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docProps/core.xml" ContentType="application/vnd.openxmlformats-package.core-properties+xml"/>
  <Override PartName="/xl/drawings/drawing1.xml" ContentType="application/vnd.openxmlformats-officedocument.drawing+xml"/>
  <Override PartName="/xl/worksheets/sheet1.xml" ContentType="application/vnd.openxmlformats-officedocument.spreadsheetml.worksheet+xml"/>
  <Override PartName="/docProps/app.xml" ContentType="application/vnd.openxmlformats-officedocument.extended-properties+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date1904="0"/>
  <bookViews>
    <workbookView xWindow="360" yWindow="15" windowWidth="20955" windowHeight="9720" activeTab="3"/>
  </bookViews>
  <sheets>
    <sheet name="HMTL" sheetId="1" state="visible" r:id="rId1"/>
    <sheet name="Paramètres" sheetId="2" state="visible" r:id="rId2"/>
    <sheet name="Manuel utilisation" sheetId="3" state="visible" r:id="rId3"/>
    <sheet name="SaisieMenuFr" sheetId="4" state="visible" r:id="rId4"/>
    <sheet name="ListesDeroulantes" sheetId="5" state="visible" r:id="rId5"/>
    <sheet name="Feuille1" sheetId="6" state="visible" r:id="rId6"/>
    <sheet name="MenuHtmlEn" sheetId="7" state="visible" r:id="rId7"/>
  </sheets>
  <definedNames>
    <definedName name="_xlnm._FilterDatabase" localSheetId="2" hidden="1">'Manuel utilisation'!$A$5:$L$7</definedName>
    <definedName name="_xlnm._FilterDatabase" localSheetId="3" hidden="1">SaisieMenuFr!$A$4:$L$41</definedName>
    <definedName name="_xlnm._FilterDatabase" localSheetId="2" hidden="1">'Manuel utilisation'!$A$5:$L$7</definedName>
    <definedName name="_xlnm._FilterDatabase" localSheetId="3" hidden="1">SaisieMenuFr!$A$4:$L$41</definedName>
  </definedNames>
  <calcPr/>
</workbook>
</file>

<file path=xl/sharedStrings.xml><?xml version="1.0" encoding="utf-8"?>
<sst xmlns="http://schemas.openxmlformats.org/spreadsheetml/2006/main" count="623" uniqueCount="623">
  <si>
    <t xml:space="preserve">NE RIEN MODIFIER DANS CETTE PAGE</t>
  </si>
  <si>
    <t xml:space="preserve">HTML du fichier</t>
  </si>
  <si>
    <t xml:space="preserve">haut du code html </t>
  </si>
  <si>
    <t xml:space="preserve">&lt;!DOCTYPE html&gt;
&lt;html style="font-size: 16px;" lang="fr"&gt;
&lt;head&gt;
  &lt;meta name="viewport" content="width=device-width, initial-scale=1.0"&gt;
  &lt;meta charset="utf-8"&gt;
  &lt;meta name="keywords" content="The menu !"&gt;
  &lt;meta name="description" content=" "&gt;
  &lt;title&gt;The menu&lt;/title&gt;
  &lt;link rel="stylesheet" href="nicepage.css" media="screen"&gt;
  &lt;link rel="stylesheet" href="The-menu.css" media="screen"&gt;
  &lt;script class="u-script" type="text/javascript" src="jquery-1.9.1.min.js"&gt;&lt;/script&gt;
  &lt;script class="u-script" type="text/javascript" src="nicepage.js"&gt;&lt;/script&gt;
  &lt;meta name="generator" content="Nicepage 5.15.1, nicepage.com"&gt;
  &lt;!--Récupération des polices pas indispensable / à retirer ?--&gt;
  &lt;link id="u-theme-google-font" rel="stylesheet"
    href="https://fonts.googleapis.com/css?family=Roboto:100,100i,300,300i,400,400i,500,500i,700,700i,900,900i|Open+Sans:300,300i,400,400i,500,500i,600,600i,700,700i,800,800i"&gt;
  &lt;link id="u-page-google-font" rel="stylesheet"
    href="https://fonts.googleapis.com/css?family=Montserrat:100,100i,200,200i,300,300i,400,400i,500,500i,600,600i,700,700i,800,800i,900,900i"&gt;
  &lt;meta name="theme-color" content="#478ac9"&gt;
  &lt;meta property="og:title" content="The menu"&gt;
  &lt;meta property="og:type" content="website"&gt;
  &lt;link rel="canonical" href="/"&gt;
  &lt;meta data-intl-tel-input-cdn-path="intlTelInput/"&gt;
&lt;/head&gt;
&lt;body class="u-body u-xl-mode" data-lang="fr"&gt;
  &lt;section class="u-align-center u-clearfix u-section-1" id="sec-b8e8"&gt;
    &lt;div class="u-clearfix u-sheet u-sheet-1"&gt;
      &lt;h2 class="u-text u-text-default u-text-1"&gt;The menu !&lt;br&gt;
      &lt;/h2&gt;
      &lt;div class="u-accordion u-expanded-width u-spacing-3 u-accordion-1"&gt;</t>
  </si>
  <si>
    <t xml:space="preserve">Contient tout le code HTML jusqu'avant le premier "DIV" d'une entrée de menu.</t>
  </si>
  <si>
    <t xml:space="preserve">bas du code html</t>
  </si>
  <si>
    <t xml:space="preserve">&lt;/div&gt;
    &lt;/div&gt;
  &lt;/section&gt;
  &lt;footer class="u-align-center u-clearfix u-footer u-grey-80 u-footer" id="sec-c006"&gt;&lt;div class="u-clearfix u-sheet u-sheet-1"&gt;
    &lt;p class="u-small-text u-text u-text-variant u-text-1"&gt;Contact : &lt;a href="mailto:julien.granjon@ac-grenoble.fr?subject=The%20menu" class="u-active-none u-border-none u-btn u-button-link u-button-style u-hover-none u-none u-text-palette-1-base u-btn-1"&gt;julien.granjon@ac-grenoble.fr&lt;/a&gt;
      &lt;br&gt;Licence : &lt;a href="https://creativecommons.org/licenses/by/4.0/deed.fr" class="u-active-none u-border-none u-btn u-button-link u-button-style u-hover-none u-none u-text-palette-1-base u-btn-2" target="_blank"&gt;Creative Commons Attribution CC-BY&lt;/a&gt;
      &lt;br&gt;Outils : rendu html réalisé avec &lt;a href="https://nicepage.com/k/children-website-templates" class="u-active-none u-border-none u-btn u-button-link u-button-style u-hover-none u-none u-text-palette-1-base u-btn-3" target="_blank" rel="nofollow"&gt;Nicepage&lt;/a&gt;      
      &lt;br&gt;Images : (c) flaticon sauf exception (images personnelles) &lt;a href="https://www.flaticon.com" class="u-active-none u-border-none u-btn u-button-link u-button-style u-hover-none u-none u-text-palette-1-base u-btn-3" target="_blank" rel="nofollow"&gt;flaticon.com&lt;/a&gt;
      &lt;br&gt;
      &lt;br&gt;
    &lt;/p&gt;
  &lt;/div&gt;&lt;/footer&gt;
&lt;/body&gt;
&lt;/html&gt;</t>
  </si>
  <si>
    <t xml:space="preserve">Contient le code HTML du bas de page, juste après le /DIV de fermeture du dernier menu</t>
  </si>
  <si>
    <t xml:space="preserve">HTML d'un menu</t>
  </si>
  <si>
    <t xml:space="preserve">1) Avant la date de titre de l'onglet</t>
  </si>
  <si>
    <t xml:space="preserve">        &lt;!-- début d'un menu--&gt;
        &lt;div class="u-accordion-item"&gt;
          &lt;a class="u-accordion-link u-button-style u-palette-3-light-2 u-accordion-link-2" id="link-accordion-4c47"
            aria-controls="accordion-4c47" aria-selected="false"&gt;
            &lt;span class="u-accordion-link-text"&gt;</t>
  </si>
  <si>
    <t xml:space="preserve">Suivi de "04/09/2023"</t>
  </si>
  <si>
    <t xml:space="preserve">2) Après la date titre de l'onglet, jusqu'au jour dans le philactère enfant 1</t>
  </si>
  <si>
    <t xml:space="preserve">&lt;/span&gt;&lt;span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
  </si>
  <si>
    <t xml:space="preserve">Suivi de "Today is Monday"</t>
  </si>
  <si>
    <t xml:space="preserve">&lt;/span&gt;&lt;span
              class="u-accordion-link-icon u-icon u-text-grey-40 u-icon-2"&gt;&lt;svg class="u-svg-link"
                preserveAspectRatio="xMidYMin slice" viewBox="0 0 16 16" style=""&gt;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
  </si>
  <si>
    <t xml:space="preserve">3) dans le philactère </t>
  </si>
  <si>
    <t xml:space="preserve">&lt;span class="u-text-palette-4-base"
                                style="font-weight: 700;"&gt;</t>
  </si>
  <si>
    <t xml:space="preserve">Suivi de la date longue au format anglais (4th september 2023)</t>
  </si>
  <si>
    <t xml:space="preserve">4) enfant 2 et début du philactère 2</t>
  </si>
  <si>
    <t xml:space="preserve">&lt;/span&gt;.&lt;br&gt;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
  </si>
  <si>
    <t xml:space="preserve">Suivi du texte du menu ("today on the menu there is" ou "today there is a Greek menu" (par ex)</t>
  </si>
  <si>
    <t xml:space="preserve">5) jusqu'à l'ouverture de la seconde ligne qui contiendra x colonnes :</t>
  </si>
  <si>
    <t xml:space="preserve">&lt;/blockquote&gt;
                          &lt;img class="u-image u-image-contain u-image-default u-preserve-proportions u-image-2"
                            src="./images/00-child2.png" alt=" " data-image-width="512" data-image-height="512"&gt;
                        &lt;/div&gt;
                      &lt;/div&gt;
                    &lt;/div&gt;
                  &lt;/div&gt;
                  &lt;div class="u-size-30"&gt;
                    &lt;div class="u-layout-row"&gt;</t>
  </si>
  <si>
    <t xml:space="preserve">5.1 - ouverture d'une nouvelle colonne dans la ligne 2 </t>
  </si>
  <si>
    <t>entrée</t>
  </si>
  <si>
    <t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
  </si>
  <si>
    <t xml:space="preserve">Suivi par ex de : Salad with walnuts and tomatoes</t>
  </si>
  <si>
    <t xml:space="preserve">plat principal</t>
  </si>
  <si>
    <t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t>
  </si>
  <si>
    <t>dessert</t>
  </si>
  <si>
    <t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t>
  </si>
  <si>
    <t xml:space="preserve">5.2 - jusqu'à la première image :</t>
  </si>
  <si>
    <t xml:space="preserve">&lt;br&gt;
                          &lt;/p&gt;
                          &lt;img
                            class="u-align-center u-image u-image-contain u-image-default u-preserve-proportions u-image-3"
                            src="</t>
  </si>
  <si>
    <t xml:space="preserve">suivi par le chemin de l'image. Ex : images/salad.png
puis du code de fermeture d'image</t>
  </si>
  <si>
    <t xml:space="preserve">5.3 - Code de fermeture de toutes les balises images "item de menu" :</t>
  </si>
  <si>
    <t xml:space="preserve">" alt=" " data-image-width="512" data-image-height="512"&gt;</t>
  </si>
  <si>
    <t xml:space="preserve">5.4 - Code pour la seconde image :</t>
  </si>
  <si>
    <t xml:space="preserve">&lt;img class="u-image u-image-contain u-image-default u-preserve-proportions u-image-4"
                            src="</t>
  </si>
  <si>
    <t xml:space="preserve">suivi du chemin de l'image puis du code de fermeture d'image</t>
  </si>
  <si>
    <t xml:space="preserve">5.5 - Code pour la 3e image :</t>
  </si>
  <si>
    <t xml:space="preserve">&lt;img class="u-image u-image-contain u-image-default u-preserve-proportions u-image-5"
                            src="</t>
  </si>
  <si>
    <r>
      <rPr>
        <sz val="11"/>
        <color theme="1"/>
        <rFont val="Calibri"/>
        <scheme val="minor"/>
      </rPr>
      <t xml:space="preserve">suivi du chemin de l'image </t>
    </r>
    <r>
      <rPr>
        <b/>
        <sz val="11"/>
        <color theme="1"/>
        <rFont val="Calibri"/>
        <scheme val="minor"/>
      </rPr>
      <t xml:space="preserve">puis du code de fermeture d'image</t>
    </r>
  </si>
  <si>
    <t xml:space="preserve">5.6 - Code de fermeture de la colonne</t>
  </si>
  <si>
    <t xml:space="preserve">                        &lt;/div&gt;
                      &lt;/div&gt;</t>
  </si>
  <si>
    <t xml:space="preserve">6) Code de fermeture de la ligne ainsi que du menu</t>
  </si>
  <si>
    <t xml:space="preserve">
                &lt;/div&gt;
              &lt;/div&gt;
            &lt;/div&gt;
          &lt;/div&gt;
        &lt;/div&gt;
        &lt;!-- fin d'un menu--&gt;</t>
  </si>
  <si>
    <t xml:space="preserve">Est suivi de l'ouverture d'un nouveau menu ou de la fin de page</t>
  </si>
  <si>
    <t>Jours</t>
  </si>
  <si>
    <t>Mois</t>
  </si>
  <si>
    <t xml:space="preserve">Date de début :</t>
  </si>
  <si>
    <t xml:space="preserve">jour fr</t>
  </si>
  <si>
    <t xml:space="preserve">jour position En</t>
  </si>
  <si>
    <t>num</t>
  </si>
  <si>
    <t>name</t>
  </si>
  <si>
    <t xml:space="preserve">Date de fin :</t>
  </si>
  <si>
    <t>1st</t>
  </si>
  <si>
    <t>January</t>
  </si>
  <si>
    <t xml:space="preserve">Cantine mercredi :</t>
  </si>
  <si>
    <t>Non</t>
  </si>
  <si>
    <t>2nd</t>
  </si>
  <si>
    <t>February</t>
  </si>
  <si>
    <t xml:space="preserve">Afficher personnages et questions ?</t>
  </si>
  <si>
    <t>Oui</t>
  </si>
  <si>
    <t>3rd</t>
  </si>
  <si>
    <t>March</t>
  </si>
  <si>
    <t>4th</t>
  </si>
  <si>
    <t>April</t>
  </si>
  <si>
    <t>5th</t>
  </si>
  <si>
    <t>May</t>
  </si>
  <si>
    <t>6th</t>
  </si>
  <si>
    <t>June</t>
  </si>
  <si>
    <t>7th</t>
  </si>
  <si>
    <t>July</t>
  </si>
  <si>
    <t>8th</t>
  </si>
  <si>
    <t>August</t>
  </si>
  <si>
    <t>9th</t>
  </si>
  <si>
    <t>September</t>
  </si>
  <si>
    <t>10th</t>
  </si>
  <si>
    <t>October</t>
  </si>
  <si>
    <t>11th</t>
  </si>
  <si>
    <t>November</t>
  </si>
  <si>
    <t>12th</t>
  </si>
  <si>
    <t>December</t>
  </si>
  <si>
    <t>13th</t>
  </si>
  <si>
    <t>14th</t>
  </si>
  <si>
    <t>15th</t>
  </si>
  <si>
    <t>16th</t>
  </si>
  <si>
    <t>17th</t>
  </si>
  <si>
    <t>18th</t>
  </si>
  <si>
    <t>19th</t>
  </si>
  <si>
    <t>20th</t>
  </si>
  <si>
    <t>21st</t>
  </si>
  <si>
    <t>22nd</t>
  </si>
  <si>
    <t>23rd</t>
  </si>
  <si>
    <t>24th</t>
  </si>
  <si>
    <t>25th</t>
  </si>
  <si>
    <t>26th</t>
  </si>
  <si>
    <t>27th</t>
  </si>
  <si>
    <t>28th</t>
  </si>
  <si>
    <t>29th</t>
  </si>
  <si>
    <t>30th</t>
  </si>
  <si>
    <t>31st</t>
  </si>
  <si>
    <t xml:space="preserve">MANUEL Utilisateur</t>
  </si>
  <si>
    <t xml:space="preserve">Cellules à remplir en respectant la méthode ~~~~~~~~~~~~~~~~~~~~~~~~~~~~~~~~~~~~~~~~~~~~~~~~~~~~~~~~~~~~~~~~~~~~~~~~&gt;|</t>
  </si>
  <si>
    <t>Html</t>
  </si>
  <si>
    <t xml:space="preserve">Cellules calculées, ne pas modifier !</t>
  </si>
  <si>
    <t xml:space="preserve">  ---------------------------&gt; </t>
  </si>
  <si>
    <t>//</t>
  </si>
  <si>
    <t xml:space="preserve">Code de tous les menus :</t>
  </si>
  <si>
    <t>Date</t>
  </si>
  <si>
    <t xml:space="preserve">Jour ?</t>
  </si>
  <si>
    <t xml:space="preserve">Spécificité menu ?</t>
  </si>
  <si>
    <t xml:space="preserve">Entrée 1</t>
  </si>
  <si>
    <t xml:space="preserve">Entrée 2</t>
  </si>
  <si>
    <t xml:space="preserve">Autre ? (texte libre en anglais)</t>
  </si>
  <si>
    <t xml:space="preserve">Plat 1</t>
  </si>
  <si>
    <t xml:space="preserve">Plat 2</t>
  </si>
  <si>
    <t xml:space="preserve">Plat 3</t>
  </si>
  <si>
    <t xml:space="preserve">Désert 1</t>
  </si>
  <si>
    <t xml:space="preserve">Désert 2</t>
  </si>
  <si>
    <t xml:space="preserve">Désert 3</t>
  </si>
  <si>
    <t>numjour</t>
  </si>
  <si>
    <t>jour</t>
  </si>
  <si>
    <t xml:space="preserve">jour format En</t>
  </si>
  <si>
    <t xml:space="preserve">Mois En</t>
  </si>
  <si>
    <t xml:space="preserve">Date pour titre onglet</t>
  </si>
  <si>
    <t xml:space="preserve">Date pour philactère 1 - part 1</t>
  </si>
  <si>
    <t xml:space="preserve">Date pour philactère 1 - part 2</t>
  </si>
  <si>
    <t xml:space="preserve">menu spé</t>
  </si>
  <si>
    <t xml:space="preserve">Réponse menu</t>
  </si>
  <si>
    <t xml:space="preserve">Code Html de la ligne "enfants"</t>
  </si>
  <si>
    <t xml:space="preserve">Entrée 1 - En</t>
  </si>
  <si>
    <t xml:space="preserve">Entrée 1 - chemin image</t>
  </si>
  <si>
    <t xml:space="preserve">Entrée 2 - En</t>
  </si>
  <si>
    <t xml:space="preserve">Entrée 2 -chemin image</t>
  </si>
  <si>
    <t xml:space="preserve">Texte complet</t>
  </si>
  <si>
    <t xml:space="preserve">Plat 1 - En</t>
  </si>
  <si>
    <t xml:space="preserve">Plat 1 - chemin image</t>
  </si>
  <si>
    <t xml:space="preserve">Plat 2 - En</t>
  </si>
  <si>
    <t xml:space="preserve">Plat 2 - chemin image</t>
  </si>
  <si>
    <t xml:space="preserve">Plat 3 - En</t>
  </si>
  <si>
    <t xml:space="preserve">Plat 3 - chemin image</t>
  </si>
  <si>
    <t xml:space="preserve">Dessert 1 - En</t>
  </si>
  <si>
    <t xml:space="preserve">Dessert 1 - chemin image</t>
  </si>
  <si>
    <t xml:space="preserve">Dessert 2 - En</t>
  </si>
  <si>
    <t xml:space="preserve">Dessert 2 - chemin image</t>
  </si>
  <si>
    <t xml:space="preserve">Dessert 3 - En</t>
  </si>
  <si>
    <t xml:space="preserve">Dessert 3 - chemin image</t>
  </si>
  <si>
    <t xml:space="preserve">Code ligne 2</t>
  </si>
  <si>
    <t xml:space="preserve">Code complet d'un menu</t>
  </si>
  <si>
    <t xml:space="preserve">&lt;!DOCTYPE html&gt;</t>
  </si>
  <si>
    <t>tomates</t>
  </si>
  <si>
    <t xml:space="preserve">ravioli aux épinards</t>
  </si>
  <si>
    <t>fromage</t>
  </si>
  <si>
    <t>poire</t>
  </si>
  <si>
    <t xml:space="preserve">salade de patates</t>
  </si>
  <si>
    <t xml:space="preserve">fromage blanc</t>
  </si>
  <si>
    <t>poulet</t>
  </si>
  <si>
    <t xml:space="preserve">haricots verts</t>
  </si>
  <si>
    <t>prune</t>
  </si>
  <si>
    <t xml:space="preserve">boulettes de boeuf</t>
  </si>
  <si>
    <t>légumes</t>
  </si>
  <si>
    <t>riz</t>
  </si>
  <si>
    <t>yahourt</t>
  </si>
  <si>
    <t>fraises</t>
  </si>
  <si>
    <t>concombre</t>
  </si>
  <si>
    <t>poisson</t>
  </si>
  <si>
    <t>carottes</t>
  </si>
  <si>
    <t xml:space="preserve">pommes de terre</t>
  </si>
  <si>
    <t xml:space="preserve">gâteau au chocolat</t>
  </si>
  <si>
    <t xml:space="preserve">zéro gaspillage</t>
  </si>
  <si>
    <t>pizza</t>
  </si>
  <si>
    <t>jambon</t>
  </si>
  <si>
    <t>épinards</t>
  </si>
  <si>
    <t xml:space="preserve">sauce béchamel</t>
  </si>
  <si>
    <t>pastèque</t>
  </si>
  <si>
    <t xml:space="preserve">sauce aux olives</t>
  </si>
  <si>
    <t xml:space="preserve">choux fleur</t>
  </si>
  <si>
    <t>bio</t>
  </si>
  <si>
    <t xml:space="preserve">carottes rapées</t>
  </si>
  <si>
    <t>pâtes</t>
  </si>
  <si>
    <t>lentilles</t>
  </si>
  <si>
    <t xml:space="preserve">saucisses épicées</t>
  </si>
  <si>
    <t>compote</t>
  </si>
  <si>
    <t xml:space="preserve">salade de pâtes</t>
  </si>
  <si>
    <t>boeuf</t>
  </si>
  <si>
    <t xml:space="preserve">chou-fleur en béchamelle</t>
  </si>
  <si>
    <t>orange</t>
  </si>
  <si>
    <t>végétarien</t>
  </si>
  <si>
    <t>taboulé</t>
  </si>
  <si>
    <t xml:space="preserve">beignets de légumes</t>
  </si>
  <si>
    <t>saucisses</t>
  </si>
  <si>
    <t xml:space="preserve">salade de lentilles</t>
  </si>
  <si>
    <t>porc</t>
  </si>
  <si>
    <t>brocolis</t>
  </si>
  <si>
    <t>pomme</t>
  </si>
  <si>
    <t xml:space="preserve">cordon bleu</t>
  </si>
  <si>
    <t>fruits</t>
  </si>
  <si>
    <t xml:space="preserve">nuggets de poulet</t>
  </si>
  <si>
    <t xml:space="preserve">pommes noisettes</t>
  </si>
  <si>
    <t>salade</t>
  </si>
  <si>
    <t xml:space="preserve">chili sin carne</t>
  </si>
  <si>
    <t xml:space="preserve">salade Coleslaw</t>
  </si>
  <si>
    <t>blé</t>
  </si>
  <si>
    <t xml:space="preserve">salade marocaine</t>
  </si>
  <si>
    <t>ratatouille</t>
  </si>
  <si>
    <t xml:space="preserve">yahourt à la chataigne</t>
  </si>
  <si>
    <t xml:space="preserve">100% local</t>
  </si>
  <si>
    <t>pêche</t>
  </si>
  <si>
    <t>ravioli</t>
  </si>
  <si>
    <t xml:space="preserve">sauce tomate</t>
  </si>
  <si>
    <t xml:space="preserve">gâteau à la framboise</t>
  </si>
  <si>
    <t xml:space="preserve">paella au poulet</t>
  </si>
  <si>
    <t>crêpe</t>
  </si>
  <si>
    <t>champignons</t>
  </si>
  <si>
    <t>froid</t>
  </si>
  <si>
    <t>cerises</t>
  </si>
  <si>
    <t>melon</t>
  </si>
  <si>
    <t xml:space="preserve">gâteau à la banane</t>
  </si>
  <si>
    <t xml:space="preserve">tarte au fromage</t>
  </si>
  <si>
    <t xml:space="preserve">petits pois</t>
  </si>
  <si>
    <t xml:space="preserve">gâteau au citron</t>
  </si>
  <si>
    <t xml:space="preserve">spaghetti carbonara</t>
  </si>
  <si>
    <t xml:space="preserve">purée de pommes de terre</t>
  </si>
  <si>
    <t>couscous</t>
  </si>
  <si>
    <t>semoule</t>
  </si>
  <si>
    <t>gâteau</t>
  </si>
  <si>
    <t>courgettes</t>
  </si>
  <si>
    <t>abricots</t>
  </si>
  <si>
    <t>chips</t>
  </si>
  <si>
    <t xml:space="preserve">à faire ou améliorer</t>
  </si>
  <si>
    <t xml:space="preserve">En special menu</t>
  </si>
  <si>
    <t xml:space="preserve">Nom fichier image</t>
  </si>
  <si>
    <t xml:space="preserve">En - starters 1</t>
  </si>
  <si>
    <t xml:space="preserve">En - starters 2</t>
  </si>
  <si>
    <t xml:space="preserve">En - main course 1</t>
  </si>
  <si>
    <t xml:space="preserve">Nom fichier image 1</t>
  </si>
  <si>
    <t xml:space="preserve">En - desert 1</t>
  </si>
  <si>
    <t xml:space="preserve">100% locally sourced</t>
  </si>
  <si>
    <t>avocat</t>
  </si>
  <si>
    <t>avocado</t>
  </si>
  <si>
    <t>betterave</t>
  </si>
  <si>
    <t>beetroot.png</t>
  </si>
  <si>
    <t>beetroot</t>
  </si>
  <si>
    <t xml:space="preserve">// Plats complets //</t>
  </si>
  <si>
    <t xml:space="preserve">// Lactés //</t>
  </si>
  <si>
    <t>américain</t>
  </si>
  <si>
    <t>American</t>
  </si>
  <si>
    <t>carrots.png</t>
  </si>
  <si>
    <t xml:space="preserve">grated carrots</t>
  </si>
  <si>
    <t xml:space="preserve">chili con carne</t>
  </si>
  <si>
    <t>chiliconcarne.png</t>
  </si>
  <si>
    <t>fruitpurée.png</t>
  </si>
  <si>
    <t xml:space="preserve">Fruit purée</t>
  </si>
  <si>
    <t>anglais</t>
  </si>
  <si>
    <t>English</t>
  </si>
  <si>
    <t>carrots</t>
  </si>
  <si>
    <t>cucumber.png</t>
  </si>
  <si>
    <t>cucumber</t>
  </si>
  <si>
    <t xml:space="preserve">crème dessert</t>
  </si>
  <si>
    <t>creamdessert.png</t>
  </si>
  <si>
    <t xml:space="preserve">cream dessert</t>
  </si>
  <si>
    <t>organic</t>
  </si>
  <si>
    <t>cheese.png</t>
  </si>
  <si>
    <t>cheese</t>
  </si>
  <si>
    <t>couscous.png</t>
  </si>
  <si>
    <t xml:space="preserve">crème au caramel</t>
  </si>
  <si>
    <t xml:space="preserve">caramel cream</t>
  </si>
  <si>
    <t>chinois</t>
  </si>
  <si>
    <t>chinese</t>
  </si>
  <si>
    <t>fromageblanc.png</t>
  </si>
  <si>
    <t xml:space="preserve">couscous végétarien</t>
  </si>
  <si>
    <t xml:space="preserve">vegetarian couscous</t>
  </si>
  <si>
    <t>flan</t>
  </si>
  <si>
    <t xml:space="preserve">custard - flan.png</t>
  </si>
  <si>
    <t>custard</t>
  </si>
  <si>
    <t xml:space="preserve">de noël</t>
  </si>
  <si>
    <t xml:space="preserve">chrismast menu</t>
  </si>
  <si>
    <t>falafels</t>
  </si>
  <si>
    <t>falafels.png</t>
  </si>
  <si>
    <t>houmous</t>
  </si>
  <si>
    <t>houmous.png</t>
  </si>
  <si>
    <t>crozets</t>
  </si>
  <si>
    <t>pasta.png</t>
  </si>
  <si>
    <t xml:space="preserve">de printemps</t>
  </si>
  <si>
    <t>spring</t>
  </si>
  <si>
    <t>maïs</t>
  </si>
  <si>
    <t>corn.png</t>
  </si>
  <si>
    <t>corn</t>
  </si>
  <si>
    <t>croziflette</t>
  </si>
  <si>
    <t>cold</t>
  </si>
  <si>
    <t>macédoine</t>
  </si>
  <si>
    <t>vegetables.png</t>
  </si>
  <si>
    <t xml:space="preserve">diced mixed vegetables</t>
  </si>
  <si>
    <t>melon.png</t>
  </si>
  <si>
    <t xml:space="preserve">crèpe fourrée</t>
  </si>
  <si>
    <t>stuffedcrepe.png</t>
  </si>
  <si>
    <t xml:space="preserve">stuffed crepe</t>
  </si>
  <si>
    <t xml:space="preserve">fromage de chèvre</t>
  </si>
  <si>
    <t xml:space="preserve">goat cheese</t>
  </si>
  <si>
    <t xml:space="preserve">goût acide</t>
  </si>
  <si>
    <t xml:space="preserve">acid taste</t>
  </si>
  <si>
    <t>mozzarella</t>
  </si>
  <si>
    <t>mozzarella.png</t>
  </si>
  <si>
    <t xml:space="preserve">mousse au chocolat</t>
  </si>
  <si>
    <t>chocolate_mousse.png</t>
  </si>
  <si>
    <t xml:space="preserve">chocolate mousse</t>
  </si>
  <si>
    <t xml:space="preserve">goût amer</t>
  </si>
  <si>
    <t xml:space="preserve">bitter taste</t>
  </si>
  <si>
    <t>watermelon.png</t>
  </si>
  <si>
    <t>watermelon</t>
  </si>
  <si>
    <t>noix</t>
  </si>
  <si>
    <t>walnuts.png</t>
  </si>
  <si>
    <t>walnuts</t>
  </si>
  <si>
    <t>feuilleté</t>
  </si>
  <si>
    <t>nopicture.png</t>
  </si>
  <si>
    <t xml:space="preserve">puff pastry</t>
  </si>
  <si>
    <t>petit-suisse</t>
  </si>
  <si>
    <t>petitsuisse.png</t>
  </si>
  <si>
    <t xml:space="preserve">goût salé</t>
  </si>
  <si>
    <t xml:space="preserve">salty taste</t>
  </si>
  <si>
    <t>peas.png</t>
  </si>
  <si>
    <t>peas</t>
  </si>
  <si>
    <t xml:space="preserve">gratin de courgette</t>
  </si>
  <si>
    <t>zucchini.png</t>
  </si>
  <si>
    <t xml:space="preserve">zucchini gratin</t>
  </si>
  <si>
    <t>yogurt.png</t>
  </si>
  <si>
    <t>yogurt</t>
  </si>
  <si>
    <t xml:space="preserve">goût sucré</t>
  </si>
  <si>
    <t xml:space="preserve">sweet taste</t>
  </si>
  <si>
    <t>radis</t>
  </si>
  <si>
    <t>radishes.png</t>
  </si>
  <si>
    <t>radishes</t>
  </si>
  <si>
    <t xml:space="preserve">petits poids</t>
  </si>
  <si>
    <t xml:space="preserve">gratin de pommes de terre</t>
  </si>
  <si>
    <t>potatoes.png</t>
  </si>
  <si>
    <t xml:space="preserve">potatoes gratin</t>
  </si>
  <si>
    <t xml:space="preserve">yahourt aux fruits</t>
  </si>
  <si>
    <t>fruityogurt.png</t>
  </si>
  <si>
    <t xml:space="preserve">fruit yogurt</t>
  </si>
  <si>
    <t>grec</t>
  </si>
  <si>
    <t>Greek</t>
  </si>
  <si>
    <t>salad.png</t>
  </si>
  <si>
    <t>salad</t>
  </si>
  <si>
    <t xml:space="preserve">gratin de ravioles</t>
  </si>
  <si>
    <t>ravioli.png</t>
  </si>
  <si>
    <t xml:space="preserve">small ravioli gratin</t>
  </si>
  <si>
    <t>chestnutyogurt.png</t>
  </si>
  <si>
    <t xml:space="preserve">chestnut yogurt</t>
  </si>
  <si>
    <t>italien</t>
  </si>
  <si>
    <t>Italian</t>
  </si>
  <si>
    <t>cabbage.png</t>
  </si>
  <si>
    <t xml:space="preserve">cabbage salad</t>
  </si>
  <si>
    <t xml:space="preserve">soupe de tomates</t>
  </si>
  <si>
    <t>tomatoes.png</t>
  </si>
  <si>
    <t xml:space="preserve">tomato soup</t>
  </si>
  <si>
    <t xml:space="preserve">lasagnes au boeuf</t>
  </si>
  <si>
    <t>lasagnavege.png</t>
  </si>
  <si>
    <t xml:space="preserve">beef lasagna</t>
  </si>
  <si>
    <t xml:space="preserve">yahourt à la myrtille</t>
  </si>
  <si>
    <t xml:space="preserve">blueberry yogurt</t>
  </si>
  <si>
    <t xml:space="preserve">Mardi gras</t>
  </si>
  <si>
    <t xml:space="preserve">salade d'endive</t>
  </si>
  <si>
    <t>chicory.png</t>
  </si>
  <si>
    <t xml:space="preserve">chicory salad</t>
  </si>
  <si>
    <t>tabbouleh.png</t>
  </si>
  <si>
    <t>tabbouleh</t>
  </si>
  <si>
    <t xml:space="preserve">lasagnes végétariennes</t>
  </si>
  <si>
    <t xml:space="preserve">vegetarian lasagna</t>
  </si>
  <si>
    <t>--</t>
  </si>
  <si>
    <t>portugais</t>
  </si>
  <si>
    <t>Portuguese</t>
  </si>
  <si>
    <t xml:space="preserve">salade de choux</t>
  </si>
  <si>
    <t>tomatoes</t>
  </si>
  <si>
    <t xml:space="preserve">paella au poisson</t>
  </si>
  <si>
    <t>rice.png</t>
  </si>
  <si>
    <t xml:space="preserve">fish paella</t>
  </si>
  <si>
    <t xml:space="preserve">// Fruits //</t>
  </si>
  <si>
    <t>vegetarian</t>
  </si>
  <si>
    <t>lentils.png</t>
  </si>
  <si>
    <t xml:space="preserve">lentils salad</t>
  </si>
  <si>
    <t xml:space="preserve">chicken paella</t>
  </si>
  <si>
    <t>apricot.png</t>
  </si>
  <si>
    <t>apricots</t>
  </si>
  <si>
    <t>zero-waste</t>
  </si>
  <si>
    <t xml:space="preserve">potato salad</t>
  </si>
  <si>
    <t>pizza.png</t>
  </si>
  <si>
    <t>ananas</t>
  </si>
  <si>
    <t>pineapple.png</t>
  </si>
  <si>
    <t>pineapple</t>
  </si>
  <si>
    <t xml:space="preserve">à l'envers</t>
  </si>
  <si>
    <t>backward</t>
  </si>
  <si>
    <t xml:space="preserve">pasta salad</t>
  </si>
  <si>
    <t xml:space="preserve">quenelles de poisson</t>
  </si>
  <si>
    <t>fishquenelle.png</t>
  </si>
  <si>
    <t xml:space="preserve">fish quenelles</t>
  </si>
  <si>
    <t>cherries.png</t>
  </si>
  <si>
    <t>cherries</t>
  </si>
  <si>
    <t xml:space="preserve">salade italienne</t>
  </si>
  <si>
    <t xml:space="preserve">Italian salad</t>
  </si>
  <si>
    <t>ravioles</t>
  </si>
  <si>
    <t xml:space="preserve">small ravioli</t>
  </si>
  <si>
    <t>strawberry.png</t>
  </si>
  <si>
    <t>strawberries</t>
  </si>
  <si>
    <t xml:space="preserve">Morrocan salad</t>
  </si>
  <si>
    <t>framboises</t>
  </si>
  <si>
    <t>raspberry.png</t>
  </si>
  <si>
    <t>raspberries</t>
  </si>
  <si>
    <t xml:space="preserve">soupe de concombres</t>
  </si>
  <si>
    <t>spinashravioli.png</t>
  </si>
  <si>
    <t xml:space="preserve">spinash ravioli</t>
  </si>
  <si>
    <t>fruits.png</t>
  </si>
  <si>
    <t xml:space="preserve">soupe de lentilles</t>
  </si>
  <si>
    <t xml:space="preserve">lentils soup</t>
  </si>
  <si>
    <t xml:space="preserve">saucisson brioché</t>
  </si>
  <si>
    <t>saucissonbrioche.png</t>
  </si>
  <si>
    <t xml:space="preserve">Saucisson brioché</t>
  </si>
  <si>
    <t>kiwi</t>
  </si>
  <si>
    <t>kiwi.png</t>
  </si>
  <si>
    <t xml:space="preserve">soupe de petits pois</t>
  </si>
  <si>
    <t xml:space="preserve">peas soup</t>
  </si>
  <si>
    <t>spaghetti.png</t>
  </si>
  <si>
    <t xml:space="preserve">carbonara spaghetti</t>
  </si>
  <si>
    <t>litchis</t>
  </si>
  <si>
    <t>lytchees.png</t>
  </si>
  <si>
    <t>lychees</t>
  </si>
  <si>
    <t xml:space="preserve">soupe de tomate</t>
  </si>
  <si>
    <t>tart.png</t>
  </si>
  <si>
    <t xml:space="preserve">cheese tart</t>
  </si>
  <si>
    <t>mandarine</t>
  </si>
  <si>
    <t>tangerine.png</t>
  </si>
  <si>
    <t xml:space="preserve">a tangerine</t>
  </si>
  <si>
    <t xml:space="preserve">soupe de potimarron</t>
  </si>
  <si>
    <t>pumkin.png</t>
  </si>
  <si>
    <t>squash</t>
  </si>
  <si>
    <t xml:space="preserve">tarte au potiron</t>
  </si>
  <si>
    <t xml:space="preserve">pumkin tart</t>
  </si>
  <si>
    <t>tartiflette</t>
  </si>
  <si>
    <t>orange.png</t>
  </si>
  <si>
    <t xml:space="preserve">an orange</t>
  </si>
  <si>
    <t xml:space="preserve">tarte à la courge</t>
  </si>
  <si>
    <t xml:space="preserve">pumkin pie</t>
  </si>
  <si>
    <t xml:space="preserve">tomates farcies</t>
  </si>
  <si>
    <t xml:space="preserve">stuffed tomatoes</t>
  </si>
  <si>
    <t>pear.png</t>
  </si>
  <si>
    <t xml:space="preserve">a pear</t>
  </si>
  <si>
    <t xml:space="preserve">// Protéines animales //</t>
  </si>
  <si>
    <t>apple.png</t>
  </si>
  <si>
    <t xml:space="preserve">an apple</t>
  </si>
  <si>
    <t xml:space="preserve">// entrées non végétariennes //</t>
  </si>
  <si>
    <t>beef.png</t>
  </si>
  <si>
    <t>beef</t>
  </si>
  <si>
    <t>plum.png</t>
  </si>
  <si>
    <t xml:space="preserve">a plum</t>
  </si>
  <si>
    <t xml:space="preserve">calamars à la romaine</t>
  </si>
  <si>
    <t>squid.png</t>
  </si>
  <si>
    <t xml:space="preserve">squid à la romaine</t>
  </si>
  <si>
    <t xml:space="preserve">boulettes d'agneaux</t>
  </si>
  <si>
    <t>lamb.png</t>
  </si>
  <si>
    <t xml:space="preserve">lamb meatballs</t>
  </si>
  <si>
    <t>peach.png</t>
  </si>
  <si>
    <t xml:space="preserve">a peach</t>
  </si>
  <si>
    <t>porc.png</t>
  </si>
  <si>
    <t>ham</t>
  </si>
  <si>
    <t xml:space="preserve">beef meatballs</t>
  </si>
  <si>
    <t>raisin</t>
  </si>
  <si>
    <t>grape.png</t>
  </si>
  <si>
    <t>grape</t>
  </si>
  <si>
    <t xml:space="preserve">mousse de canard</t>
  </si>
  <si>
    <t>duck.png</t>
  </si>
  <si>
    <t xml:space="preserve">duck mousse</t>
  </si>
  <si>
    <t>omelette</t>
  </si>
  <si>
    <t>eggs.png</t>
  </si>
  <si>
    <t>crevettes</t>
  </si>
  <si>
    <t>shrimp.png</t>
  </si>
  <si>
    <t>shrimps</t>
  </si>
  <si>
    <t xml:space="preserve">// Gâteaux et autres</t>
  </si>
  <si>
    <t>dinde</t>
  </si>
  <si>
    <t>turkey.png</t>
  </si>
  <si>
    <t>turkey</t>
  </si>
  <si>
    <t>beignet</t>
  </si>
  <si>
    <t>donut.png</t>
  </si>
  <si>
    <t>donut</t>
  </si>
  <si>
    <t>saucisse</t>
  </si>
  <si>
    <t>sausage.png</t>
  </si>
  <si>
    <t>sausages</t>
  </si>
  <si>
    <t>churros</t>
  </si>
  <si>
    <t>churros.png</t>
  </si>
  <si>
    <t>moules</t>
  </si>
  <si>
    <t>mussel.png</t>
  </si>
  <si>
    <t>mussels</t>
  </si>
  <si>
    <t>pancake.png</t>
  </si>
  <si>
    <t>pancakes</t>
  </si>
  <si>
    <t>chicken.png</t>
  </si>
  <si>
    <t xml:space="preserve">chicken nuggets</t>
  </si>
  <si>
    <t xml:space="preserve">galette des rois</t>
  </si>
  <si>
    <t>kingcake.png</t>
  </si>
  <si>
    <t xml:space="preserve">king cake</t>
  </si>
  <si>
    <t>cake.png</t>
  </si>
  <si>
    <t>cake</t>
  </si>
  <si>
    <t>fish.png</t>
  </si>
  <si>
    <t>fish</t>
  </si>
  <si>
    <t xml:space="preserve">gâteau au caramel</t>
  </si>
  <si>
    <t xml:space="preserve">caramel cake</t>
  </si>
  <si>
    <t>chocolatecake.png</t>
  </si>
  <si>
    <t xml:space="preserve">chocolate cake</t>
  </si>
  <si>
    <t>chicken</t>
  </si>
  <si>
    <t xml:space="preserve">lemon cake</t>
  </si>
  <si>
    <t>poulpe</t>
  </si>
  <si>
    <t>squid</t>
  </si>
  <si>
    <t xml:space="preserve">ragoût de boeuf</t>
  </si>
  <si>
    <t xml:space="preserve">beef stew</t>
  </si>
  <si>
    <t xml:space="preserve">gâteau aux raisins</t>
  </si>
  <si>
    <t xml:space="preserve">grape cake</t>
  </si>
  <si>
    <t xml:space="preserve">ragoût de poisson</t>
  </si>
  <si>
    <t xml:space="preserve">fish stew</t>
  </si>
  <si>
    <t xml:space="preserve">banana cake</t>
  </si>
  <si>
    <t xml:space="preserve">roti de porc</t>
  </si>
  <si>
    <t xml:space="preserve">porc roast</t>
  </si>
  <si>
    <t xml:space="preserve">gâteau à la carotte</t>
  </si>
  <si>
    <t xml:space="preserve">carrot cake</t>
  </si>
  <si>
    <t xml:space="preserve">raspberry cake</t>
  </si>
  <si>
    <t xml:space="preserve">spicy sausages</t>
  </si>
  <si>
    <t xml:space="preserve">gâteau à la noix</t>
  </si>
  <si>
    <t xml:space="preserve">walnut cake</t>
  </si>
  <si>
    <t>veau</t>
  </si>
  <si>
    <t>veal.png</t>
  </si>
  <si>
    <t>veal</t>
  </si>
  <si>
    <t xml:space="preserve">gâteau à la noix de coco</t>
  </si>
  <si>
    <t>coconut.png</t>
  </si>
  <si>
    <t xml:space="preserve">coconut cake</t>
  </si>
  <si>
    <t xml:space="preserve">émincé de porc</t>
  </si>
  <si>
    <t xml:space="preserve">minced porc</t>
  </si>
  <si>
    <t xml:space="preserve">gâteau à la poire</t>
  </si>
  <si>
    <t xml:space="preserve">pear cake</t>
  </si>
  <si>
    <t xml:space="preserve">gâteau à la pomme</t>
  </si>
  <si>
    <t xml:space="preserve">apple cake</t>
  </si>
  <si>
    <t xml:space="preserve">// légumes //</t>
  </si>
  <si>
    <t xml:space="preserve">pain d'épices</t>
  </si>
  <si>
    <t>gingerbread.png</t>
  </si>
  <si>
    <t>gingerbread</t>
  </si>
  <si>
    <t>tarte</t>
  </si>
  <si>
    <t>pie.png</t>
  </si>
  <si>
    <t>pie</t>
  </si>
  <si>
    <t xml:space="preserve">vegetables fritters</t>
  </si>
  <si>
    <t xml:space="preserve">tarte aux pommes</t>
  </si>
  <si>
    <t xml:space="preserve">apple pie</t>
  </si>
  <si>
    <t>wheat.png</t>
  </si>
  <si>
    <t>wheat</t>
  </si>
  <si>
    <t xml:space="preserve">tarte à la cream</t>
  </si>
  <si>
    <t xml:space="preserve">cream pie</t>
  </si>
  <si>
    <t>broccoli.png</t>
  </si>
  <si>
    <t>broccoli</t>
  </si>
  <si>
    <t>mushrooms.png</t>
  </si>
  <si>
    <t>mushrooms</t>
  </si>
  <si>
    <t>zucchini</t>
  </si>
  <si>
    <t xml:space="preserve">choux de Bruxelle</t>
  </si>
  <si>
    <t>brusselssprouts.png</t>
  </si>
  <si>
    <t xml:space="preserve">Brussels sprouts</t>
  </si>
  <si>
    <t>chou-fleur</t>
  </si>
  <si>
    <t>cauliflower.png</t>
  </si>
  <si>
    <t>cauliflower</t>
  </si>
  <si>
    <t xml:space="preserve">bechamel cauliflower</t>
  </si>
  <si>
    <t>céréales</t>
  </si>
  <si>
    <t>cereals</t>
  </si>
  <si>
    <t>greenbeans.png</t>
  </si>
  <si>
    <t xml:space="preserve">green beans</t>
  </si>
  <si>
    <t>vegetables</t>
  </si>
  <si>
    <t>navets</t>
  </si>
  <si>
    <t>turnips.png</t>
  </si>
  <si>
    <t>turnips</t>
  </si>
  <si>
    <t>oignons</t>
  </si>
  <si>
    <t>onions.png</t>
  </si>
  <si>
    <t>onions</t>
  </si>
  <si>
    <t>potimaron</t>
  </si>
  <si>
    <t>pumkin</t>
  </si>
  <si>
    <t xml:space="preserve">purée de courge</t>
  </si>
  <si>
    <t xml:space="preserve">mashed pumkin</t>
  </si>
  <si>
    <t>ratatouille.png</t>
  </si>
  <si>
    <t>Salsifis</t>
  </si>
  <si>
    <t>salsifies</t>
  </si>
  <si>
    <t>spinashes.png</t>
  </si>
  <si>
    <t>spinashes</t>
  </si>
  <si>
    <t xml:space="preserve">// Féculents</t>
  </si>
  <si>
    <t>crisps.png</t>
  </si>
  <si>
    <t>crisps</t>
  </si>
  <si>
    <t xml:space="preserve">haricots blancs</t>
  </si>
  <si>
    <t>whitebeans.png</t>
  </si>
  <si>
    <t xml:space="preserve">white beans</t>
  </si>
  <si>
    <t>lentils</t>
  </si>
  <si>
    <t xml:space="preserve">nouilles chinoises</t>
  </si>
  <si>
    <t>chinesenoodles.png</t>
  </si>
  <si>
    <t xml:space="preserve">chinese noodles</t>
  </si>
  <si>
    <t>potatoes</t>
  </si>
  <si>
    <t>pommesnoisettes.png</t>
  </si>
  <si>
    <t xml:space="preserve">purée de pois cassés</t>
  </si>
  <si>
    <t xml:space="preserve">mashed peas</t>
  </si>
  <si>
    <t xml:space="preserve">mashed potatoes</t>
  </si>
  <si>
    <t>pasta</t>
  </si>
  <si>
    <t>quenelles</t>
  </si>
  <si>
    <t>quenelles.png</t>
  </si>
  <si>
    <t>rice</t>
  </si>
  <si>
    <t>semolina.png</t>
  </si>
  <si>
    <t>semolina</t>
  </si>
  <si>
    <t>spaghettis</t>
  </si>
  <si>
    <t>spaghetti</t>
  </si>
  <si>
    <t>spätzles</t>
  </si>
  <si>
    <t>spätzle</t>
  </si>
  <si>
    <t xml:space="preserve">// Divers accompagnements</t>
  </si>
  <si>
    <t xml:space="preserve">fromage rappé</t>
  </si>
  <si>
    <t xml:space="preserve">grated cheese</t>
  </si>
  <si>
    <t xml:space="preserve">// Sauces</t>
  </si>
  <si>
    <t xml:space="preserve">sauce arrabiata</t>
  </si>
  <si>
    <t xml:space="preserve">Arrabiata sauce</t>
  </si>
  <si>
    <t xml:space="preserve">sauce au citron</t>
  </si>
  <si>
    <t>lemon.png</t>
  </si>
  <si>
    <t xml:space="preserve">lemon sauce</t>
  </si>
  <si>
    <t xml:space="preserve">olive sauce</t>
  </si>
  <si>
    <t xml:space="preserve">bechamel sauce</t>
  </si>
  <si>
    <t xml:space="preserve">tomato sauce</t>
  </si>
  <si>
    <t xml:space="preserve">&lt;meta name="description" content=""&gt;</t>
  </si>
  <si>
    <t xml:space="preserve">&lt;meta name="description" content="a"&gt;</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</si>
</sst>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4" formatCode="dd/mm/yyyy"/>
  </numFmts>
  <fonts count="9">
    <font>
      <sz val="11.000000"/>
      <color theme="1"/>
      <name val="Calibri"/>
      <scheme val="minor"/>
    </font>
    <font>
      <sz val="20.000000"/>
      <color indexed="2"/>
      <name val="Calibri"/>
      <scheme val="minor"/>
    </font>
    <font>
      <sz val="10.000000"/>
      <color theme="1"/>
      <name val="Courier New"/>
    </font>
    <font>
      <sz val="72.000000"/>
      <color theme="1"/>
      <name val="Calibri"/>
      <scheme val="minor"/>
    </font>
    <font>
      <sz val="18.000000"/>
      <color theme="1"/>
      <name val="Calibri"/>
      <scheme val="minor"/>
    </font>
    <font>
      <sz val="18.000000"/>
      <color theme="1" tint="0"/>
      <name val="Calibri"/>
      <scheme val="minor"/>
    </font>
    <font>
      <sz val="11.000000"/>
      <color theme="0" tint="0"/>
      <name val="Calibri"/>
      <scheme val="minor"/>
    </font>
    <font>
      <sz val="11.000000"/>
      <color rgb="FF257D4D"/>
      <name val="Calibri"/>
      <scheme val="minor"/>
    </font>
    <font>
      <sz val="11.000000"/>
      <color rgb="FF00B050"/>
      <name val="Calibri"/>
      <scheme val="minor"/>
    </font>
  </fonts>
  <fills count="19">
    <fill>
      <patternFill patternType="none"/>
    </fill>
    <fill>
      <patternFill patternType="gray125"/>
    </fill>
    <fill>
      <patternFill patternType="solid">
        <fgColor theme="7" tint="0.79998168889431442"/>
        <bgColor theme="7" tint="0.79998168889431442"/>
      </patternFill>
    </fill>
    <fill>
      <patternFill patternType="solid">
        <fgColor theme="9" tint="0.39997558519241921"/>
        <bgColor theme="9" tint="0.39997558519241921"/>
      </patternFill>
    </fill>
    <fill>
      <patternFill patternType="solid">
        <fgColor theme="0" tint="-0.14999847407452621"/>
        <bgColor theme="0" tint="-0.14999847407452621"/>
      </patternFill>
    </fill>
    <fill>
      <patternFill patternType="solid">
        <fgColor theme="0" tint="-0.049989318521683403"/>
        <bgColor theme="0" tint="-0.049989318521683403"/>
      </patternFill>
    </fill>
    <fill>
      <patternFill patternType="solid">
        <fgColor theme="2" tint="-0.099978637043366805"/>
        <bgColor theme="2" tint="-0.099978637043366805"/>
      </patternFill>
    </fill>
    <fill>
      <patternFill patternType="solid">
        <fgColor rgb="FFFF6666"/>
        <bgColor rgb="FFFF6666"/>
      </patternFill>
    </fill>
    <fill>
      <patternFill patternType="solid">
        <fgColor theme="9" tint="0.59999389629810485"/>
        <bgColor theme="9" tint="0.59999389629810485"/>
      </patternFill>
    </fill>
    <fill>
      <patternFill patternType="solid">
        <fgColor rgb="FF00B050"/>
        <bgColor rgb="FF00B050"/>
      </patternFill>
    </fill>
    <fill>
      <patternFill patternType="solid">
        <fgColor theme="4" tint="0.79998168889431442"/>
        <bgColor theme="4" tint="0.79998168889431442"/>
      </patternFill>
    </fill>
    <fill>
      <patternFill patternType="solid">
        <fgColor rgb="FF92D050"/>
        <bgColor rgb="FF92D050"/>
      </patternFill>
    </fill>
    <fill>
      <patternFill patternType="solid">
        <fgColor rgb="FFF771A8"/>
        <bgColor rgb="FFF771A8"/>
      </patternFill>
    </fill>
    <fill>
      <patternFill patternType="solid">
        <fgColor theme="7" tint="0.59999389629810485"/>
        <bgColor theme="7" tint="0.59999389629810485"/>
      </patternFill>
    </fill>
    <fill>
      <patternFill patternType="solid">
        <fgColor rgb="FF850AFF"/>
        <bgColor rgb="FF850AFF"/>
      </patternFill>
    </fill>
    <fill>
      <patternFill patternType="solid">
        <fgColor theme="1" tint="0.34998626667073579"/>
        <bgColor theme="1" tint="0.34998626667073579"/>
      </patternFill>
    </fill>
    <fill>
      <patternFill patternType="solid">
        <fgColor theme="5" tint="0.39997558519241921"/>
        <bgColor theme="5" tint="0.39997558519241921"/>
      </patternFill>
    </fill>
    <fill>
      <patternFill patternType="solid">
        <fgColor theme="9" tint="0"/>
        <bgColor theme="9" tint="0"/>
      </patternFill>
    </fill>
    <fill>
      <patternFill patternType="solid">
        <fgColor theme="5" tint="0"/>
        <bgColor theme="5" tint="0"/>
      </patternFill>
    </fill>
  </fills>
  <borders count="4">
    <border>
      <left style="none"/>
      <right style="none"/>
      <top style="none"/>
      <bottom style="none"/>
      <diagonal style="none"/>
    </border>
    <border>
      <left style="thick">
        <color rgb="FF48795C"/>
      </left>
      <right style="none"/>
      <top style="thick">
        <color rgb="FF48795C"/>
      </top>
      <bottom style="thick">
        <color rgb="FF48795C"/>
      </bottom>
      <diagonal style="none"/>
    </border>
    <border>
      <left style="none"/>
      <right style="none"/>
      <top style="thick">
        <color rgb="FF48795C"/>
      </top>
      <bottom style="thick">
        <color rgb="FF48795C"/>
      </bottom>
      <diagonal style="none"/>
    </border>
    <border>
      <left style="none"/>
      <right style="thick">
        <color rgb="FF48795C"/>
      </right>
      <top style="thick">
        <color rgb="FF48795C"/>
      </top>
      <bottom style="thick">
        <color rgb="FF48795C"/>
      </bottom>
      <diagonal style="none"/>
    </border>
  </borders>
  <cellStyleXfs count="1">
    <xf fontId="0" fillId="0" borderId="0" numFmtId="0" applyNumberFormat="1" applyFont="1" applyFill="1" applyBorder="1"/>
  </cellStyleXfs>
  <cellXfs count="61">
    <xf fontId="0" fillId="0" borderId="0" numFmtId="0" xfId="0"/>
    <xf fontId="0" fillId="0" borderId="0" numFmtId="0" xfId="0" applyAlignment="1">
      <alignment vertical="top"/>
    </xf>
    <xf fontId="0" fillId="0" borderId="0" numFmtId="0" xfId="0" applyAlignment="1">
      <alignment vertical="top" wrapText="1"/>
    </xf>
    <xf fontId="1" fillId="0" borderId="0" numFmtId="0" xfId="0" applyFont="1" applyAlignment="1">
      <alignment vertical="top"/>
    </xf>
    <xf fontId="0" fillId="2" borderId="0" numFmtId="0" xfId="0" applyFill="1" applyAlignment="1">
      <alignment vertical="top"/>
    </xf>
    <xf fontId="0" fillId="2" borderId="0" numFmtId="0" xfId="0" applyFill="1" applyAlignment="1">
      <alignment horizontal="right" vertical="top"/>
    </xf>
    <xf fontId="0" fillId="2" borderId="0" numFmtId="164" xfId="0" applyNumberFormat="1" applyFill="1" applyAlignment="1">
      <alignment vertical="top"/>
      <protection hidden="0" locked="1"/>
    </xf>
    <xf fontId="0" fillId="2" borderId="0" numFmtId="0" xfId="0" applyFill="1" applyAlignment="1">
      <alignment vertical="top" wrapText="1"/>
    </xf>
    <xf fontId="0" fillId="3" borderId="0" numFmtId="0" xfId="0" applyFill="1" applyAlignment="1">
      <alignment vertical="top"/>
    </xf>
    <xf fontId="2" fillId="4" borderId="0" numFmtId="0" xfId="0" applyFont="1" applyFill="1" applyAlignment="1">
      <alignment vertical="top" wrapText="1"/>
    </xf>
    <xf fontId="0" fillId="3" borderId="0" numFmtId="0" xfId="0" applyFill="1" applyAlignment="1">
      <alignment horizontal="center" textRotation="90" vertical="center"/>
    </xf>
    <xf fontId="2" fillId="5" borderId="0" numFmtId="0" xfId="0" applyFont="1" applyFill="1" applyAlignment="1">
      <alignment vertical="top" wrapText="1"/>
    </xf>
    <xf fontId="2" fillId="6" borderId="0" numFmtId="0" xfId="0" applyFont="1" applyFill="1" applyAlignment="1">
      <alignment vertical="top" wrapText="1"/>
    </xf>
    <xf fontId="0" fillId="0" borderId="0" numFmtId="0" xfId="0" applyAlignment="1">
      <alignment horizontal="right"/>
    </xf>
    <xf fontId="0" fillId="0" borderId="0" numFmtId="164" xfId="0" applyNumberFormat="1">
      <protection hidden="0" locked="1"/>
    </xf>
    <xf fontId="0" fillId="0" borderId="0" numFmtId="0" xfId="0">
      <protection hidden="0" locked="1"/>
    </xf>
    <xf fontId="0" fillId="7" borderId="0" numFmtId="0" xfId="0" applyFill="1"/>
    <xf fontId="0" fillId="2" borderId="0" numFmtId="0" xfId="0" applyFill="1"/>
    <xf fontId="3" fillId="2" borderId="0" numFmtId="0" xfId="0" applyFont="1" applyFill="1"/>
    <xf fontId="4" fillId="8" borderId="0" numFmtId="0" xfId="0" applyFont="1" applyFill="1"/>
    <xf fontId="0" fillId="8" borderId="0" numFmtId="0" xfId="0" applyFill="1"/>
    <xf fontId="0" fillId="8" borderId="0" numFmtId="0" xfId="0" applyFill="1">
      <protection hidden="0" locked="1"/>
    </xf>
    <xf fontId="5" fillId="9" borderId="0" numFmtId="0" xfId="0" applyFont="1" applyFill="1"/>
    <xf fontId="4" fillId="7" borderId="0" numFmtId="0" xfId="0" applyFont="1" applyFill="1"/>
    <xf fontId="0" fillId="0" borderId="0" numFmtId="0" xfId="0"/>
    <xf fontId="0" fillId="4" borderId="0" numFmtId="0" xfId="0" applyFill="1"/>
    <xf fontId="0" fillId="7" borderId="0" numFmtId="49" xfId="0" applyNumberFormat="1" applyFill="1"/>
    <xf fontId="0" fillId="10" borderId="0" numFmtId="0" xfId="0" applyFill="1" applyAlignment="1">
      <alignment vertical="top" wrapText="1"/>
    </xf>
    <xf fontId="0" fillId="6" borderId="0" numFmtId="0" xfId="0" applyFill="1" applyAlignment="1">
      <alignment vertical="top" wrapText="1"/>
    </xf>
    <xf fontId="0" fillId="9" borderId="0" numFmtId="0" xfId="0" applyFill="1" applyAlignment="1">
      <alignment vertical="top" wrapText="1"/>
    </xf>
    <xf fontId="0" fillId="11" borderId="0" numFmtId="0" xfId="0" applyFill="1" applyAlignment="1">
      <alignment vertical="top" wrapText="1"/>
    </xf>
    <xf fontId="0" fillId="12" borderId="0" numFmtId="0" xfId="0" applyFill="1" applyAlignment="1">
      <alignment vertical="top" wrapText="1"/>
    </xf>
    <xf fontId="0" fillId="13" borderId="0" numFmtId="0" xfId="0" applyFill="1" applyAlignment="1">
      <alignment vertical="top" wrapText="1"/>
    </xf>
    <xf fontId="0" fillId="7" borderId="0" numFmtId="0" xfId="0" applyFill="1" applyAlignment="1">
      <alignment vertical="top" wrapText="1"/>
    </xf>
    <xf fontId="0" fillId="3" borderId="0" numFmtId="0" xfId="0" applyFill="1" applyAlignment="1">
      <alignment vertical="top" wrapText="1"/>
    </xf>
    <xf fontId="0" fillId="4" borderId="0" numFmtId="0" xfId="0" applyFill="1" applyAlignment="1">
      <alignment vertical="top" wrapText="1"/>
    </xf>
    <xf fontId="6" fillId="14" borderId="0" numFmtId="0" xfId="0" applyFont="1" applyFill="1" applyAlignment="1">
      <alignment vertical="top" wrapText="1"/>
    </xf>
    <xf fontId="0" fillId="5" borderId="0" numFmtId="164" xfId="0" applyNumberFormat="1" applyFill="1"/>
    <xf fontId="0" fillId="5" borderId="0" numFmtId="0" xfId="0" applyFill="1"/>
    <xf fontId="0" fillId="5" borderId="0" numFmtId="0" xfId="0" applyFill="1">
      <protection hidden="0" locked="1"/>
    </xf>
    <xf fontId="0" fillId="15" borderId="0" numFmtId="0" xfId="0" applyFill="1"/>
    <xf fontId="0" fillId="4" borderId="0" numFmtId="0" xfId="0" applyFill="1" applyAlignment="1">
      <alignment wrapText="1"/>
    </xf>
    <xf fontId="0" fillId="0" borderId="1" numFmtId="0" xfId="0" applyBorder="1">
      <protection hidden="0" locked="1"/>
    </xf>
    <xf fontId="0" fillId="0" borderId="2" numFmtId="0" xfId="0" applyBorder="1">
      <protection hidden="0" locked="1"/>
    </xf>
    <xf fontId="0" fillId="0" borderId="3" numFmtId="0" xfId="0" applyBorder="1">
      <protection hidden="0" locked="1"/>
    </xf>
    <xf fontId="0" fillId="0" borderId="0" numFmtId="0" xfId="0" applyAlignment="1">
      <alignment horizontal="left"/>
    </xf>
    <xf fontId="0" fillId="5" borderId="0" numFmtId="0" xfId="0" applyFill="1"/>
    <xf fontId="0" fillId="16" borderId="0" numFmtId="0" xfId="0" applyFill="1"/>
    <xf fontId="0" fillId="6" borderId="0" numFmtId="0" xfId="0" applyFill="1"/>
    <xf fontId="0" fillId="9" borderId="0" numFmtId="0" xfId="0" applyFill="1"/>
    <xf fontId="0" fillId="17" borderId="0" numFmtId="0" xfId="0" applyFill="1"/>
    <xf fontId="0" fillId="12" borderId="0" numFmtId="0" xfId="0" applyFill="1"/>
    <xf fontId="0" fillId="13" borderId="0" numFmtId="0" xfId="0" applyFill="1"/>
    <xf fontId="7" fillId="0" borderId="0" numFmtId="0" xfId="0" applyFont="1"/>
    <xf fontId="8" fillId="0" borderId="0" numFmtId="0" xfId="0" applyFont="1"/>
    <xf fontId="8" fillId="0" borderId="0" numFmtId="0" xfId="0" applyFont="1">
      <protection hidden="0" locked="1"/>
    </xf>
    <xf fontId="7" fillId="18" borderId="0" numFmtId="0" xfId="0" applyFont="1" applyFill="1"/>
    <xf fontId="0" fillId="16" borderId="0" numFmtId="0" xfId="0" applyFill="1">
      <protection hidden="0" locked="1"/>
    </xf>
    <xf fontId="0" fillId="18" borderId="0" numFmtId="0" xfId="0" applyFill="1"/>
    <xf fontId="0" fillId="18" borderId="0" numFmtId="0" xfId="0" applyFill="1">
      <protection hidden="0" locked="1"/>
    </xf>
    <xf fontId="0" fillId="4" borderId="0" numFmtId="0" xfId="0"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10" Type="http://schemas.openxmlformats.org/officeDocument/2006/relationships/styles" Target="style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haredStrings" Target="sharedStrings.xml"/></Relationships>
</file>

<file path=xl/drawings/_rels/drawing1.xml.rels><?xml version="1.0" encoding="UTF-8" standalone="yes"?><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twoCell">
    <xdr:from>
      <xdr:col>3</xdr:col>
      <xdr:colOff>238124</xdr:colOff>
      <xdr:row>5</xdr:row>
      <xdr:rowOff>166687</xdr:rowOff>
    </xdr:from>
    <xdr:to>
      <xdr:col>6</xdr:col>
      <xdr:colOff>1202531</xdr:colOff>
      <xdr:row>9</xdr:row>
      <xdr:rowOff>226218</xdr:rowOff>
    </xdr:to>
    <xdr:sp>
      <xdr:nvSpPr>
        <xdr:cNvPr id="260379327" name=""/>
        <xdr:cNvSpPr/>
      </xdr:nvSpPr>
      <xdr:spPr bwMode="auto">
        <a:xfrm flipH="0" flipV="0">
          <a:off x="2321718" y="2143125"/>
          <a:ext cx="4643437" cy="773906"/>
        </a:xfrm>
        <a:prstGeom prst="borderCallout1">
          <a:avLst>
            <a:gd name="adj1" fmla="val 18750"/>
            <a:gd name="adj2" fmla="val -8333"/>
            <a:gd name="adj3" fmla="val -3999"/>
            <a:gd name="adj4" fmla="val -3034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p>
          <a:pPr>
            <a:defRPr/>
          </a:pPr>
          <a:r>
            <a:rPr sz="1400"/>
            <a:t>Remplir la date de début de période.</a:t>
          </a:r>
          <a:br>
            <a:rPr sz="1400"/>
          </a:br>
          <a:r>
            <a:rPr sz="1400"/>
            <a:t>Faire glisser faire le bas pour remplir les dates jusqu'à la fin de période.</a:t>
          </a:r>
          <a:endParaRPr sz="1400"/>
        </a:p>
      </xdr:txBody>
    </xdr:sp>
    <xdr:clientData/>
  </xdr:twoCellAnchor>
  <xdr:twoCellAnchor editAs="twoCell">
    <xdr:from>
      <xdr:col>0</xdr:col>
      <xdr:colOff>178593</xdr:colOff>
      <xdr:row>6</xdr:row>
      <xdr:rowOff>47623</xdr:rowOff>
    </xdr:from>
    <xdr:to>
      <xdr:col>1</xdr:col>
      <xdr:colOff>0</xdr:colOff>
      <xdr:row>8</xdr:row>
      <xdr:rowOff>130968</xdr:rowOff>
    </xdr:to>
    <xdr:sp>
      <xdr:nvSpPr>
        <xdr:cNvPr id="234612439" name=""/>
        <xdr:cNvSpPr/>
      </xdr:nvSpPr>
      <xdr:spPr bwMode="auto">
        <a:xfrm flipH="0" flipV="0">
          <a:off x="178593" y="2202656"/>
          <a:ext cx="595312" cy="440530"/>
        </a:xfrm>
        <a:prstGeom prst="ellipse">
          <a:avLst/>
        </a:prstGeom>
        <a:solidFill>
          <a:srgbClr val="FFD564"/>
        </a:solidFill>
        <a:ln w="38099" cap="flat" cmpd="sng" algn="ctr">
          <a:solidFill>
            <a:schemeClr val="accent2"/>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wrap="square" lIns="91440" tIns="45720" rIns="91440" bIns="45720" numCol="1" spcCol="0" rtlCol="0" fromWordArt="0" anchor="ctr" anchorCtr="0" forceAA="0" upright="0" compatLnSpc="0"/>
        <a:p>
          <a:pPr algn="ctr">
            <a:defRPr/>
          </a:pPr>
          <a:r>
            <a:rPr sz="2200" b="1">
              <a:solidFill>
                <a:srgbClr val="C00000"/>
              </a:solidFill>
            </a:rPr>
            <a:t>1</a:t>
          </a:r>
          <a:endParaRPr sz="2200" b="1">
            <a:solidFill>
              <a:srgbClr val="C00000"/>
            </a:solidFill>
          </a:endParaRPr>
        </a:p>
      </xdr:txBody>
    </xdr:sp>
    <xdr:clientData/>
  </xdr:twoCellAnchor>
  <xdr:twoCellAnchor editAs="twoCell">
    <xdr:from>
      <xdr:col>0</xdr:col>
      <xdr:colOff>178593</xdr:colOff>
      <xdr:row>18</xdr:row>
      <xdr:rowOff>107156</xdr:rowOff>
    </xdr:from>
    <xdr:to>
      <xdr:col>1</xdr:col>
      <xdr:colOff>0</xdr:colOff>
      <xdr:row>21</xdr:row>
      <xdr:rowOff>11904</xdr:rowOff>
    </xdr:to>
    <xdr:sp>
      <xdr:nvSpPr>
        <xdr:cNvPr id="229208915" name=""/>
        <xdr:cNvSpPr/>
      </xdr:nvSpPr>
      <xdr:spPr bwMode="auto">
        <a:xfrm flipH="0" flipV="0">
          <a:off x="178593" y="5441155"/>
          <a:ext cx="595312" cy="440530"/>
        </a:xfrm>
        <a:prstGeom prst="ellipse">
          <a:avLst/>
        </a:prstGeom>
        <a:solidFill>
          <a:srgbClr val="FFD564"/>
        </a:solidFill>
        <a:ln w="38099" cap="flat" cmpd="sng" algn="ctr">
          <a:solidFill>
            <a:schemeClr val="accent2"/>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wrap="square" lIns="91440" tIns="45720" rIns="91440" bIns="45720" numCol="1" spcCol="0" rtlCol="0" fromWordArt="0" anchor="ctr" anchorCtr="0" forceAA="0" upright="0" compatLnSpc="0"/>
        <a:p>
          <a:pPr algn="ctr">
            <a:defRPr/>
          </a:pPr>
          <a:r>
            <a:rPr sz="2200" b="1">
              <a:solidFill>
                <a:srgbClr val="C00000"/>
              </a:solidFill>
            </a:rPr>
            <a:t>2</a:t>
          </a:r>
          <a:endParaRPr sz="2200" b="1">
            <a:solidFill>
              <a:srgbClr val="C00000"/>
            </a:solidFill>
          </a:endParaRPr>
        </a:p>
        <a:p>
          <a:pPr algn="ctr">
            <a:defRPr/>
          </a:pPr>
          <a:endParaRPr sz="2200" b="1">
            <a:solidFill>
              <a:srgbClr val="C00000"/>
            </a:solidFill>
          </a:endParaRPr>
        </a:p>
      </xdr:txBody>
    </xdr:sp>
    <xdr:clientData/>
  </xdr:twoCellAnchor>
  <xdr:twoCellAnchor editAs="twoCell">
    <xdr:from>
      <xdr:col>3</xdr:col>
      <xdr:colOff>238124</xdr:colOff>
      <xdr:row>16</xdr:row>
      <xdr:rowOff>0</xdr:rowOff>
    </xdr:from>
    <xdr:to>
      <xdr:col>6</xdr:col>
      <xdr:colOff>1202530</xdr:colOff>
      <xdr:row>20</xdr:row>
      <xdr:rowOff>59530</xdr:rowOff>
    </xdr:to>
    <xdr:sp>
      <xdr:nvSpPr>
        <xdr:cNvPr id="1132361484" name=""/>
        <xdr:cNvSpPr/>
      </xdr:nvSpPr>
      <xdr:spPr bwMode="auto">
        <a:xfrm flipH="0" flipV="0">
          <a:off x="2321718" y="4976812"/>
          <a:ext cx="4643436" cy="773905"/>
        </a:xfrm>
        <a:prstGeom prst="borderCallout1">
          <a:avLst>
            <a:gd name="adj1" fmla="val 18750"/>
            <a:gd name="adj2" fmla="val -8333"/>
            <a:gd name="adj3" fmla="val -44615"/>
            <a:gd name="adj4" fmla="val -289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p>
          <a:pPr>
            <a:defRPr/>
          </a:pPr>
          <a:r>
            <a:rPr sz="1400"/>
            <a:t>Filtrer sur les jours où il n'y a pas école (3, 6, 7 ou 6, 7).</a:t>
          </a:r>
          <a:endParaRPr sz="1400"/>
        </a:p>
        <a:p>
          <a:pPr>
            <a:defRPr/>
          </a:pPr>
          <a:r>
            <a:rPr sz="1400"/>
            <a:t>Supprimer les lignes </a:t>
          </a:r>
          <a:r>
            <a:rPr sz="1400" b="1">
              <a:solidFill>
                <a:srgbClr val="002060"/>
              </a:solidFill>
            </a:rPr>
            <a:t>puis retirer le filtre pour voir les jours où il y a école.</a:t>
          </a:r>
          <a:endParaRPr sz="1400" b="1">
            <a:solidFill>
              <a:srgbClr val="002060"/>
            </a:solidFill>
          </a:endParaRPr>
        </a:p>
      </xdr:txBody>
    </xdr:sp>
    <xdr:clientData/>
  </xdr:twoCellAnchor>
  <xdr:twoCellAnchor editAs="twoCell">
    <xdr:from>
      <xdr:col>0</xdr:col>
      <xdr:colOff>178593</xdr:colOff>
      <xdr:row>32</xdr:row>
      <xdr:rowOff>107156</xdr:rowOff>
    </xdr:from>
    <xdr:to>
      <xdr:col>0</xdr:col>
      <xdr:colOff>642936</xdr:colOff>
      <xdr:row>35</xdr:row>
      <xdr:rowOff>11904</xdr:rowOff>
    </xdr:to>
    <xdr:sp>
      <xdr:nvSpPr>
        <xdr:cNvPr id="1315989167" name=""/>
        <xdr:cNvSpPr/>
      </xdr:nvSpPr>
      <xdr:spPr bwMode="auto">
        <a:xfrm flipH="0" flipV="0">
          <a:off x="178593" y="8489156"/>
          <a:ext cx="464342" cy="440530"/>
        </a:xfrm>
        <a:prstGeom prst="ellipse">
          <a:avLst/>
        </a:prstGeom>
        <a:solidFill>
          <a:srgbClr val="FFD564"/>
        </a:solidFill>
        <a:ln w="38099" cap="flat" cmpd="sng" algn="ctr">
          <a:solidFill>
            <a:schemeClr val="accent2"/>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wrap="square" lIns="91440" tIns="45720" rIns="91440" bIns="45720" numCol="1" spcCol="0" rtlCol="0" fromWordArt="0" anchor="ctr" anchorCtr="0" forceAA="0" upright="0" compatLnSpc="0"/>
        <a:p>
          <a:pPr algn="ctr">
            <a:defRPr/>
          </a:pPr>
          <a:r>
            <a:rPr sz="2200" b="1">
              <a:solidFill>
                <a:srgbClr val="C00000"/>
              </a:solidFill>
            </a:rPr>
            <a:t>3</a:t>
          </a:r>
          <a:endParaRPr sz="2200" b="1">
            <a:solidFill>
              <a:srgbClr val="C00000"/>
            </a:solidFill>
          </a:endParaRPr>
        </a:p>
        <a:p>
          <a:pPr algn="ctr">
            <a:defRPr/>
          </a:pPr>
          <a:endParaRPr sz="2200" b="1">
            <a:solidFill>
              <a:srgbClr val="C00000"/>
            </a:solidFill>
          </a:endParaRPr>
        </a:p>
      </xdr:txBody>
    </xdr:sp>
    <xdr:clientData/>
  </xdr:twoCellAnchor>
  <xdr:twoCellAnchor editAs="twoCell">
    <xdr:from>
      <xdr:col>4</xdr:col>
      <xdr:colOff>601265</xdr:colOff>
      <xdr:row>34</xdr:row>
      <xdr:rowOff>115093</xdr:rowOff>
    </xdr:from>
    <xdr:to>
      <xdr:col>8</xdr:col>
      <xdr:colOff>339326</xdr:colOff>
      <xdr:row>38</xdr:row>
      <xdr:rowOff>174623</xdr:rowOff>
    </xdr:to>
    <xdr:sp>
      <xdr:nvSpPr>
        <xdr:cNvPr id="2050956644" name=""/>
        <xdr:cNvSpPr/>
      </xdr:nvSpPr>
      <xdr:spPr bwMode="auto">
        <a:xfrm flipH="0" flipV="0">
          <a:off x="3913848" y="8878093"/>
          <a:ext cx="4648728" cy="779196"/>
        </a:xfrm>
        <a:prstGeom prst="borderCallout1">
          <a:avLst>
            <a:gd name="adj1" fmla="val 18750"/>
            <a:gd name="adj2" fmla="val -8333"/>
            <a:gd name="adj3" fmla="val -44615"/>
            <a:gd name="adj4" fmla="val -289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p>
          <a:pPr>
            <a:defRPr/>
          </a:pPr>
          <a:r>
            <a:rPr sz="1400" b="1">
              <a:solidFill>
                <a:srgbClr val="002060"/>
              </a:solidFill>
            </a:rPr>
            <a:t>Etape technique :</a:t>
          </a:r>
          <a:endParaRPr sz="1400" b="1">
            <a:solidFill>
              <a:srgbClr val="002060"/>
            </a:solidFill>
          </a:endParaRPr>
        </a:p>
        <a:p>
          <a:pPr>
            <a:defRPr/>
          </a:pPr>
          <a:r>
            <a:rPr sz="1400"/>
            <a:t>Sélectionner les cellules N6:AR6, puis "propager" les formules vers le bas, sur toutes les lignes pour lequelles il y a une date.</a:t>
          </a:r>
          <a:endParaRPr sz="1400"/>
        </a:p>
      </xdr:txBody>
    </xdr:sp>
    <xdr:clientData/>
  </xdr:twoCellAnchor>
  <xdr:twoCellAnchor editAs="twoCell">
    <xdr:from>
      <xdr:col>0</xdr:col>
      <xdr:colOff>246062</xdr:colOff>
      <xdr:row>49</xdr:row>
      <xdr:rowOff>120385</xdr:rowOff>
    </xdr:from>
    <xdr:to>
      <xdr:col>0</xdr:col>
      <xdr:colOff>710405</xdr:colOff>
      <xdr:row>52</xdr:row>
      <xdr:rowOff>30428</xdr:rowOff>
    </xdr:to>
    <xdr:sp>
      <xdr:nvSpPr>
        <xdr:cNvPr id="224383176" name=""/>
        <xdr:cNvSpPr/>
      </xdr:nvSpPr>
      <xdr:spPr bwMode="auto">
        <a:xfrm flipH="0" flipV="0">
          <a:off x="246062" y="11883761"/>
          <a:ext cx="464342" cy="433915"/>
        </a:xfrm>
        <a:prstGeom prst="ellipse">
          <a:avLst/>
        </a:prstGeom>
        <a:solidFill>
          <a:srgbClr val="FFD564"/>
        </a:solidFill>
        <a:ln w="38099" cap="flat" cmpd="sng" algn="ctr">
          <a:solidFill>
            <a:schemeClr val="accent2"/>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wrap="square" lIns="91440" tIns="45720" rIns="91440" bIns="45720" numCol="1" spcCol="0" rtlCol="0" fromWordArt="0" anchor="ctr" anchorCtr="0" forceAA="0" upright="0" compatLnSpc="0"/>
        <a:p>
          <a:pPr algn="ctr">
            <a:defRPr/>
          </a:pPr>
          <a:r>
            <a:rPr sz="2200" b="1">
              <a:solidFill>
                <a:srgbClr val="C00000"/>
              </a:solidFill>
            </a:rPr>
            <a:t>4</a:t>
          </a:r>
          <a:endParaRPr sz="2200" b="1">
            <a:solidFill>
              <a:srgbClr val="C00000"/>
            </a:solidFill>
          </a:endParaRPr>
        </a:p>
        <a:p>
          <a:pPr algn="ctr">
            <a:defRPr/>
          </a:pPr>
          <a:endParaRPr sz="2200" b="1">
            <a:solidFill>
              <a:srgbClr val="C00000"/>
            </a:solidFill>
          </a:endParaRPr>
        </a:p>
      </xdr:txBody>
    </xdr:sp>
    <xdr:clientData/>
  </xdr:twoCellAnchor>
  <xdr:twoCellAnchor editAs="twoCell">
    <xdr:from>
      <xdr:col>5</xdr:col>
      <xdr:colOff>626401</xdr:colOff>
      <xdr:row>53</xdr:row>
      <xdr:rowOff>33074</xdr:rowOff>
    </xdr:from>
    <xdr:to>
      <xdr:col>9</xdr:col>
      <xdr:colOff>631031</xdr:colOff>
      <xdr:row>57</xdr:row>
      <xdr:rowOff>96572</xdr:rowOff>
    </xdr:to>
    <xdr:sp>
      <xdr:nvSpPr>
        <xdr:cNvPr id="1376325002" name=""/>
        <xdr:cNvSpPr/>
      </xdr:nvSpPr>
      <xdr:spPr bwMode="auto">
        <a:xfrm flipH="0" flipV="0">
          <a:off x="5162682" y="12653699"/>
          <a:ext cx="4910004" cy="777872"/>
        </a:xfrm>
        <a:prstGeom prst="borderCallout1">
          <a:avLst>
            <a:gd name="adj1" fmla="val 18750"/>
            <a:gd name="adj2" fmla="val -8333"/>
            <a:gd name="adj3" fmla="val -44615"/>
            <a:gd name="adj4" fmla="val -289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p>
          <a:pPr>
            <a:defRPr/>
          </a:pPr>
          <a:r>
            <a:rPr sz="1400" b="1">
              <a:solidFill>
                <a:srgbClr val="002060"/>
              </a:solidFill>
            </a:rPr>
            <a:t>Remplir le menu :</a:t>
          </a:r>
          <a:endParaRPr sz="1400" b="1">
            <a:solidFill>
              <a:srgbClr val="002060"/>
            </a:solidFill>
          </a:endParaRPr>
        </a:p>
        <a:p>
          <a:pPr>
            <a:defRPr/>
          </a:pPr>
          <a:r>
            <a:rPr sz="1400"/>
            <a:t>L'utilisation des listes déroulantes n'est pas obligatoires, mais il faut forcément utiliser des valeurs connues (sauf colonne F).</a:t>
          </a:r>
          <a:endParaRPr sz="1400"/>
        </a:p>
      </xdr:txBody>
    </xdr:sp>
    <xdr:clientData/>
  </xdr:twoCellAnchor>
  <xdr:oneCellAnchor>
    <xdr:from>
      <xdr:col>2</xdr:col>
      <xdr:colOff>57149</xdr:colOff>
      <xdr:row>52</xdr:row>
      <xdr:rowOff>130968</xdr:rowOff>
    </xdr:from>
    <xdr:ext cx="2362199" cy="2539641"/>
    <xdr:pic>
      <xdr:nvPicPr>
        <xdr:cNvPr id="618656858" name=""/>
        <xdr:cNvPicPr>
          <a:picLocks noChangeAspect="1"/>
        </xdr:cNvPicPr>
      </xdr:nvPicPr>
      <xdr:blipFill>
        <a:blip r:embed="rId1"/>
        <a:stretch/>
      </xdr:blipFill>
      <xdr:spPr bwMode="auto">
        <a:xfrm flipH="0" flipV="0">
          <a:off x="1140618" y="12573000"/>
          <a:ext cx="2362199" cy="2539641"/>
        </a:xfrm>
        <a:prstGeom prst="rect">
          <a:avLst/>
        </a:prstGeom>
      </xdr:spPr>
    </xdr:pic>
    <xdr:clientData/>
  </xdr:oneCellAnchor>
  <xdr:twoCellAnchor editAs="twoCell">
    <xdr:from>
      <xdr:col>0</xdr:col>
      <xdr:colOff>178593</xdr:colOff>
      <xdr:row>75</xdr:row>
      <xdr:rowOff>71437</xdr:rowOff>
    </xdr:from>
    <xdr:to>
      <xdr:col>0</xdr:col>
      <xdr:colOff>642936</xdr:colOff>
      <xdr:row>77</xdr:row>
      <xdr:rowOff>160070</xdr:rowOff>
    </xdr:to>
    <xdr:sp>
      <xdr:nvSpPr>
        <xdr:cNvPr id="1940733795" name=""/>
        <xdr:cNvSpPr/>
      </xdr:nvSpPr>
      <xdr:spPr bwMode="auto">
        <a:xfrm flipH="0" flipV="0">
          <a:off x="178593" y="17109281"/>
          <a:ext cx="464342" cy="445820"/>
        </a:xfrm>
        <a:prstGeom prst="ellipse">
          <a:avLst/>
        </a:prstGeom>
        <a:solidFill>
          <a:srgbClr val="FFD564"/>
        </a:solidFill>
        <a:ln w="38099" cap="flat" cmpd="sng" algn="ctr">
          <a:solidFill>
            <a:schemeClr val="accent2"/>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wrap="square" lIns="91440" tIns="45720" rIns="91440" bIns="45720" numCol="1" spcCol="0" rtlCol="0" fromWordArt="0" anchor="ctr" anchorCtr="0" forceAA="0" upright="0" compatLnSpc="0"/>
        <a:p>
          <a:pPr algn="ctr">
            <a:defRPr/>
          </a:pPr>
          <a:r>
            <a:rPr sz="2200" b="1">
              <a:solidFill>
                <a:srgbClr val="C00000"/>
              </a:solidFill>
            </a:rPr>
            <a:t>5</a:t>
          </a:r>
          <a:endParaRPr sz="2200" b="1">
            <a:solidFill>
              <a:srgbClr val="C00000"/>
            </a:solidFill>
          </a:endParaRPr>
        </a:p>
        <a:p>
          <a:pPr algn="ctr">
            <a:defRPr/>
          </a:pPr>
          <a:endParaRPr sz="2200" b="1">
            <a:solidFill>
              <a:srgbClr val="C00000"/>
            </a:solidFill>
          </a:endParaRPr>
        </a:p>
      </xdr:txBody>
    </xdr:sp>
    <xdr:clientData/>
  </xdr:twoCellAnchor>
  <xdr:twoCellAnchor editAs="twoCell">
    <xdr:from>
      <xdr:col>7</xdr:col>
      <xdr:colOff>807308</xdr:colOff>
      <xdr:row>75</xdr:row>
      <xdr:rowOff>71437</xdr:rowOff>
    </xdr:from>
    <xdr:to>
      <xdr:col>11</xdr:col>
      <xdr:colOff>811939</xdr:colOff>
      <xdr:row>79</xdr:row>
      <xdr:rowOff>134935</xdr:rowOff>
    </xdr:to>
    <xdr:sp>
      <xdr:nvSpPr>
        <xdr:cNvPr id="109101342" name=""/>
        <xdr:cNvSpPr/>
      </xdr:nvSpPr>
      <xdr:spPr bwMode="auto">
        <a:xfrm flipH="0" flipV="0">
          <a:off x="7796278" y="17109281"/>
          <a:ext cx="4910004" cy="777872"/>
        </a:xfrm>
        <a:prstGeom prst="borderCallout1">
          <a:avLst>
            <a:gd name="adj1" fmla="val -9183"/>
            <a:gd name="adj2" fmla="val 88313"/>
            <a:gd name="adj3" fmla="val -111734"/>
            <a:gd name="adj4" fmla="val 958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p>
          <a:pPr>
            <a:defRPr/>
          </a:pPr>
          <a:r>
            <a:rPr sz="1400" b="1">
              <a:solidFill>
                <a:srgbClr val="002060"/>
              </a:solidFill>
            </a:rPr>
            <a:t>Saisie finie ?</a:t>
          </a:r>
          <a:endParaRPr sz="1400" b="1">
            <a:solidFill>
              <a:srgbClr val="002060"/>
            </a:solidFill>
          </a:endParaRPr>
        </a:p>
        <a:p>
          <a:pPr>
            <a:defRPr/>
          </a:pPr>
          <a:r>
            <a:rPr sz="1400"/>
            <a:t>Alors copiez le contenu de cette cellule.</a:t>
          </a:r>
          <a:endParaRPr sz="1400"/>
        </a:p>
      </xdr:txBody>
    </xdr:sp>
    <xdr:clientData/>
  </xdr:twoCellAnchor>
  <xdr:twoCellAnchor editAs="twoCell">
    <xdr:from>
      <xdr:col>0</xdr:col>
      <xdr:colOff>244078</xdr:colOff>
      <xdr:row>86</xdr:row>
      <xdr:rowOff>83343</xdr:rowOff>
    </xdr:from>
    <xdr:to>
      <xdr:col>0</xdr:col>
      <xdr:colOff>708421</xdr:colOff>
      <xdr:row>88</xdr:row>
      <xdr:rowOff>171973</xdr:rowOff>
    </xdr:to>
    <xdr:sp>
      <xdr:nvSpPr>
        <xdr:cNvPr id="1107223931" name=""/>
        <xdr:cNvSpPr/>
      </xdr:nvSpPr>
      <xdr:spPr bwMode="auto">
        <a:xfrm flipH="0" flipV="0">
          <a:off x="244078" y="19085718"/>
          <a:ext cx="464342" cy="445819"/>
        </a:xfrm>
        <a:prstGeom prst="ellipse">
          <a:avLst/>
        </a:prstGeom>
        <a:solidFill>
          <a:srgbClr val="FFD564"/>
        </a:solidFill>
        <a:ln w="38099" cap="flat" cmpd="sng" algn="ctr">
          <a:solidFill>
            <a:schemeClr val="accent2"/>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wrap="square" lIns="91440" tIns="45720" rIns="91440" bIns="45720" numCol="1" spcCol="0" rtlCol="0" fromWordArt="0" anchor="ctr" anchorCtr="0" forceAA="0" upright="0" compatLnSpc="0"/>
        <a:p>
          <a:pPr algn="ctr">
            <a:defRPr/>
          </a:pPr>
          <a:r>
            <a:rPr sz="2200" b="1">
              <a:solidFill>
                <a:srgbClr val="C00000"/>
              </a:solidFill>
            </a:rPr>
            <a:t>6</a:t>
          </a:r>
          <a:endParaRPr sz="2200" b="1">
            <a:solidFill>
              <a:srgbClr val="C00000"/>
            </a:solidFill>
          </a:endParaRPr>
        </a:p>
        <a:p>
          <a:pPr algn="ctr">
            <a:defRPr/>
          </a:pPr>
          <a:endParaRPr sz="2200" b="1">
            <a:solidFill>
              <a:srgbClr val="C00000"/>
            </a:solidFill>
          </a:endParaRPr>
        </a:p>
      </xdr:txBody>
    </xdr:sp>
    <xdr:clientData/>
  </xdr:twoCellAnchor>
  <xdr:oneCellAnchor>
    <xdr:from>
      <xdr:col>3</xdr:col>
      <xdr:colOff>1059168</xdr:colOff>
      <xdr:row>85</xdr:row>
      <xdr:rowOff>130968</xdr:rowOff>
    </xdr:from>
    <xdr:ext cx="10118418" cy="5810249"/>
    <xdr:pic>
      <xdr:nvPicPr>
        <xdr:cNvPr id="1269754337" name=""/>
        <xdr:cNvPicPr>
          <a:picLocks noChangeAspect="1"/>
        </xdr:cNvPicPr>
      </xdr:nvPicPr>
      <xdr:blipFill>
        <a:blip r:embed="rId2"/>
        <a:stretch/>
      </xdr:blipFill>
      <xdr:spPr bwMode="auto">
        <a:xfrm flipH="0" flipV="0">
          <a:off x="3142762" y="18966656"/>
          <a:ext cx="10118418" cy="5810249"/>
        </a:xfrm>
        <a:prstGeom prst="rect">
          <a:avLst/>
        </a:prstGeom>
      </xdr:spPr>
    </xdr:pic>
    <xdr:clientData/>
  </xdr:oneCellAnchor>
  <xdr:twoCellAnchor editAs="twoCell">
    <xdr:from>
      <xdr:col>0</xdr:col>
      <xdr:colOff>478234</xdr:colOff>
      <xdr:row>96</xdr:row>
      <xdr:rowOff>11904</xdr:rowOff>
    </xdr:from>
    <xdr:to>
      <xdr:col>5</xdr:col>
      <xdr:colOff>154780</xdr:colOff>
      <xdr:row>119</xdr:row>
      <xdr:rowOff>107156</xdr:rowOff>
    </xdr:to>
    <xdr:sp>
      <xdr:nvSpPr>
        <xdr:cNvPr id="655360330" name=""/>
        <xdr:cNvSpPr/>
      </xdr:nvSpPr>
      <xdr:spPr bwMode="auto">
        <a:xfrm flipH="0" flipV="0">
          <a:off x="478234" y="20812124"/>
          <a:ext cx="4212828" cy="4202906"/>
        </a:xfrm>
        <a:prstGeom prst="borderCallout1">
          <a:avLst>
            <a:gd name="adj1" fmla="val -9183"/>
            <a:gd name="adj2" fmla="val 88313"/>
            <a:gd name="adj3" fmla="val -111734"/>
            <a:gd name="adj4" fmla="val 958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p>
          <a:pPr>
            <a:defRPr/>
          </a:pPr>
          <a:r>
            <a:rPr sz="1400" b="1">
              <a:solidFill>
                <a:srgbClr val="002060"/>
              </a:solidFill>
            </a:rPr>
            <a:t>Un dernier effort...</a:t>
          </a:r>
          <a:endParaRPr sz="1400" b="1">
            <a:solidFill>
              <a:srgbClr val="002060"/>
            </a:solidFill>
          </a:endParaRPr>
        </a:p>
        <a:p>
          <a:pPr>
            <a:defRPr/>
          </a:pPr>
          <a:r>
            <a:rPr sz="1400"/>
            <a:t>1) Ouvrez un éditeur de texte (bloc note) et coller ce que vous venez de copier.</a:t>
          </a:r>
          <a:endParaRPr sz="1400"/>
        </a:p>
        <a:p>
          <a:pPr>
            <a:defRPr/>
          </a:pPr>
          <a:endParaRPr sz="1400"/>
        </a:p>
        <a:p>
          <a:pPr>
            <a:defRPr/>
          </a:pPr>
          <a:r>
            <a:rPr sz="1400"/>
            <a:t>2) Enregistrez le fichier dans le même répertoire que le présent fichier tableau (il doit y avoir un dossier "images", entre autre).</a:t>
          </a:r>
          <a:endParaRPr sz="1400"/>
        </a:p>
        <a:p>
          <a:pPr>
            <a:defRPr/>
          </a:pPr>
          <a:endParaRPr sz="1400"/>
        </a:p>
        <a:p>
          <a:pPr>
            <a:defRPr/>
          </a:pPr>
          <a:r>
            <a:rPr sz="1400"/>
            <a:t>3) Nommez votre fichier </a:t>
          </a:r>
          <a:r>
            <a:rPr sz="1400" b="1">
              <a:solidFill>
                <a:srgbClr val="7030A0"/>
              </a:solidFill>
            </a:rPr>
            <a:t>en terminant bien le nom par .html</a:t>
          </a:r>
          <a:r>
            <a:rPr sz="1400"/>
            <a:t>.</a:t>
          </a:r>
          <a:endParaRPr sz="1400"/>
        </a:p>
        <a:p>
          <a:pPr>
            <a:defRPr/>
          </a:pPr>
          <a:endParaRPr sz="1400"/>
        </a:p>
        <a:p>
          <a:pPr>
            <a:defRPr/>
          </a:pPr>
          <a:r>
            <a:rPr sz="1400"/>
            <a:t>4) Vous pourrez alors ouvrir votre menu en ouvrant le fichier html que vous venez de créer.</a:t>
          </a:r>
          <a:endParaRPr sz="1400"/>
        </a:p>
      </xdr:txBody>
    </xdr:sp>
    <xdr:clientData/>
  </xdr:twoCellAnchor>
</xdr:wsDr>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Theme">
  <a:themeElements>
    <a:clrScheme name="New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 zoomScale="100" workbookViewId="0">
      <pane ySplit="1" topLeftCell="A2" activePane="bottomLeft" state="frozen"/>
      <selection activeCell="A1" activeCellId="0" sqref="A1"/>
    </sheetView>
  </sheetViews>
  <sheetFormatPr defaultRowHeight="14.25"/>
  <cols>
    <col customWidth="1" min="1" max="1" style="1" width="6.00390625"/>
    <col customWidth="1" min="2" max="2" style="1" width="123.7109375"/>
    <col customWidth="1" min="3" max="3" style="2" width="59.28125"/>
    <col customWidth="1" min="4" max="4" style="1" width="63.140625"/>
    <col min="5" max="16384" style="1" width="9.140625"/>
  </cols>
  <sheetData>
    <row r="1" ht="26.25">
      <c r="B1" s="3" t="s">
        <v>0</v>
      </c>
    </row>
    <row r="2" s="4" customFormat="1" ht="14.25">
      <c r="A2" s="5"/>
      <c r="B2" s="6" t="s">
        <v>1</v>
      </c>
      <c r="C2" s="7"/>
      <c r="D2" s="4"/>
    </row>
    <row r="3" ht="14.25">
      <c r="A3" s="1"/>
      <c r="B3" s="1" t="s">
        <v>2</v>
      </c>
    </row>
    <row r="4" ht="138.75" customHeight="1">
      <c r="A4" s="8"/>
      <c r="B4" s="9" t="s">
        <v>3</v>
      </c>
      <c r="C4" s="2" t="s">
        <v>4</v>
      </c>
    </row>
    <row r="5" ht="14.25">
      <c r="A5" s="1"/>
      <c r="B5" s="1" t="s">
        <v>5</v>
      </c>
      <c r="D5" s="1"/>
    </row>
    <row r="6" ht="138.75" customHeight="1">
      <c r="A6" s="8"/>
      <c r="B6" s="9" t="s">
        <v>6</v>
      </c>
      <c r="C6" s="2" t="s">
        <v>7</v>
      </c>
    </row>
    <row r="8" ht="14.25">
      <c r="A8" s="5"/>
      <c r="B8" s="6" t="s">
        <v>8</v>
      </c>
      <c r="C8" s="7"/>
      <c r="D8" s="4"/>
    </row>
    <row r="9" ht="14.25">
      <c r="B9" s="1" t="s">
        <v>9</v>
      </c>
    </row>
    <row r="10" ht="81">
      <c r="A10" s="8"/>
      <c r="B10" s="9" t="s">
        <v>10</v>
      </c>
      <c r="C10" s="2" t="s">
        <v>11</v>
      </c>
    </row>
    <row r="11" ht="14.25">
      <c r="B11" s="1" t="s">
        <v>12</v>
      </c>
    </row>
    <row r="12" ht="99.75" customHeight="1">
      <c r="A12" s="8"/>
      <c r="B12" s="9" t="s">
        <v>13</v>
      </c>
      <c r="C12" s="2" t="s">
        <v>14</v>
      </c>
      <c r="D12" s="9" t="s">
        <v>15</v>
      </c>
    </row>
    <row r="13" ht="14.25">
      <c r="B13" s="1" t="s">
        <v>16</v>
      </c>
    </row>
    <row r="14" ht="27">
      <c r="A14" s="8"/>
      <c r="B14" s="9" t="s">
        <v>17</v>
      </c>
      <c r="C14" s="2" t="s">
        <v>18</v>
      </c>
    </row>
    <row r="15" ht="14.25">
      <c r="B15" s="1" t="s">
        <v>19</v>
      </c>
    </row>
    <row r="16" ht="102.75" customHeight="1">
      <c r="A16" s="8"/>
      <c r="B16" s="9" t="s">
        <v>20</v>
      </c>
      <c r="C16" s="2" t="s">
        <v>21</v>
      </c>
    </row>
    <row r="17" ht="14.25">
      <c r="A17" s="1"/>
      <c r="B17" s="2" t="s">
        <v>22</v>
      </c>
      <c r="C17" s="2"/>
    </row>
    <row r="18" ht="102.75" customHeight="1">
      <c r="A18" s="8"/>
      <c r="B18" s="9" t="s">
        <v>23</v>
      </c>
      <c r="C18" s="2"/>
    </row>
    <row r="19" ht="14.25">
      <c r="B19" s="1" t="s">
        <v>24</v>
      </c>
    </row>
    <row r="20" ht="107.25" customHeight="1">
      <c r="A20" s="10" t="s">
        <v>25</v>
      </c>
      <c r="B20" s="9" t="s">
        <v>26</v>
      </c>
      <c r="C20" s="2" t="s">
        <v>27</v>
      </c>
    </row>
    <row r="21" ht="107.25" customHeight="1">
      <c r="A21" s="10" t="s">
        <v>28</v>
      </c>
      <c r="B21" s="11" t="s">
        <v>29</v>
      </c>
      <c r="C21" s="2"/>
    </row>
    <row r="22" ht="107.25" customHeight="1">
      <c r="A22" s="10" t="s">
        <v>30</v>
      </c>
      <c r="B22" s="12" t="s">
        <v>31</v>
      </c>
      <c r="C22" s="2"/>
    </row>
    <row r="23" ht="14.25">
      <c r="B23" s="1" t="s">
        <v>32</v>
      </c>
    </row>
    <row r="24" ht="81">
      <c r="A24" s="8"/>
      <c r="B24" s="9" t="s">
        <v>33</v>
      </c>
      <c r="C24" s="2" t="s">
        <v>34</v>
      </c>
    </row>
    <row r="25" ht="14.25">
      <c r="B25" s="1" t="s">
        <v>35</v>
      </c>
    </row>
    <row r="26" ht="14.25">
      <c r="B26" s="9" t="s">
        <v>36</v>
      </c>
      <c r="C26" s="2"/>
    </row>
    <row r="27" ht="14.25">
      <c r="B27" s="1" t="s">
        <v>37</v>
      </c>
    </row>
    <row r="28" ht="27">
      <c r="A28" s="8"/>
      <c r="B28" s="9" t="s">
        <v>38</v>
      </c>
      <c r="C28" s="2" t="s">
        <v>39</v>
      </c>
    </row>
    <row r="29" ht="14.25">
      <c r="B29" s="1" t="s">
        <v>40</v>
      </c>
    </row>
    <row r="30" ht="27">
      <c r="B30" s="9" t="s">
        <v>41</v>
      </c>
      <c r="C30" s="2" t="s">
        <v>42</v>
      </c>
    </row>
    <row r="31" ht="14.25">
      <c r="B31" s="1" t="s">
        <v>43</v>
      </c>
    </row>
    <row r="32" ht="27">
      <c r="A32" s="8"/>
      <c r="B32" s="9" t="s">
        <v>44</v>
      </c>
      <c r="C32" s="2"/>
    </row>
    <row r="33" ht="14.25">
      <c r="B33" s="1" t="s">
        <v>45</v>
      </c>
    </row>
    <row r="34" ht="94.5">
      <c r="B34" s="9" t="s">
        <v>46</v>
      </c>
      <c r="C34" s="2" t="s">
        <v>47</v>
      </c>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CCE6A557-97BC-4b89-ADB6-D9C93CAAB3DF}">
      <x14:dataValidations xmlns:xm="http://schemas.microsoft.com/office/excel/2006/main" count="2" disablePrompts="0">
        <x14:dataValidation xr:uid="{00E90031-00CF-4411-8056-008D00290052}" type="none" allowBlank="1" errorStyle="stop" imeMode="noControl" operator="between" prompt="Saisir une date" promptTitle="test" showDropDown="0" showErrorMessage="1" showInputMessage="1">
          <x14:formula1>
            <xm:f>44562</xm:f>
          </x14:formula1>
          <x14:formula2>
            <xm:f>51136</xm:f>
          </x14:formula2>
          <xm:sqref>B2</xm:sqref>
        </x14:dataValidation>
        <x14:dataValidation xr:uid="{009A0081-00B1-4C80-8A56-008F00C50015}" type="none" allowBlank="1" errorStyle="stop" imeMode="noControl" operator="between" prompt="Saisir une date" promptTitle="test" showDropDown="0" showErrorMessage="1" showInputMessage="1">
          <x14:formula1>
            <xm:f>44562</xm:f>
          </x14:formula1>
          <x14:formula2>
            <xm:f>51136</xm:f>
          </x14:formula2>
          <xm:sqref>B8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cols>
    <col bestFit="1" min="1" max="1" width="31.34375"/>
    <col bestFit="1" customWidth="1" min="2" max="2" width="10.54296875"/>
  </cols>
  <sheetData>
    <row r="1" ht="14.25">
      <c r="I1" t="s">
        <v>48</v>
      </c>
      <c r="M1" t="s">
        <v>49</v>
      </c>
    </row>
    <row r="2" ht="14.25">
      <c r="A2" s="13" t="s">
        <v>50</v>
      </c>
      <c r="B2" s="14">
        <v>45173</v>
      </c>
      <c r="I2" t="s">
        <v>51</v>
      </c>
      <c r="J2" t="s">
        <v>52</v>
      </c>
      <c r="M2" t="s">
        <v>53</v>
      </c>
      <c r="N2" t="s">
        <v>54</v>
      </c>
    </row>
    <row r="3" ht="14.25">
      <c r="A3" s="13" t="s">
        <v>55</v>
      </c>
      <c r="B3" s="14">
        <v>45219</v>
      </c>
      <c r="I3">
        <v>1</v>
      </c>
      <c r="J3" t="s">
        <v>56</v>
      </c>
      <c r="M3">
        <v>1</v>
      </c>
      <c r="N3" t="s">
        <v>57</v>
      </c>
    </row>
    <row r="4" ht="14.25">
      <c r="A4" s="13" t="s">
        <v>58</v>
      </c>
      <c r="B4" t="s">
        <v>59</v>
      </c>
      <c r="I4">
        <v>2</v>
      </c>
      <c r="J4" t="s">
        <v>60</v>
      </c>
      <c r="M4">
        <v>2</v>
      </c>
      <c r="N4" t="s">
        <v>61</v>
      </c>
    </row>
    <row r="5" ht="14.25">
      <c r="A5" s="13" t="s">
        <v>62</v>
      </c>
      <c r="B5" s="15" t="s">
        <v>63</v>
      </c>
      <c r="I5">
        <v>3</v>
      </c>
      <c r="J5" t="s">
        <v>64</v>
      </c>
      <c r="M5">
        <v>3</v>
      </c>
      <c r="N5" t="s">
        <v>65</v>
      </c>
    </row>
    <row r="6" ht="14.25">
      <c r="I6">
        <v>4</v>
      </c>
      <c r="J6" t="s">
        <v>66</v>
      </c>
      <c r="M6">
        <v>4</v>
      </c>
      <c r="N6" t="s">
        <v>67</v>
      </c>
    </row>
    <row r="7" ht="14.25">
      <c r="I7">
        <v>5</v>
      </c>
      <c r="J7" t="s">
        <v>68</v>
      </c>
      <c r="M7">
        <v>5</v>
      </c>
      <c r="N7" t="s">
        <v>69</v>
      </c>
    </row>
    <row r="8" ht="16.800000000000001" customHeight="1">
      <c r="I8">
        <v>6</v>
      </c>
      <c r="J8" t="s">
        <v>70</v>
      </c>
      <c r="M8">
        <v>6</v>
      </c>
      <c r="N8" t="s">
        <v>71</v>
      </c>
    </row>
    <row r="9" ht="13.800000000000001" customHeight="1">
      <c r="I9">
        <v>7</v>
      </c>
      <c r="J9" t="s">
        <v>72</v>
      </c>
      <c r="M9">
        <v>7</v>
      </c>
      <c r="N9" t="s">
        <v>73</v>
      </c>
    </row>
    <row r="10" ht="14.25">
      <c r="I10">
        <v>8</v>
      </c>
      <c r="J10" t="s">
        <v>74</v>
      </c>
      <c r="M10">
        <v>8</v>
      </c>
      <c r="N10" t="s">
        <v>75</v>
      </c>
    </row>
    <row r="11" ht="14.25">
      <c r="I11">
        <v>9</v>
      </c>
      <c r="J11" t="s">
        <v>76</v>
      </c>
      <c r="M11">
        <v>9</v>
      </c>
      <c r="N11" t="s">
        <v>77</v>
      </c>
    </row>
    <row r="12" ht="14.25">
      <c r="I12">
        <v>10</v>
      </c>
      <c r="J12" t="s">
        <v>78</v>
      </c>
      <c r="M12">
        <v>10</v>
      </c>
      <c r="N12" t="s">
        <v>79</v>
      </c>
    </row>
    <row r="13" ht="14.25">
      <c r="I13">
        <v>11</v>
      </c>
      <c r="J13" t="s">
        <v>80</v>
      </c>
      <c r="M13">
        <v>11</v>
      </c>
      <c r="N13" t="s">
        <v>81</v>
      </c>
    </row>
    <row r="14" ht="14.25">
      <c r="I14">
        <v>12</v>
      </c>
      <c r="J14" t="s">
        <v>82</v>
      </c>
      <c r="M14">
        <v>12</v>
      </c>
      <c r="N14" t="s">
        <v>83</v>
      </c>
    </row>
    <row r="15" ht="14.25">
      <c r="I15">
        <v>13</v>
      </c>
      <c r="J15" t="s">
        <v>84</v>
      </c>
    </row>
    <row r="16" ht="14.25">
      <c r="I16">
        <v>14</v>
      </c>
      <c r="J16" t="s">
        <v>85</v>
      </c>
    </row>
    <row r="17" ht="14.25">
      <c r="I17">
        <v>15</v>
      </c>
      <c r="J17" t="s">
        <v>86</v>
      </c>
    </row>
    <row r="18" ht="14.25">
      <c r="I18">
        <v>16</v>
      </c>
      <c r="J18" t="s">
        <v>87</v>
      </c>
    </row>
    <row r="19" ht="14.25">
      <c r="I19">
        <v>17</v>
      </c>
      <c r="J19" t="s">
        <v>88</v>
      </c>
    </row>
    <row r="20" ht="14.25">
      <c r="I20">
        <v>18</v>
      </c>
      <c r="J20" t="s">
        <v>89</v>
      </c>
    </row>
    <row r="21" ht="14.25">
      <c r="I21">
        <v>19</v>
      </c>
      <c r="J21" t="s">
        <v>90</v>
      </c>
    </row>
    <row r="22" ht="14.25">
      <c r="I22">
        <v>20</v>
      </c>
      <c r="J22" t="s">
        <v>91</v>
      </c>
    </row>
    <row r="23" ht="14.25">
      <c r="I23">
        <v>21</v>
      </c>
      <c r="J23" t="s">
        <v>92</v>
      </c>
    </row>
    <row r="24" ht="14.25">
      <c r="I24">
        <v>22</v>
      </c>
      <c r="J24" t="s">
        <v>93</v>
      </c>
    </row>
    <row r="25" ht="14.25">
      <c r="I25">
        <v>23</v>
      </c>
      <c r="J25" t="s">
        <v>94</v>
      </c>
    </row>
    <row r="26" ht="14.25">
      <c r="I26">
        <v>24</v>
      </c>
      <c r="J26" t="s">
        <v>95</v>
      </c>
    </row>
    <row r="27" ht="14.25">
      <c r="I27">
        <v>25</v>
      </c>
      <c r="J27" t="s">
        <v>96</v>
      </c>
    </row>
    <row r="28" ht="14.25">
      <c r="I28">
        <v>26</v>
      </c>
      <c r="J28" t="s">
        <v>97</v>
      </c>
    </row>
    <row r="29" ht="14.25">
      <c r="I29">
        <v>27</v>
      </c>
      <c r="J29" t="s">
        <v>98</v>
      </c>
    </row>
    <row r="30" ht="14.25">
      <c r="I30">
        <v>28</v>
      </c>
      <c r="J30" t="s">
        <v>99</v>
      </c>
    </row>
    <row r="31" ht="14.25">
      <c r="I31">
        <v>29</v>
      </c>
      <c r="J31" t="s">
        <v>100</v>
      </c>
    </row>
    <row r="32" ht="14.25">
      <c r="I32">
        <v>30</v>
      </c>
      <c r="J32" t="s">
        <v>101</v>
      </c>
    </row>
    <row r="33" ht="14.25">
      <c r="I33">
        <v>31</v>
      </c>
      <c r="J33" t="s">
        <v>102</v>
      </c>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CCE6A557-97BC-4b89-ADB6-D9C93CAAB3DF}">
      <x14:dataValidations xmlns:xm="http://schemas.microsoft.com/office/excel/2006/main" count="3" disablePrompts="0">
        <x14:dataValidation xr:uid="{001C00BC-00FB-4F73-B981-009E00A700A7}" type="date" allowBlank="1" errorStyle="stop" imeMode="noControl" operator="between" prompt="Saisir une date" promptTitle="test" showDropDown="0" showErrorMessage="1" showInputMessage="1">
          <x14:formula1>
            <xm:f>44562</xm:f>
          </x14:formula1>
          <x14:formula2>
            <xm:f>51136</xm:f>
          </x14:formula2>
          <xm:sqref>B2</xm:sqref>
        </x14:dataValidation>
        <x14:dataValidation xr:uid="{006A0064-0002-45A2-B270-00B300540007}" type="list" allowBlank="1" errorStyle="stop" imeMode="noControl" operator="between" showDropDown="0" showErrorMessage="1" showInputMessage="1">
          <x14:formula1>
            <xm:f>"Oui,Non"</xm:f>
          </x14:formula1>
          <xm:sqref>B4</xm:sqref>
        </x14:dataValidation>
        <x14:dataValidation xr:uid="{00210070-009F-439C-8B1C-00FA009200C7}" type="list" allowBlank="1" errorStyle="stop" imeMode="noControl" operator="between" showDropDown="0" showErrorMessage="1" showInputMessage="1">
          <x14:formula1>
            <xm:f>"Oui,Non"</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 zoomScale="100" workbookViewId="0">
      <pane ySplit="1" topLeftCell="A2" activePane="bottomLeft" state="frozen"/>
      <selection activeCell="A1" activeCellId="0" sqref="A1"/>
    </sheetView>
  </sheetViews>
  <sheetFormatPr defaultRowHeight="14.25"/>
  <cols>
    <col customWidth="1" min="1" max="1" width="11.57421875"/>
    <col customWidth="1" min="2" max="2" width="4.57421875"/>
    <col customWidth="1" min="3" max="3" width="15.00390625"/>
    <col customWidth="1" min="4" max="12" width="18.421875"/>
    <col customWidth="1" min="13" max="13" style="16" width="2.140625"/>
    <col customWidth="1" min="14" max="14" width="6.57421875"/>
    <col customWidth="1" min="15" max="15" width="10.140625"/>
    <col bestFit="1" customWidth="1" min="16" max="16" width="13.140625"/>
    <col customWidth="1" min="17" max="18" width="10.140625"/>
    <col customWidth="1" min="19" max="19" width="27.28125"/>
    <col bestFit="1" customWidth="1" min="20" max="20" width="26.00390625"/>
    <col customWidth="1" min="21" max="21" width="14.54296875"/>
    <col customWidth="1" min="22" max="23" width="30.421875"/>
    <col customWidth="1" min="24" max="24" width="8.140625"/>
    <col customWidth="1" min="25" max="25" width="19.7109375"/>
    <col customWidth="1" min="26" max="26" width="8.421875"/>
    <col customWidth="1" min="27" max="27" width="17.57421875"/>
    <col customWidth="1" min="28" max="28" width="21.140625"/>
    <col customWidth="1" min="29" max="34" width="14.28125"/>
    <col customWidth="1" min="35" max="41" width="17.00390625"/>
    <col customWidth="1" min="42" max="43" width="23.00390625"/>
    <col customWidth="1" min="44" max="44" width="29.57421875"/>
    <col customWidth="1" min="45" max="45" style="16" width="2.57421875"/>
  </cols>
  <sheetData>
    <row r="1" s="17" customFormat="1" ht="83.25" customHeight="1">
      <c r="C1" s="18" t="s">
        <v>103</v>
      </c>
      <c r="M1" s="17"/>
      <c r="AS1" s="17"/>
    </row>
    <row r="2" ht="23.25">
      <c r="A2" s="19" t="s">
        <v>104</v>
      </c>
      <c r="B2" s="20"/>
      <c r="C2" s="20"/>
      <c r="D2" s="20"/>
      <c r="E2" s="20"/>
      <c r="F2" s="20"/>
      <c r="G2" s="20"/>
      <c r="H2" s="21"/>
      <c r="I2" s="20"/>
      <c r="J2" s="20"/>
      <c r="K2" s="20"/>
      <c r="L2" s="22" t="s">
        <v>105</v>
      </c>
      <c r="N2" s="23" t="s">
        <v>106</v>
      </c>
      <c r="O2" s="16"/>
      <c r="P2" s="16"/>
      <c r="Q2" s="16"/>
      <c r="R2" s="16"/>
      <c r="S2" s="16" t="s">
        <v>107</v>
      </c>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row>
    <row r="3">
      <c r="B3" s="24"/>
      <c r="H3" s="15"/>
      <c r="L3" s="25" t="str">
        <f>HMTL!B4&amp;AR3&amp;HMTL!B6</f>
        <v xml:space="preserve">&lt;!DOCTYPE html&gt;
&lt;html style="font-size: 16px;" lang="fr"&gt;
&lt;head&gt;
  &lt;meta name="viewport" content="width=device-width, initial-scale=1.0"&gt;
  &lt;meta charset="utf-8"&gt;
  &lt;meta name="keywords" content="The menu !"&gt;
  &lt;meta name="description" content=" "&gt;
  &lt;title&gt;The menu&lt;/title&gt;
  &lt;link rel="stylesheet" href="nicepage.css" media="screen"&gt;
  &lt;link rel="stylesheet" href="The-menu.css" media="screen"&gt;
  &lt;script class="u-script" type="text/javascript" src="jquery-1.9.1.min.js"&gt;&lt;/script&gt;
  &lt;script class="u-script" type="text/javascript" src="nicepage.js"&gt;&lt;/script&gt;
  &lt;meta name="generator" content="Nicepage 5.15.1, nicepage.com"&gt;
  &lt;!--Récupération des polices pas indispensable / à retirer ?--&gt;
  &lt;link id="u-theme-google-font" rel="stylesheet"
    href="https://fonts.googleapis.com/css?family=Roboto:100,100i,300,300i,400,400i,500,500i,700,700i,900,900i|Open+Sans:300,300i,400,400i,500,500i,600,600i,700,700i,800,800i"&gt;
  &lt;link id="u-page-google-font" rel="stylesheet"
    href="https://fonts.googleapis.com/css?family=Montserrat:100,100i,200,200i,300,300i,400,400i,500,500i,600,600i,700,700i,800,800i,900,900i"&gt;
  &lt;meta name="theme-color" content="#478ac9"&gt;
  &lt;meta property="og:title" content="The menu"&gt;
  &lt;meta property="og:type" content="website"&gt;
  &lt;link rel="canonical" href="/"&gt;
  &lt;meta data-intl-tel-input-cdn-path="intlTelInput/"&gt;
&lt;/head&gt;
&lt;body class="u-body u-xl-mode" data-lang="fr"&gt;
  &lt;section class="u-align-center u-clearfix u-section-1" id="sec-b8e8"&gt;
    &lt;div class="u-clearfix u-sheet u-sheet-1"&gt;
      &lt;h2 class="u-text u-text-default u-text-1"&gt;The menu !&lt;br&gt;
      &lt;/h2&gt;
      &lt;div class="u-accordion u-expanded-width u-spacing-3 u-accordion-1"&gt;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menu--&gt;&lt;/div&gt;
    &lt;/div&gt;
  &lt;/section&gt;
  &lt;footer class="u-align-center u-clearfix u-footer u-grey-80 u-footer" id="sec-c006"&gt;&lt;div class="u-clearfix u-sheet u-sheet-1"&gt;
    &lt;p class="u-small-text u-text u-text-variant u-text-1"&gt;Contact : &lt;a href="mailto:julien.granjon@ac-grenoble.fr?subject=The%20menu" class="u-active-none u-border-none u-btn u-button-link u-button-style u-hover-none u-none u-text-palette-1-base u-btn-1"&gt;julien.granjon@ac-grenoble.fr&lt;/a&gt;
      &lt;br&gt;Licence : &lt;a href="https://creativecommons.org/licenses/by/4.0/deed.fr" class="u-active-none u-border-none u-btn u-button-link u-button-style u-hover-none u-none u-text-palette-1-base u-btn-2" target="_blank"&gt;Creative Commons Attribution CC-BY&lt;/a&gt;
      &lt;br&gt;Outils : rendu html réalisé avec &lt;a href="https://nicepage.com/k/children-website-templates" class="u-active-none u-border-none u-btn u-button-link u-button-style u-hover-none u-none u-text-palette-1-base u-btn-3" target="_blank" rel="nofollow"&gt;Nicepage&lt;/a&gt;      
      &lt;br&gt;Images : (c) flaticon sauf exception (images personnelles) &lt;a href="https://www.flaticon.com" class="u-active-none u-border-none u-btn u-button-link u-button-style u-hover-none u-none u-text-palette-1-base u-btn-3" target="_blank" rel="nofollow"&gt;flaticon.com&lt;/a&gt;
      &lt;br&gt;
      &lt;br&gt;
    &lt;/p&gt;
  &lt;/div&gt;&lt;/footer&gt;
&lt;/body&gt;
&lt;/html&gt;</v>
      </c>
      <c r="M3" s="26" t="s">
        <v>108</v>
      </c>
      <c r="AQ3" s="24" t="s">
        <v>109</v>
      </c>
      <c r="AR3" t="str">
        <f>_xlfn.CONCAT(AR6:AR148)</f>
        <v xml:space="preserve">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 s="16" t="str">
        <f>_xlfn.CONCAT(AS6:AS7)</f>
        <v/>
      </c>
    </row>
    <row r="4" s="17" customFormat="1" ht="6" customHeight="1">
      <c r="A4" s="17"/>
      <c r="B4" s="17"/>
      <c r="C4" s="17"/>
      <c r="D4" s="17"/>
      <c r="E4" s="17"/>
      <c r="F4" s="17"/>
      <c r="G4" s="17"/>
      <c r="H4" s="17"/>
      <c r="I4" s="17"/>
      <c r="J4" s="17"/>
      <c r="K4" s="17"/>
      <c r="L4" s="17"/>
      <c r="M4" s="16"/>
      <c r="N4" s="17"/>
      <c r="O4" s="17"/>
      <c r="P4" s="17"/>
      <c r="Q4" s="17"/>
      <c r="R4" s="17"/>
      <c r="S4" s="17"/>
      <c r="T4" s="17"/>
      <c r="U4" s="17"/>
      <c r="V4" s="17"/>
      <c r="W4" s="17"/>
      <c r="X4" s="17"/>
      <c r="AB4" s="17"/>
      <c r="AH4" s="17"/>
      <c r="AI4" s="17"/>
      <c r="AJ4" s="17"/>
      <c r="AK4" s="17"/>
      <c r="AL4" s="17"/>
      <c r="AM4" s="17"/>
      <c r="AN4" s="17"/>
      <c r="AO4" s="17"/>
      <c r="AS4" s="16"/>
    </row>
    <row r="5" s="2" customFormat="1" ht="29.25" customHeight="1">
      <c r="A5" s="27" t="s">
        <v>110</v>
      </c>
      <c r="B5" s="27" t="s">
        <v>111</v>
      </c>
      <c r="C5" s="28" t="s">
        <v>112</v>
      </c>
      <c r="D5" s="29" t="s">
        <v>113</v>
      </c>
      <c r="E5" s="30" t="s">
        <v>114</v>
      </c>
      <c r="F5" s="30" t="s">
        <v>115</v>
      </c>
      <c r="G5" s="31" t="s">
        <v>116</v>
      </c>
      <c r="H5" s="31" t="s">
        <v>117</v>
      </c>
      <c r="I5" s="31" t="s">
        <v>118</v>
      </c>
      <c r="J5" s="32" t="s">
        <v>119</v>
      </c>
      <c r="K5" s="32" t="s">
        <v>120</v>
      </c>
      <c r="L5" s="32" t="s">
        <v>121</v>
      </c>
      <c r="M5" s="33"/>
      <c r="N5" s="27" t="s">
        <v>122</v>
      </c>
      <c r="O5" s="27" t="s">
        <v>123</v>
      </c>
      <c r="P5" s="27" t="s">
        <v>124</v>
      </c>
      <c r="Q5" s="27" t="s">
        <v>125</v>
      </c>
      <c r="R5" s="27" t="s">
        <v>126</v>
      </c>
      <c r="S5" s="27" t="s">
        <v>127</v>
      </c>
      <c r="T5" s="27" t="s">
        <v>128</v>
      </c>
      <c r="U5" s="28" t="s">
        <v>129</v>
      </c>
      <c r="V5" s="28" t="s">
        <v>130</v>
      </c>
      <c r="W5" s="28" t="s">
        <v>131</v>
      </c>
      <c r="X5" s="29" t="s">
        <v>132</v>
      </c>
      <c r="Y5" s="29" t="s">
        <v>133</v>
      </c>
      <c r="Z5" s="34" t="s">
        <v>134</v>
      </c>
      <c r="AA5" s="34" t="s">
        <v>135</v>
      </c>
      <c r="AB5" s="29" t="s">
        <v>136</v>
      </c>
      <c r="AC5" s="31" t="s">
        <v>137</v>
      </c>
      <c r="AD5" s="31" t="s">
        <v>138</v>
      </c>
      <c r="AE5" s="31" t="s">
        <v>139</v>
      </c>
      <c r="AF5" s="31" t="s">
        <v>140</v>
      </c>
      <c r="AG5" s="31" t="s">
        <v>141</v>
      </c>
      <c r="AH5" s="31" t="s">
        <v>142</v>
      </c>
      <c r="AI5" s="31" t="s">
        <v>136</v>
      </c>
      <c r="AJ5" s="7" t="s">
        <v>143</v>
      </c>
      <c r="AK5" s="7" t="s">
        <v>144</v>
      </c>
      <c r="AL5" s="7" t="s">
        <v>145</v>
      </c>
      <c r="AM5" s="7" t="s">
        <v>146</v>
      </c>
      <c r="AN5" s="7" t="s">
        <v>147</v>
      </c>
      <c r="AO5" s="7" t="s">
        <v>148</v>
      </c>
      <c r="AP5" s="7" t="s">
        <v>136</v>
      </c>
      <c r="AQ5" s="35" t="s">
        <v>149</v>
      </c>
      <c r="AR5" s="36" t="s">
        <v>150</v>
      </c>
      <c r="AS5" s="33"/>
    </row>
    <row r="6">
      <c r="A6" s="37">
        <v>45173</v>
      </c>
      <c r="B6" s="38"/>
      <c r="C6" s="38"/>
      <c r="D6" s="38"/>
      <c r="E6" s="38"/>
      <c r="F6" s="39"/>
      <c r="G6" s="38"/>
      <c r="H6" s="39"/>
      <c r="I6" s="39"/>
      <c r="J6" s="39"/>
      <c r="K6" s="39"/>
      <c r="L6" s="39"/>
      <c r="N6">
        <f t="shared" ref="N6:N7" si="0">IF(A6&lt;&gt;"",WEEKDAY(A6),"")</f>
        <v>2</v>
      </c>
      <c r="O6" s="24" t="str">
        <f t="shared" ref="O6:O7" si="1">IF(N6=2,"Monday",IF(N6=3,"Tuesday",IF(N6=4,"Wednesday",IF(N6=5,"Thursday",IF(N6=6,"Friday",IF(N6=7,"Saturday",IF(N6=1,"Sunday","")))))))</f>
        <v>Monday</v>
      </c>
      <c r="P6" s="24" t="str">
        <f>VLOOKUP(DAY(A6),Paramètres!I$3:J$33,2,FALSE)</f>
        <v>4th</v>
      </c>
      <c r="Q6" s="24" t="str">
        <f>VLOOKUP(MONTH(A6),Paramètres!M$3:N$14,2,FALSE)</f>
        <v>September</v>
      </c>
      <c r="R6" s="24" t="str">
        <f t="shared" ref="R6:R7" si="2">DAY(A6)&amp;"/"&amp;MONTH(A6)&amp;"/"&amp;YEAR(A6)</f>
        <v>4/9/2023</v>
      </c>
      <c r="S6" s="24" t="str">
        <f t="shared" ref="S6:S7" si="3">IF(A6&lt;&gt;"","Today is "&amp;O6,"")</f>
        <v xml:space="preserve">Today is Monday</v>
      </c>
      <c r="T6" t="str">
        <f t="shared" ref="T6:T7" si="4">IF(A6&lt;&gt;""," the "&amp;P6&amp;" of "&amp;Q6&amp;", "&amp;YEAR(A6),"")</f>
        <v xml:space="preserve"> the 4th of September, 2023</v>
      </c>
      <c r="U6" s="24" t="str">
        <f>IF(C6="","",VLOOKUP(C6,ListesDeroulantes!A:B,2,FALSE)&amp;" menu")</f>
        <v/>
      </c>
      <c r="V6" s="24" t="str">
        <f t="shared" ref="V6:V7" si="5">IF(U6="","Today, on the menu, there is:","Today, there is a "&amp;U6&amp;":")</f>
        <v xml:space="preserve">Today, on the menu, there is:</v>
      </c>
      <c r="W6" s="24" t="str">
        <f>HMTL!B$10&amp;R6&amp;HMTL!B$12&amp;S6&amp;HMTL!B$14&amp;T6&amp;HMTL!B$16&amp;V6&amp;HMTL!B$18</f>
        <v xml:space="preserve">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6" t="str">
        <f>IFERROR(VLOOKUP(D6,ListesDeroulantes!C:E,3,FALSE),"")</f>
        <v/>
      </c>
      <c r="Y6" s="15" t="str">
        <f>IFERROR("./images/"&amp;VLOOKUP(D6,ListesDeroulantes!C:E,2,FALSE),"")</f>
        <v/>
      </c>
      <c r="Z6" t="str">
        <f>IFERROR(VLOOKUP(E6,ListesDeroulantes!F:H,3,FALSE),"")</f>
        <v/>
      </c>
      <c r="AA6" t="str">
        <f>IFERROR("./images/"&amp;VLOOKUP(E6,ListesDeroulantes!F:H,2,FALSE),"")</f>
        <v/>
      </c>
      <c r="AB6" t="str">
        <f t="shared" ref="AB6:AB7" si="6">X6&amp;IF(Z6&lt;&gt;""," with "&amp;Z6,"")&amp;IF(AND(X6&lt;&gt;"",F6&lt;&gt;"")," and ","")&amp;IF(F6&lt;&gt;"",F6,"")</f>
        <v/>
      </c>
      <c r="AC6" s="24" t="str">
        <f>IFERROR(VLOOKUP(G6,ListesDeroulantes!I:K,3,FALSE),"")</f>
        <v/>
      </c>
      <c r="AD6" s="24" t="str">
        <f>IFERROR("./images/"&amp;VLOOKUP(G6,ListesDeroulantes!I:K,2,FALSE),"")</f>
        <v/>
      </c>
      <c r="AE6" s="24" t="str">
        <f>IFERROR(VLOOKUP(H6,ListesDeroulantes!I:K,3,FALSE),"")</f>
        <v/>
      </c>
      <c r="AF6" s="24" t="str">
        <f>IFERROR("./images/"&amp;VLOOKUP(H6,ListesDeroulantes!I:K,2,FALSE),"")</f>
        <v/>
      </c>
      <c r="AG6" s="24" t="str">
        <f>IFERROR(VLOOKUP(I6,ListesDeroulantes!I:K,3,FALSE),"")</f>
        <v/>
      </c>
      <c r="AH6" t="str">
        <f>IFERROR("./images/"&amp;VLOOKUP(I6,ListesDeroulantes!I:K,2,FALSE),"")</f>
        <v/>
      </c>
      <c r="AI6" s="24" t="str">
        <f t="shared" ref="AI6:AI7" si="7">AC6&amp;IF(AE6&lt;&gt;""," with "&amp;AE6,"")&amp;IF(AG6&lt;&gt;""," and "&amp;AG6,"")</f>
        <v/>
      </c>
      <c r="AJ6" s="24" t="str">
        <f>IFERROR(VLOOKUP(J6,ListesDeroulantes!L:N,3,FALSE),"")</f>
        <v/>
      </c>
      <c r="AK6" s="24" t="str">
        <f>IFERROR("./images/"&amp;VLOOKUP(J6,ListesDeroulantes!L:N,2,FALSE),"")</f>
        <v/>
      </c>
      <c r="AL6" s="24" t="str">
        <f>IFERROR(VLOOKUP(K6,ListesDeroulantes!L:N,3,FALSE),"")</f>
        <v/>
      </c>
      <c r="AM6" s="24" t="str">
        <f>IFERROR("./images/"&amp;VLOOKUP(K6,ListesDeroulantes!L:N,2,FALSE),"")</f>
        <v/>
      </c>
      <c r="AN6" s="24" t="str">
        <f>IFERROR(VLOOKUP(L6,ListesDeroulantes!L:N,3,FALSE),"")</f>
        <v/>
      </c>
      <c r="AO6" s="15" t="str">
        <f>IFERROR("./images/"&amp;VLOOKUP(L6,ListesDeroulantes!L:N,2,FALSE),"")</f>
        <v/>
      </c>
      <c r="AP6" s="24" t="str">
        <f t="shared" ref="AP6:AP7" si="8">AJ6&amp;IF(AL6&lt;&gt;""," with "&amp;AL6,"")&amp;IF(AN6&lt;&gt;""," and with "&amp;AN6,"")</f>
        <v/>
      </c>
      <c r="AQ6" s="24" t="str">
        <f>HMTL!B$20&amp;AB6&amp;IF(Y6&lt;&gt;"",HMTL!B$24&amp;Y6&amp;HMTL!B$26,"")&amp;IF(AA6&lt;&gt;"",HMTL!B$28&amp;AA6&amp;HMTL!B$26,"")&amp;HMTL!B$32&amp;HMTL!B$21&amp;AI6&amp;IF(AD6&lt;&gt;"",HMTL!B$24&amp;AD6&amp;HMTL!B$26,"")&amp;IF(AF6&lt;&gt;"",HMTL!B$28&amp;AF6&amp;HMTL!B$26,"")&amp;IF(AH6&lt;&gt;"",HMTL!B$30&amp;AH6&amp;HMTL!B$26,"")&amp;HMTL!B$32&amp;HMTL!B$22&amp;AP6&amp;IF(AK6&lt;&gt;"",HMTL!B$24&amp;AK6&amp;HMTL!B$26,"")&amp;IF(AM6&lt;&gt;"",HMTL!B$28&amp;AM6&amp;HMTL!B$26,"")&amp;IF(AO6&lt;&gt;"",HMTL!B$30&amp;AO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v>
      </c>
      <c r="AR6" t="str">
        <f>IF(A6&lt;&gt;"",W6&amp;AQ6&amp;HMTL!B$32&amp;HMTL!B$34,"")</f>
        <v xml:space="preserve">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v>
      </c>
      <c r="AS6" s="16"/>
    </row>
    <row r="7">
      <c r="A7" s="37"/>
      <c r="B7" s="38"/>
      <c r="C7" s="38"/>
      <c r="D7" s="38"/>
      <c r="E7" s="38"/>
      <c r="F7" s="39"/>
      <c r="G7" s="38"/>
      <c r="H7" s="39"/>
      <c r="I7" s="39"/>
      <c r="J7" s="39"/>
      <c r="K7" s="39"/>
      <c r="L7" s="39"/>
      <c r="N7" s="15" t="str">
        <f t="shared" si="0"/>
        <v/>
      </c>
      <c r="O7" t="str">
        <f t="shared" si="1"/>
        <v/>
      </c>
      <c r="P7" s="24" t="e">
        <f>VLOOKUP(DAY(A7),Paramètres!I$3:J$33,2,FALSE)</f>
        <v>#N/A</v>
      </c>
      <c r="Q7" s="24" t="str">
        <f>VLOOKUP(MONTH(A7),Paramètres!M$3:N$14,2,FALSE)</f>
        <v>January</v>
      </c>
      <c r="R7" s="24" t="str">
        <f t="shared" si="2"/>
        <v>0/1/1900</v>
      </c>
      <c r="S7" t="str">
        <f t="shared" si="3"/>
        <v/>
      </c>
      <c r="T7" s="15" t="str">
        <f t="shared" si="4"/>
        <v/>
      </c>
      <c r="U7" t="str">
        <f>IF(C7="","",VLOOKUP(C7,ListesDeroulantes!A:B,2,FALSE)&amp;" menu")</f>
        <v/>
      </c>
      <c r="V7" t="str">
        <f t="shared" si="5"/>
        <v xml:space="preserve">Today, on the menu, there is:</v>
      </c>
      <c r="W7" s="24" t="str">
        <f>HMTL!B$10&amp;R7&amp;HMTL!B$12&amp;S7&amp;HMTL!B$14&amp;T7&amp;HMTL!B$16&amp;V7&amp;HMTL!B$18</f>
        <v xml:space="preserve">        &lt;!-- début d'un menu--&gt;
        &lt;div class="u-accordion-item"&gt;
          &lt;a class="u-accordion-link u-button-style u-palette-3-light-2 u-accordion-link-2" id="link-accordion-4c47"
            aria-controls="accordion-4c47" aria-selected="false"&gt;
            &lt;span class="u-accordion-link-text"&gt;0/1/1900&lt;/span&gt;&lt;span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1.5rem;"&gt;&lt;span class="u-text-palette-4-base"
                                style="font-weight: 700;"&gt;&lt;/span&gt;.&lt;br&gt;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7" s="15" t="str">
        <f>IFERROR(VLOOKUP(D7,ListesDeroulantes!C:E,3,FALSE),"")</f>
        <v/>
      </c>
      <c r="Y7" s="15" t="str">
        <f>IFERROR("./images/"&amp;VLOOKUP(D7,ListesDeroulantes!C:E,2,FALSE),"")</f>
        <v/>
      </c>
      <c r="Z7" s="15" t="str">
        <f>IFERROR(VLOOKUP(E7,ListesDeroulantes!F:H,3,FALSE),"")</f>
        <v/>
      </c>
      <c r="AA7" s="15" t="str">
        <f>IFERROR("./images/"&amp;VLOOKUP(E7,ListesDeroulantes!F:H,2,FALSE),"")</f>
        <v/>
      </c>
      <c r="AB7" s="15" t="str">
        <f t="shared" si="6"/>
        <v/>
      </c>
      <c r="AC7" s="24" t="str">
        <f>IFERROR(VLOOKUP(G7,ListesDeroulantes!I:K,3,FALSE),"")</f>
        <v/>
      </c>
      <c r="AD7" s="24" t="str">
        <f>IFERROR("./images/"&amp;VLOOKUP(G7,ListesDeroulantes!I:K,2,FALSE),"")</f>
        <v/>
      </c>
      <c r="AE7" s="24" t="str">
        <f>IFERROR(VLOOKUP(H7,ListesDeroulantes!I:K,3,FALSE),"")</f>
        <v/>
      </c>
      <c r="AF7" s="24" t="str">
        <f>IFERROR("./images/"&amp;VLOOKUP(H7,ListesDeroulantes!I:K,2,FALSE),"")</f>
        <v/>
      </c>
      <c r="AG7" s="24" t="str">
        <f>IFERROR(VLOOKUP(I7,ListesDeroulantes!I:K,3,FALSE),"")</f>
        <v/>
      </c>
      <c r="AH7" s="15" t="str">
        <f>IFERROR("./images/"&amp;VLOOKUP(I7,ListesDeroulantes!I:K,2,FALSE),"")</f>
        <v/>
      </c>
      <c r="AI7" t="str">
        <f t="shared" si="7"/>
        <v/>
      </c>
      <c r="AJ7" s="24" t="str">
        <f>IFERROR(VLOOKUP(J7,ListesDeroulantes!L:N,3,FALSE),"")</f>
        <v/>
      </c>
      <c r="AK7" s="24" t="str">
        <f>IFERROR("./images/"&amp;VLOOKUP(J7,ListesDeroulantes!L:N,2,FALSE),"")</f>
        <v/>
      </c>
      <c r="AL7" s="24" t="str">
        <f>IFERROR(VLOOKUP(K7,ListesDeroulantes!L:N,3,FALSE),"")</f>
        <v/>
      </c>
      <c r="AM7" s="24" t="str">
        <f>IFERROR("./images/"&amp;VLOOKUP(K7,ListesDeroulantes!L:N,2,FALSE),"")</f>
        <v/>
      </c>
      <c r="AN7" s="24" t="str">
        <f>IFERROR(VLOOKUP(L7,ListesDeroulantes!L:N,3,FALSE),"")</f>
        <v/>
      </c>
      <c r="AO7" s="15" t="str">
        <f>IFERROR("./images/"&amp;VLOOKUP(L7,ListesDeroulantes!L:N,2,FALSE),"")</f>
        <v/>
      </c>
      <c r="AP7" t="str">
        <f t="shared" si="8"/>
        <v/>
      </c>
      <c r="AQ7" s="24" t="str">
        <f>HMTL!B$20&amp;AB7&amp;IF(Y7&lt;&gt;"",HMTL!B$24&amp;Y7&amp;HMTL!B$26,"")&amp;IF(AA7&lt;&gt;"",HMTL!B$28&amp;AA7&amp;HMTL!B$26,"")&amp;HMTL!B$32&amp;HMTL!B$21&amp;AI7&amp;IF(AD7&lt;&gt;"",HMTL!B$24&amp;AD7&amp;HMTL!B$26,"")&amp;IF(AF7&lt;&gt;"",HMTL!B$28&amp;AF7&amp;HMTL!B$26,"")&amp;IF(AH7&lt;&gt;"",HMTL!B$30&amp;AH7&amp;HMTL!B$26,"")&amp;HMTL!B$32&amp;HMTL!B$22&amp;AP7&amp;IF(AK7&lt;&gt;"",HMTL!B$24&amp;AK7&amp;HMTL!B$26,"")&amp;IF(AM7&lt;&gt;"",HMTL!B$28&amp;AM7&amp;HMTL!B$26,"")&amp;IF(AO7&lt;&gt;"",HMTL!B$30&amp;AO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v>
      </c>
      <c r="AR7" s="15" t="str">
        <f>IF(A7&lt;&gt;"",W7&amp;AQ7&amp;HMTL!B$32&amp;HMTL!B$34,"")</f>
        <v/>
      </c>
      <c r="AS7" s="16"/>
    </row>
    <row r="8" ht="14.25">
      <c r="AS8" s="16"/>
    </row>
    <row r="9" ht="14.25">
      <c r="AS9" s="16"/>
    </row>
    <row r="10" ht="57" customHeight="1">
      <c r="AS10" s="16"/>
    </row>
    <row r="11" s="40" customFormat="1" ht="14.25" customHeight="1">
      <c r="A11" s="40"/>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row>
    <row r="12" ht="23.25">
      <c r="A12" s="19" t="s">
        <v>104</v>
      </c>
      <c r="B12" s="20"/>
      <c r="C12" s="20"/>
      <c r="D12" s="20"/>
      <c r="E12" s="20"/>
      <c r="F12" s="20"/>
      <c r="G12" s="20"/>
      <c r="H12" s="21"/>
      <c r="I12" s="20"/>
      <c r="J12" s="20"/>
      <c r="K12" s="20"/>
      <c r="L12" s="22" t="s">
        <v>105</v>
      </c>
      <c r="M12" s="16"/>
      <c r="N12" s="23" t="s">
        <v>106</v>
      </c>
      <c r="O12" s="16"/>
      <c r="P12" s="16"/>
      <c r="Q12" s="16"/>
      <c r="R12" s="16"/>
      <c r="S12" s="16" t="s">
        <v>107</v>
      </c>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row>
    <row r="13" ht="15" customHeight="1">
      <c r="A13" s="15"/>
      <c r="C13" s="15"/>
      <c r="D13" s="15"/>
      <c r="E13" s="15"/>
      <c r="F13" s="15"/>
      <c r="G13" s="15"/>
      <c r="H13" s="15"/>
      <c r="I13" s="15"/>
      <c r="J13" s="15"/>
      <c r="K13" s="15"/>
      <c r="L13" s="41" t="s">
        <v>151</v>
      </c>
      <c r="M13" s="26" t="s">
        <v>108</v>
      </c>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t="s">
        <v>109</v>
      </c>
      <c r="AR13" s="15" t="str">
        <f>_xlfn.CONCAT(AR16:AR187)</f>
        <v xml:space="preserve">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3" s="16" t="str">
        <f>_xlfn.CONCAT(AS16:AS24)</f>
        <v/>
      </c>
    </row>
    <row r="14" ht="14.25">
      <c r="A14" s="17"/>
      <c r="B14" s="17"/>
      <c r="C14" s="17"/>
      <c r="D14" s="17"/>
      <c r="E14" s="17"/>
      <c r="F14" s="17"/>
      <c r="G14" s="17"/>
      <c r="H14" s="17"/>
      <c r="I14" s="17"/>
      <c r="J14" s="17"/>
      <c r="K14" s="17"/>
      <c r="L14" s="17"/>
      <c r="M14" s="16"/>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6"/>
    </row>
    <row r="15" ht="28.5">
      <c r="A15" s="27" t="s">
        <v>110</v>
      </c>
      <c r="B15" s="27" t="s">
        <v>111</v>
      </c>
      <c r="C15" s="28" t="s">
        <v>112</v>
      </c>
      <c r="D15" s="29" t="s">
        <v>113</v>
      </c>
      <c r="E15" s="30" t="s">
        <v>114</v>
      </c>
      <c r="F15" s="30" t="s">
        <v>115</v>
      </c>
      <c r="G15" s="31" t="s">
        <v>116</v>
      </c>
      <c r="H15" s="31" t="s">
        <v>117</v>
      </c>
      <c r="I15" s="31" t="s">
        <v>118</v>
      </c>
      <c r="J15" s="32" t="s">
        <v>119</v>
      </c>
      <c r="K15" s="32" t="s">
        <v>120</v>
      </c>
      <c r="L15" s="32" t="s">
        <v>121</v>
      </c>
      <c r="M15" s="33"/>
      <c r="N15" s="27" t="s">
        <v>122</v>
      </c>
      <c r="O15" s="27" t="s">
        <v>123</v>
      </c>
      <c r="P15" s="27" t="s">
        <v>124</v>
      </c>
      <c r="Q15" s="27" t="s">
        <v>125</v>
      </c>
      <c r="R15" s="27" t="s">
        <v>126</v>
      </c>
      <c r="S15" s="27" t="s">
        <v>127</v>
      </c>
      <c r="T15" s="27" t="s">
        <v>128</v>
      </c>
      <c r="U15" s="28" t="s">
        <v>129</v>
      </c>
      <c r="V15" s="28" t="s">
        <v>130</v>
      </c>
      <c r="W15" s="28" t="s">
        <v>131</v>
      </c>
      <c r="X15" s="29" t="s">
        <v>132</v>
      </c>
      <c r="Y15" s="29" t="s">
        <v>133</v>
      </c>
      <c r="Z15" s="34" t="s">
        <v>134</v>
      </c>
      <c r="AA15" s="34" t="s">
        <v>135</v>
      </c>
      <c r="AB15" s="29" t="s">
        <v>136</v>
      </c>
      <c r="AC15" s="31" t="s">
        <v>137</v>
      </c>
      <c r="AD15" s="31" t="s">
        <v>138</v>
      </c>
      <c r="AE15" s="31" t="s">
        <v>139</v>
      </c>
      <c r="AF15" s="31" t="s">
        <v>140</v>
      </c>
      <c r="AG15" s="31" t="s">
        <v>141</v>
      </c>
      <c r="AH15" s="31" t="s">
        <v>142</v>
      </c>
      <c r="AI15" s="31" t="s">
        <v>136</v>
      </c>
      <c r="AJ15" s="7" t="s">
        <v>143</v>
      </c>
      <c r="AK15" s="7" t="s">
        <v>144</v>
      </c>
      <c r="AL15" s="7" t="s">
        <v>145</v>
      </c>
      <c r="AM15" s="7" t="s">
        <v>146</v>
      </c>
      <c r="AN15" s="7" t="s">
        <v>147</v>
      </c>
      <c r="AO15" s="7" t="s">
        <v>148</v>
      </c>
      <c r="AP15" s="7" t="s">
        <v>136</v>
      </c>
      <c r="AQ15" s="35" t="s">
        <v>149</v>
      </c>
      <c r="AR15" s="36" t="s">
        <v>150</v>
      </c>
      <c r="AS15" s="33"/>
    </row>
    <row r="16" ht="14.25">
      <c r="A16" s="37">
        <v>45173</v>
      </c>
      <c r="B16" s="38">
        <f t="shared" ref="B16:B25" si="9">IF(A16&lt;&gt;"",IF(WEEKDAY(A16)-1=0,7,WEEKDAY(A16)-1),"")</f>
        <v>1</v>
      </c>
      <c r="C16" s="38"/>
      <c r="D16" s="38"/>
      <c r="E16" s="38"/>
      <c r="F16" s="39"/>
      <c r="G16" s="38"/>
      <c r="H16" s="39"/>
      <c r="I16" s="39"/>
      <c r="J16" s="39"/>
      <c r="K16" s="39"/>
      <c r="L16" s="39"/>
      <c r="M16" s="16"/>
      <c r="N16" s="15">
        <f t="shared" ref="N16:N79" si="10">IF(A16&lt;&gt;"",WEEKDAY(A16),"")</f>
        <v>2</v>
      </c>
      <c r="O16" t="str">
        <f t="shared" ref="O16:O79" si="11">IF(N16=2,"Monday",IF(N16=3,"Tuesday",IF(N16=4,"Wednesday",IF(N16=5,"Thursday",IF(N16=6,"Friday",IF(N16=7,"Saturday",IF(N16=1,"Sunday","")))))))</f>
        <v>Monday</v>
      </c>
      <c r="P16" t="str">
        <f>VLOOKUP(DAY(A16),Paramètres!I$3:J$33,2,FALSE)</f>
        <v>4th</v>
      </c>
      <c r="Q16" t="str">
        <f>VLOOKUP(MONTH(A16),Paramètres!M$3:N$14,2,FALSE)</f>
        <v>September</v>
      </c>
      <c r="R16" t="str">
        <f t="shared" ref="R16:R79" si="12">DAY(A16)&amp;"/"&amp;MONTH(A16)&amp;"/"&amp;YEAR(A16)</f>
        <v>4/9/2023</v>
      </c>
      <c r="S16" t="str">
        <f t="shared" ref="S16:S79" si="13">IF(A16&lt;&gt;"","Today is "&amp;O16,"")</f>
        <v xml:space="preserve">Today is Monday</v>
      </c>
      <c r="T16" s="15" t="str">
        <f t="shared" ref="T16:T79" si="14">IF(A16&lt;&gt;""," the "&amp;P16&amp;" of "&amp;Q16&amp;", "&amp;YEAR(A16),"")</f>
        <v xml:space="preserve"> the 4th of September, 2023</v>
      </c>
      <c r="U16" t="str">
        <f>IF(C16="","",VLOOKUP(C16,ListesDeroulantes!A:B,2,FALSE)&amp;" menu")</f>
        <v/>
      </c>
      <c r="V16" t="str">
        <f t="shared" ref="V16:V79" si="15">IF(U16="","Today, on the menu, there is:","Today, there is a "&amp;U16&amp;":")</f>
        <v xml:space="preserve">Today, on the menu, there is:</v>
      </c>
      <c r="W16" t="str">
        <f>HMTL!B$10&amp;R16&amp;HMTL!B$12&amp;S16&amp;HMTL!B$14&amp;T16&amp;HMTL!B$16&amp;V16&amp;HMTL!B$18</f>
        <v xml:space="preserve">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16" s="15" t="str">
        <f>IFERROR(VLOOKUP(D16,ListesDeroulantes!C:E,3,FALSE),"")</f>
        <v/>
      </c>
      <c r="Y16" s="15" t="str">
        <f>IFERROR("./images/"&amp;VLOOKUP(D16,ListesDeroulantes!C:E,2,FALSE),"")</f>
        <v/>
      </c>
      <c r="Z16" s="15" t="str">
        <f>IFERROR(VLOOKUP(E16,ListesDeroulantes!F:H,3,FALSE),"")</f>
        <v/>
      </c>
      <c r="AA16" s="15" t="str">
        <f>IFERROR("./images/"&amp;VLOOKUP(E16,ListesDeroulantes!F:H,2,FALSE),"")</f>
        <v/>
      </c>
      <c r="AB16" s="15" t="str">
        <f t="shared" ref="AB16:AB79" si="16">X16&amp;IF(Z16&lt;&gt;""," with "&amp;Z16,"")&amp;IF(AND(X16&lt;&gt;"",F16&lt;&gt;"")," and ","")&amp;IF(F16&lt;&gt;"",F16,"")</f>
        <v/>
      </c>
      <c r="AC16" t="str">
        <f>IFERROR(VLOOKUP(G16,ListesDeroulantes!I:K,3,FALSE),"")</f>
        <v/>
      </c>
      <c r="AD16" t="str">
        <f>IFERROR("./images/"&amp;VLOOKUP(G16,ListesDeroulantes!I:K,2,FALSE),"")</f>
        <v/>
      </c>
      <c r="AE16" t="str">
        <f>IFERROR(VLOOKUP(H16,ListesDeroulantes!I:K,3,FALSE),"")</f>
        <v/>
      </c>
      <c r="AF16" t="str">
        <f>IFERROR("./images/"&amp;VLOOKUP(H16,ListesDeroulantes!I:K,2,FALSE),"")</f>
        <v/>
      </c>
      <c r="AG16" t="str">
        <f>IFERROR(VLOOKUP(I16,ListesDeroulantes!I:K,3,FALSE),"")</f>
        <v/>
      </c>
      <c r="AH16" s="15" t="str">
        <f>IFERROR("./images/"&amp;VLOOKUP(I16,ListesDeroulantes!I:K,2,FALSE),"")</f>
        <v/>
      </c>
      <c r="AI16" t="str">
        <f t="shared" ref="AI16:AI25" si="17">AC16&amp;IF(AE16&lt;&gt;""," with "&amp;AE16,"")&amp;IF(AG16&lt;&gt;""," and "&amp;AG16,"")</f>
        <v/>
      </c>
      <c r="AJ16" t="str">
        <f>IFERROR(VLOOKUP(J16,ListesDeroulantes!L:N,3,FALSE),"")</f>
        <v/>
      </c>
      <c r="AK16" t="str">
        <f>IFERROR("./images/"&amp;VLOOKUP(J16,ListesDeroulantes!L:N,2,FALSE),"")</f>
        <v/>
      </c>
      <c r="AL16" t="str">
        <f>IFERROR(VLOOKUP(K16,ListesDeroulantes!L:N,3,FALSE),"")</f>
        <v/>
      </c>
      <c r="AM16" t="str">
        <f>IFERROR("./images/"&amp;VLOOKUP(K16,ListesDeroulantes!L:N,2,FALSE),"")</f>
        <v/>
      </c>
      <c r="AN16" t="str">
        <f>IFERROR(VLOOKUP(L16,ListesDeroulantes!L:N,3,FALSE),"")</f>
        <v/>
      </c>
      <c r="AO16" s="15" t="str">
        <f>IFERROR("./images/"&amp;VLOOKUP(L16,ListesDeroulantes!L:N,2,FALSE),"")</f>
        <v/>
      </c>
      <c r="AP16" t="str">
        <f t="shared" ref="AP16:AP79" si="18">AJ16&amp;IF(AL16&lt;&gt;""," with "&amp;AL16,"")&amp;IF(AN16&lt;&gt;""," and with "&amp;AN16,"")</f>
        <v/>
      </c>
      <c r="AQ16" t="str">
        <f>HMTL!B$20&amp;AB16&amp;IF(Y16&lt;&gt;"",HMTL!B$24&amp;Y16&amp;HMTL!B$26,"")&amp;IF(AA16&lt;&gt;"",HMTL!B$28&amp;AA16&amp;HMTL!B$26,"")&amp;HMTL!B$32&amp;HMTL!B$21&amp;AI16&amp;IF(AD16&lt;&gt;"",HMTL!B$24&amp;AD16&amp;HMTL!B$26,"")&amp;IF(AF16&lt;&gt;"",HMTL!B$28&amp;AF16&amp;HMTL!B$26,"")&amp;IF(AH16&lt;&gt;"",HMTL!B$30&amp;AH16&amp;HMTL!B$26,"")&amp;HMTL!B$32&amp;HMTL!B$22&amp;AP16&amp;IF(AK16&lt;&gt;"",HMTL!B$24&amp;AK16&amp;HMTL!B$26,"")&amp;IF(AM16&lt;&gt;"",HMTL!B$28&amp;AM16&amp;HMTL!B$26,"")&amp;IF(AO16&lt;&gt;"",HMTL!B$30&amp;AO16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v>
      </c>
      <c r="AR16" s="15" t="str">
        <f>IF(A16&lt;&gt;"",W16&amp;AQ16&amp;HMTL!B$32&amp;HMTL!B$34,"")</f>
        <v xml:space="preserve">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v>
      </c>
      <c r="AS16" s="16"/>
    </row>
    <row r="17" ht="14.25">
      <c r="A17" s="37">
        <v>45174</v>
      </c>
      <c r="B17" s="38">
        <f t="shared" si="9"/>
        <v>2</v>
      </c>
      <c r="C17" s="38"/>
      <c r="D17" s="38"/>
      <c r="E17" s="38"/>
      <c r="F17" s="39"/>
      <c r="G17" s="38"/>
      <c r="H17" s="39"/>
      <c r="I17" s="39"/>
      <c r="J17" s="39"/>
      <c r="K17" s="39"/>
      <c r="L17" s="39"/>
      <c r="M17" s="16"/>
      <c r="N17" s="15">
        <f t="shared" si="10"/>
        <v>3</v>
      </c>
      <c r="O17" s="15" t="str">
        <f t="shared" si="11"/>
        <v>Tuesday</v>
      </c>
      <c r="P17" t="str">
        <f>VLOOKUP(DAY(A16),Paramètres!I$3:J$33,2,FALSE)</f>
        <v>4th</v>
      </c>
      <c r="Q17" t="str">
        <f>VLOOKUP(MONTH(A16),Paramètres!M$3:N$14,2,FALSE)</f>
        <v>September</v>
      </c>
      <c r="R17" t="str">
        <f t="shared" si="12"/>
        <v>5/9/2023</v>
      </c>
      <c r="S17" s="15" t="str">
        <f t="shared" si="13"/>
        <v xml:space="preserve">Today is Tuesday</v>
      </c>
      <c r="T17" s="15" t="str">
        <f t="shared" si="14"/>
        <v xml:space="preserve"> the 4th of September, 2023</v>
      </c>
      <c r="U17" s="15" t="str">
        <f>IF(C16="","",VLOOKUP(C16,ListesDeroulantes!A:B,2,FALSE)&amp;" menu")</f>
        <v/>
      </c>
      <c r="V17" s="15" t="str">
        <f t="shared" si="15"/>
        <v xml:space="preserve">Today, on the menu, there is:</v>
      </c>
      <c r="W17" t="str">
        <f>HMTL!B$10&amp;R17&amp;HMTL!B$12&amp;S17&amp;HMTL!B$14&amp;T17&amp;HMTL!B$16&amp;V17&amp;HMTL!B$18</f>
        <v xml:space="preserve">        &lt;!-- début d'un menu--&gt;
        &lt;div class="u-accordion-item"&gt;
          &lt;a class="u-accordion-link u-button-style u-palette-3-light-2 u-accordion-link-2" id="link-accordion-4c47"
            aria-controls="accordion-4c47" aria-selected="false"&gt;
            &lt;span class="u-accordion-link-text"&gt;5/9/2023&lt;/span&gt;&lt;span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17" s="15" t="str">
        <f>IFERROR(VLOOKUP(D16,ListesDeroulantes!C:E,3,FALSE),"")</f>
        <v/>
      </c>
      <c r="Y17" s="15" t="str">
        <f>IFERROR("./images/"&amp;VLOOKUP(D16,ListesDeroulantes!C:E,2,FALSE),"")</f>
        <v/>
      </c>
      <c r="Z17" s="15" t="str">
        <f>IFERROR(VLOOKUP(E16,ListesDeroulantes!F:H,3,FALSE),"")</f>
        <v/>
      </c>
      <c r="AA17" s="15" t="str">
        <f>IFERROR("./images/"&amp;VLOOKUP(E16,ListesDeroulantes!F:H,2,FALSE),"")</f>
        <v/>
      </c>
      <c r="AB17" s="15" t="str">
        <f t="shared" si="16"/>
        <v/>
      </c>
      <c r="AC17" t="str">
        <f>IFERROR(VLOOKUP(G16,ListesDeroulantes!I:K,3,FALSE),"")</f>
        <v/>
      </c>
      <c r="AD17" t="str">
        <f>IFERROR("./images/"&amp;VLOOKUP(G16,ListesDeroulantes!I:K,2,FALSE),"")</f>
        <v/>
      </c>
      <c r="AE17" t="str">
        <f>IFERROR(VLOOKUP(H16,ListesDeroulantes!I:K,3,FALSE),"")</f>
        <v/>
      </c>
      <c r="AF17" t="str">
        <f>IFERROR("./images/"&amp;VLOOKUP(H16,ListesDeroulantes!I:K,2,FALSE),"")</f>
        <v/>
      </c>
      <c r="AG17" t="str">
        <f>IFERROR(VLOOKUP(I16,ListesDeroulantes!I:K,3,FALSE),"")</f>
        <v/>
      </c>
      <c r="AH17" s="15" t="str">
        <f>IFERROR("./images/"&amp;VLOOKUP(I16,ListesDeroulantes!I:K,2,FALSE),"")</f>
        <v/>
      </c>
      <c r="AI17" s="15" t="str">
        <f t="shared" si="17"/>
        <v/>
      </c>
      <c r="AJ17" t="str">
        <f>IFERROR(VLOOKUP(J16,ListesDeroulantes!L:N,3,FALSE),"")</f>
        <v/>
      </c>
      <c r="AK17" t="str">
        <f>IFERROR("./images/"&amp;VLOOKUP(J16,ListesDeroulantes!L:N,2,FALSE),"")</f>
        <v/>
      </c>
      <c r="AL17" t="str">
        <f>IFERROR(VLOOKUP(K16,ListesDeroulantes!L:N,3,FALSE),"")</f>
        <v/>
      </c>
      <c r="AM17" t="str">
        <f>IFERROR("./images/"&amp;VLOOKUP(K16,ListesDeroulantes!L:N,2,FALSE),"")</f>
        <v/>
      </c>
      <c r="AN17" t="str">
        <f>IFERROR(VLOOKUP(L16,ListesDeroulantes!L:N,3,FALSE),"")</f>
        <v/>
      </c>
      <c r="AO17" s="15" t="str">
        <f>IFERROR("./images/"&amp;VLOOKUP(L16,ListesDeroulantes!L:N,2,FALSE),"")</f>
        <v/>
      </c>
      <c r="AP17" s="15" t="str">
        <f t="shared" si="18"/>
        <v/>
      </c>
      <c r="AQ17" t="str">
        <f>HMTL!B$20&amp;AB17&amp;IF(Y17&lt;&gt;"",HMTL!B$24&amp;Y17&amp;HMTL!B$26,"")&amp;IF(AA17&lt;&gt;"",HMTL!B$28&amp;AA17&amp;HMTL!B$26,"")&amp;HMTL!B$32&amp;HMTL!B$21&amp;AI17&amp;IF(AD17&lt;&gt;"",HMTL!B$24&amp;AD17&amp;HMTL!B$26,"")&amp;IF(AF17&lt;&gt;"",HMTL!B$28&amp;AF17&amp;HMTL!B$26,"")&amp;IF(AH17&lt;&gt;"",HMTL!B$30&amp;AH17&amp;HMTL!B$26,"")&amp;HMTL!B$32&amp;HMTL!B$22&amp;AP17&amp;IF(AK17&lt;&gt;"",HMTL!B$24&amp;AK17&amp;HMTL!B$26,"")&amp;IF(AM17&lt;&gt;"",HMTL!B$28&amp;AM17&amp;HMTL!B$26,"")&amp;IF(AO17&lt;&gt;"",HMTL!B$30&amp;AO17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v>
      </c>
      <c r="AR17" s="15" t="str">
        <f>IF(A16&lt;&gt;"",W16&amp;AQ16&amp;HMTL!B$32&amp;HMTL!B$34,"")</f>
        <v xml:space="preserve">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v>
      </c>
      <c r="AS17" s="16"/>
    </row>
    <row r="18" ht="14.25">
      <c r="A18" s="37">
        <v>45175</v>
      </c>
      <c r="B18" s="38">
        <f t="shared" si="9"/>
        <v>3</v>
      </c>
      <c r="C18" s="38"/>
      <c r="D18" s="38"/>
      <c r="E18" s="38"/>
      <c r="F18" s="39"/>
      <c r="G18" s="38"/>
      <c r="H18" s="39"/>
      <c r="I18" s="39"/>
      <c r="J18" s="39"/>
      <c r="K18" s="39"/>
      <c r="L18" s="39"/>
      <c r="M18" s="16"/>
      <c r="N18" s="15">
        <f t="shared" si="10"/>
        <v>4</v>
      </c>
      <c r="O18" s="15" t="str">
        <f t="shared" si="11"/>
        <v>Wednesday</v>
      </c>
      <c r="P18" t="str">
        <f>VLOOKUP(DAY(A16),Paramètres!I$3:J$33,2,FALSE)</f>
        <v>4th</v>
      </c>
      <c r="Q18" t="str">
        <f>VLOOKUP(MONTH(A16),Paramètres!M$3:N$14,2,FALSE)</f>
        <v>September</v>
      </c>
      <c r="R18" t="str">
        <f t="shared" si="12"/>
        <v>6/9/2023</v>
      </c>
      <c r="S18" s="15" t="str">
        <f t="shared" si="13"/>
        <v xml:space="preserve">Today is Wednesday</v>
      </c>
      <c r="T18" s="15" t="str">
        <f t="shared" si="14"/>
        <v xml:space="preserve"> the 4th of September, 2023</v>
      </c>
      <c r="U18" s="15" t="str">
        <f>IF(C16="","",VLOOKUP(C16,ListesDeroulantes!A:B,2,FALSE)&amp;" menu")</f>
        <v/>
      </c>
      <c r="V18" s="15" t="str">
        <f t="shared" si="15"/>
        <v xml:space="preserve">Today, on the menu, there is:</v>
      </c>
      <c r="W18" t="str">
        <f>HMTL!B$10&amp;R18&amp;HMTL!B$12&amp;S18&amp;HMTL!B$14&amp;T18&amp;HMTL!B$16&amp;V18&amp;HMTL!B$18</f>
        <v xml:space="preserve">        &lt;!-- début d'un menu--&gt;
        &lt;div class="u-accordion-item"&gt;
          &lt;a class="u-accordion-link u-button-style u-palette-3-light-2 u-accordion-link-2" id="link-accordion-4c47"
            aria-controls="accordion-4c47" aria-selected="false"&gt;
            &lt;span class="u-accordion-link-text"&gt;6/9/2023&lt;/span&gt;&lt;span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18" s="15" t="str">
        <f>IFERROR(VLOOKUP(D16,ListesDeroulantes!C:E,3,FALSE),"")</f>
        <v/>
      </c>
      <c r="Y18" s="15" t="str">
        <f>IFERROR("./images/"&amp;VLOOKUP(D16,ListesDeroulantes!C:E,2,FALSE),"")</f>
        <v/>
      </c>
      <c r="Z18" s="15" t="str">
        <f>IFERROR(VLOOKUP(E16,ListesDeroulantes!F:H,3,FALSE),"")</f>
        <v/>
      </c>
      <c r="AA18" s="15" t="str">
        <f>IFERROR("./images/"&amp;VLOOKUP(E16,ListesDeroulantes!F:H,2,FALSE),"")</f>
        <v/>
      </c>
      <c r="AB18" s="15" t="str">
        <f t="shared" si="16"/>
        <v/>
      </c>
      <c r="AC18" t="str">
        <f>IFERROR(VLOOKUP(G16,ListesDeroulantes!I:K,3,FALSE),"")</f>
        <v/>
      </c>
      <c r="AD18" t="str">
        <f>IFERROR("./images/"&amp;VLOOKUP(G16,ListesDeroulantes!I:K,2,FALSE),"")</f>
        <v/>
      </c>
      <c r="AE18" t="str">
        <f>IFERROR(VLOOKUP(H16,ListesDeroulantes!I:K,3,FALSE),"")</f>
        <v/>
      </c>
      <c r="AF18" t="str">
        <f>IFERROR("./images/"&amp;VLOOKUP(H16,ListesDeroulantes!I:K,2,FALSE),"")</f>
        <v/>
      </c>
      <c r="AG18" t="str">
        <f>IFERROR(VLOOKUP(I16,ListesDeroulantes!I:K,3,FALSE),"")</f>
        <v/>
      </c>
      <c r="AH18" s="15" t="str">
        <f>IFERROR("./images/"&amp;VLOOKUP(I16,ListesDeroulantes!I:K,2,FALSE),"")</f>
        <v/>
      </c>
      <c r="AI18" s="15" t="str">
        <f t="shared" si="17"/>
        <v/>
      </c>
      <c r="AJ18" t="str">
        <f>IFERROR(VLOOKUP(J16,ListesDeroulantes!L:N,3,FALSE),"")</f>
        <v/>
      </c>
      <c r="AK18" t="str">
        <f>IFERROR("./images/"&amp;VLOOKUP(J16,ListesDeroulantes!L:N,2,FALSE),"")</f>
        <v/>
      </c>
      <c r="AL18" t="str">
        <f>IFERROR(VLOOKUP(K16,ListesDeroulantes!L:N,3,FALSE),"")</f>
        <v/>
      </c>
      <c r="AM18" t="str">
        <f>IFERROR("./images/"&amp;VLOOKUP(K16,ListesDeroulantes!L:N,2,FALSE),"")</f>
        <v/>
      </c>
      <c r="AN18" t="str">
        <f>IFERROR(VLOOKUP(L16,ListesDeroulantes!L:N,3,FALSE),"")</f>
        <v/>
      </c>
      <c r="AO18" s="15" t="str">
        <f>IFERROR("./images/"&amp;VLOOKUP(L16,ListesDeroulantes!L:N,2,FALSE),"")</f>
        <v/>
      </c>
      <c r="AP18" s="15" t="str">
        <f t="shared" si="18"/>
        <v/>
      </c>
      <c r="AQ18" t="str">
        <f>HMTL!B$20&amp;AB18&amp;IF(Y18&lt;&gt;"",HMTL!B$24&amp;Y18&amp;HMTL!B$26,"")&amp;IF(AA18&lt;&gt;"",HMTL!B$28&amp;AA18&amp;HMTL!B$26,"")&amp;HMTL!B$32&amp;HMTL!B$21&amp;AI18&amp;IF(AD18&lt;&gt;"",HMTL!B$24&amp;AD18&amp;HMTL!B$26,"")&amp;IF(AF18&lt;&gt;"",HMTL!B$28&amp;AF18&amp;HMTL!B$26,"")&amp;IF(AH18&lt;&gt;"",HMTL!B$30&amp;AH18&amp;HMTL!B$26,"")&amp;HMTL!B$32&amp;HMTL!B$22&amp;AP18&amp;IF(AK18&lt;&gt;"",HMTL!B$24&amp;AK18&amp;HMTL!B$26,"")&amp;IF(AM18&lt;&gt;"",HMTL!B$28&amp;AM18&amp;HMTL!B$26,"")&amp;IF(AO18&lt;&gt;"",HMTL!B$30&amp;AO18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v>
      </c>
      <c r="AR18" s="15" t="str">
        <f>IF(A16&lt;&gt;"",W16&amp;AQ16&amp;HMTL!B$32&amp;HMTL!B$34,"")</f>
        <v xml:space="preserve">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v>
      </c>
      <c r="AS18" s="16"/>
    </row>
    <row r="19" ht="14.25">
      <c r="A19" s="37">
        <v>45176</v>
      </c>
      <c r="B19" s="38">
        <f t="shared" si="9"/>
        <v>4</v>
      </c>
      <c r="C19" s="38"/>
      <c r="D19" s="38"/>
      <c r="E19" s="38"/>
      <c r="F19" s="39"/>
      <c r="G19" s="38"/>
      <c r="H19" s="39"/>
      <c r="I19" s="39"/>
      <c r="J19" s="39"/>
      <c r="K19" s="39"/>
      <c r="L19" s="39"/>
      <c r="M19" s="16"/>
      <c r="N19" s="15">
        <f t="shared" si="10"/>
        <v>5</v>
      </c>
      <c r="O19" s="15" t="str">
        <f t="shared" si="11"/>
        <v>Thursday</v>
      </c>
      <c r="P19" t="str">
        <f>VLOOKUP(DAY(A16),Paramètres!I$3:J$33,2,FALSE)</f>
        <v>4th</v>
      </c>
      <c r="Q19" t="str">
        <f>VLOOKUP(MONTH(A16),Paramètres!M$3:N$14,2,FALSE)</f>
        <v>September</v>
      </c>
      <c r="R19" t="str">
        <f t="shared" si="12"/>
        <v>7/9/2023</v>
      </c>
      <c r="S19" s="15" t="str">
        <f t="shared" si="13"/>
        <v xml:space="preserve">Today is Thursday</v>
      </c>
      <c r="T19" s="15" t="str">
        <f t="shared" si="14"/>
        <v xml:space="preserve"> the 4th of September, 2023</v>
      </c>
      <c r="U19" s="15" t="str">
        <f>IF(C16="","",VLOOKUP(C16,ListesDeroulantes!A:B,2,FALSE)&amp;" menu")</f>
        <v/>
      </c>
      <c r="V19" s="15" t="str">
        <f t="shared" si="15"/>
        <v xml:space="preserve">Today, on the menu, there is:</v>
      </c>
      <c r="W19" t="str">
        <f>HMTL!B$10&amp;R19&amp;HMTL!B$12&amp;S19&amp;HMTL!B$14&amp;T19&amp;HMTL!B$16&amp;V19&amp;HMTL!B$18</f>
        <v xml:space="preserve">        &lt;!-- début d'un menu--&gt;
        &lt;div class="u-accordion-item"&gt;
          &lt;a class="u-accordion-link u-button-style u-palette-3-light-2 u-accordion-link-2" id="link-accordion-4c47"
            aria-controls="accordion-4c47" aria-selected="false"&gt;
            &lt;span class="u-accordion-link-text"&gt;7/9/2023&lt;/span&gt;&lt;span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19" s="15" t="str">
        <f>IFERROR(VLOOKUP(D16,ListesDeroulantes!C:E,3,FALSE),"")</f>
        <v/>
      </c>
      <c r="Y19" s="15" t="str">
        <f>IFERROR("./images/"&amp;VLOOKUP(D16,ListesDeroulantes!C:E,2,FALSE),"")</f>
        <v/>
      </c>
      <c r="Z19" s="15" t="str">
        <f>IFERROR(VLOOKUP(E16,ListesDeroulantes!F:H,3,FALSE),"")</f>
        <v/>
      </c>
      <c r="AA19" s="15" t="str">
        <f>IFERROR("./images/"&amp;VLOOKUP(E16,ListesDeroulantes!F:H,2,FALSE),"")</f>
        <v/>
      </c>
      <c r="AB19" s="15" t="str">
        <f t="shared" si="16"/>
        <v/>
      </c>
      <c r="AC19" t="str">
        <f>IFERROR(VLOOKUP(G16,ListesDeroulantes!I:K,3,FALSE),"")</f>
        <v/>
      </c>
      <c r="AD19" t="str">
        <f>IFERROR("./images/"&amp;VLOOKUP(G16,ListesDeroulantes!I:K,2,FALSE),"")</f>
        <v/>
      </c>
      <c r="AE19" t="str">
        <f>IFERROR(VLOOKUP(H16,ListesDeroulantes!I:K,3,FALSE),"")</f>
        <v/>
      </c>
      <c r="AF19" t="str">
        <f>IFERROR("./images/"&amp;VLOOKUP(H16,ListesDeroulantes!I:K,2,FALSE),"")</f>
        <v/>
      </c>
      <c r="AG19" t="str">
        <f>IFERROR(VLOOKUP(I16,ListesDeroulantes!I:K,3,FALSE),"")</f>
        <v/>
      </c>
      <c r="AH19" s="15" t="str">
        <f>IFERROR("./images/"&amp;VLOOKUP(I16,ListesDeroulantes!I:K,2,FALSE),"")</f>
        <v/>
      </c>
      <c r="AI19" s="15" t="str">
        <f t="shared" si="17"/>
        <v/>
      </c>
      <c r="AJ19" t="str">
        <f>IFERROR(VLOOKUP(J16,ListesDeroulantes!L:N,3,FALSE),"")</f>
        <v/>
      </c>
      <c r="AK19" t="str">
        <f>IFERROR("./images/"&amp;VLOOKUP(J16,ListesDeroulantes!L:N,2,FALSE),"")</f>
        <v/>
      </c>
      <c r="AL19" t="str">
        <f>IFERROR(VLOOKUP(K16,ListesDeroulantes!L:N,3,FALSE),"")</f>
        <v/>
      </c>
      <c r="AM19" t="str">
        <f>IFERROR("./images/"&amp;VLOOKUP(K16,ListesDeroulantes!L:N,2,FALSE),"")</f>
        <v/>
      </c>
      <c r="AN19" t="str">
        <f>IFERROR(VLOOKUP(L16,ListesDeroulantes!L:N,3,FALSE),"")</f>
        <v/>
      </c>
      <c r="AO19" s="15" t="str">
        <f>IFERROR("./images/"&amp;VLOOKUP(L16,ListesDeroulantes!L:N,2,FALSE),"")</f>
        <v/>
      </c>
      <c r="AP19" s="15" t="str">
        <f t="shared" si="18"/>
        <v/>
      </c>
      <c r="AQ19" t="str">
        <f>HMTL!B$20&amp;AB19&amp;IF(Y19&lt;&gt;"",HMTL!B$24&amp;Y19&amp;HMTL!B$26,"")&amp;IF(AA19&lt;&gt;"",HMTL!B$28&amp;AA19&amp;HMTL!B$26,"")&amp;HMTL!B$32&amp;HMTL!B$21&amp;AI19&amp;IF(AD19&lt;&gt;"",HMTL!B$24&amp;AD19&amp;HMTL!B$26,"")&amp;IF(AF19&lt;&gt;"",HMTL!B$28&amp;AF19&amp;HMTL!B$26,"")&amp;IF(AH19&lt;&gt;"",HMTL!B$30&amp;AH19&amp;HMTL!B$26,"")&amp;HMTL!B$32&amp;HMTL!B$22&amp;AP19&amp;IF(AK19&lt;&gt;"",HMTL!B$24&amp;AK19&amp;HMTL!B$26,"")&amp;IF(AM19&lt;&gt;"",HMTL!B$28&amp;AM19&amp;HMTL!B$26,"")&amp;IF(AO19&lt;&gt;"",HMTL!B$30&amp;AO19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v>
      </c>
      <c r="AR19" s="15" t="str">
        <f>IF(A16&lt;&gt;"",W16&amp;AQ16&amp;HMTL!B$32&amp;HMTL!B$34,"")</f>
        <v xml:space="preserve">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v>
      </c>
      <c r="AS19" s="16"/>
    </row>
    <row r="20" ht="14.25">
      <c r="A20" s="37">
        <v>45177</v>
      </c>
      <c r="B20" s="38">
        <f t="shared" si="9"/>
        <v>5</v>
      </c>
      <c r="C20" s="38"/>
      <c r="D20" s="38"/>
      <c r="E20" s="38"/>
      <c r="F20" s="39"/>
      <c r="G20" s="38"/>
      <c r="H20" s="39"/>
      <c r="I20" s="39"/>
      <c r="J20" s="39"/>
      <c r="K20" s="39"/>
      <c r="L20" s="39"/>
      <c r="M20" s="16"/>
      <c r="N20" s="15">
        <f t="shared" si="10"/>
        <v>6</v>
      </c>
      <c r="O20" s="15" t="str">
        <f t="shared" si="11"/>
        <v>Friday</v>
      </c>
      <c r="P20" t="str">
        <f>VLOOKUP(DAY(A20),Paramètres!I$3:J$33,2,FALSE)</f>
        <v>8th</v>
      </c>
      <c r="Q20" t="str">
        <f>VLOOKUP(MONTH(A20),Paramètres!M$3:N$14,2,FALSE)</f>
        <v>September</v>
      </c>
      <c r="R20" t="str">
        <f t="shared" si="12"/>
        <v>8/9/2023</v>
      </c>
      <c r="S20" s="15" t="str">
        <f t="shared" si="13"/>
        <v xml:space="preserve">Today is Friday</v>
      </c>
      <c r="T20" s="15" t="str">
        <f t="shared" si="14"/>
        <v xml:space="preserve"> the 8th of September, 2023</v>
      </c>
      <c r="U20" s="15" t="str">
        <f>IF(C20="","",VLOOKUP(C20,ListesDeroulantes!A:B,2,FALSE)&amp;" menu")</f>
        <v/>
      </c>
      <c r="V20" s="15" t="str">
        <f t="shared" si="15"/>
        <v xml:space="preserve">Today, on the menu, there is:</v>
      </c>
      <c r="W20" t="str">
        <f>HMTL!B$10&amp;R20&amp;HMTL!B$12&amp;S20&amp;HMTL!B$14&amp;T20&amp;HMTL!B$16&amp;V20&amp;HMTL!B$18</f>
        <v xml:space="preserve">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20" s="15" t="str">
        <f>IFERROR(VLOOKUP(D20,ListesDeroulantes!C:E,3,FALSE),"")</f>
        <v/>
      </c>
      <c r="Y20" s="15" t="str">
        <f>IFERROR("./images/"&amp;VLOOKUP(D20,ListesDeroulantes!C:E,2,FALSE),"")</f>
        <v/>
      </c>
      <c r="Z20" s="15" t="str">
        <f>IFERROR(VLOOKUP(E20,ListesDeroulantes!F:H,3,FALSE),"")</f>
        <v/>
      </c>
      <c r="AA20" s="15" t="str">
        <f>IFERROR("./images/"&amp;VLOOKUP(E20,ListesDeroulantes!F:H,2,FALSE),"")</f>
        <v/>
      </c>
      <c r="AB20" s="15" t="str">
        <f t="shared" si="16"/>
        <v/>
      </c>
      <c r="AC20" t="str">
        <f>IFERROR(VLOOKUP(G20,ListesDeroulantes!I:K,3,FALSE),"")</f>
        <v/>
      </c>
      <c r="AD20" t="str">
        <f>IFERROR("./images/"&amp;VLOOKUP(G20,ListesDeroulantes!I:K,2,FALSE),"")</f>
        <v/>
      </c>
      <c r="AE20" t="str">
        <f>IFERROR(VLOOKUP(H20,ListesDeroulantes!I:K,3,FALSE),"")</f>
        <v/>
      </c>
      <c r="AF20" t="str">
        <f>IFERROR("./images/"&amp;VLOOKUP(H20,ListesDeroulantes!I:K,2,FALSE),"")</f>
        <v/>
      </c>
      <c r="AG20" t="str">
        <f>IFERROR(VLOOKUP(I20,ListesDeroulantes!I:K,3,FALSE),"")</f>
        <v/>
      </c>
      <c r="AH20" s="15" t="str">
        <f>IFERROR("./images/"&amp;VLOOKUP(I20,ListesDeroulantes!I:K,2,FALSE),"")</f>
        <v/>
      </c>
      <c r="AI20" s="15" t="str">
        <f t="shared" si="17"/>
        <v/>
      </c>
      <c r="AJ20" t="str">
        <f>IFERROR(VLOOKUP(J20,ListesDeroulantes!L:N,3,FALSE),"")</f>
        <v/>
      </c>
      <c r="AK20" t="str">
        <f>IFERROR("./images/"&amp;VLOOKUP(J20,ListesDeroulantes!L:N,2,FALSE),"")</f>
        <v/>
      </c>
      <c r="AL20" t="str">
        <f>IFERROR(VLOOKUP(K20,ListesDeroulantes!L:N,3,FALSE),"")</f>
        <v/>
      </c>
      <c r="AM20" t="str">
        <f>IFERROR("./images/"&amp;VLOOKUP(K20,ListesDeroulantes!L:N,2,FALSE),"")</f>
        <v/>
      </c>
      <c r="AN20" t="str">
        <f>IFERROR(VLOOKUP(L20,ListesDeroulantes!L:N,3,FALSE),"")</f>
        <v/>
      </c>
      <c r="AO20" s="15" t="str">
        <f>IFERROR("./images/"&amp;VLOOKUP(L20,ListesDeroulantes!L:N,2,FALSE),"")</f>
        <v/>
      </c>
      <c r="AP20" s="15" t="str">
        <f t="shared" si="18"/>
        <v/>
      </c>
      <c r="AQ20" t="str">
        <f>HMTL!B$20&amp;AB20&amp;IF(Y20&lt;&gt;"",HMTL!B$24&amp;Y20&amp;HMTL!B$26,"")&amp;IF(AA20&lt;&gt;"",HMTL!B$28&amp;AA20&amp;HMTL!B$26,"")&amp;HMTL!B$32&amp;HMTL!B$21&amp;AI20&amp;IF(AD20&lt;&gt;"",HMTL!B$24&amp;AD20&amp;HMTL!B$26,"")&amp;IF(AF20&lt;&gt;"",HMTL!B$28&amp;AF20&amp;HMTL!B$26,"")&amp;IF(AH20&lt;&gt;"",HMTL!B$30&amp;AH20&amp;HMTL!B$26,"")&amp;HMTL!B$32&amp;HMTL!B$22&amp;AP20&amp;IF(AK20&lt;&gt;"",HMTL!B$24&amp;AK20&amp;HMTL!B$26,"")&amp;IF(AM20&lt;&gt;"",HMTL!B$28&amp;AM20&amp;HMTL!B$26,"")&amp;IF(AO20&lt;&gt;"",HMTL!B$30&amp;AO20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v>
      </c>
      <c r="AR20" s="15" t="str">
        <f>IF(A20&lt;&gt;"",W20&amp;AQ20&amp;HMTL!B$32&amp;HMTL!B$34,"")</f>
        <v xml:space="preserve">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v>
      </c>
      <c r="AS20" s="16"/>
    </row>
    <row r="21" ht="14.25">
      <c r="A21" s="37">
        <v>45178</v>
      </c>
      <c r="B21" s="38">
        <f t="shared" si="9"/>
        <v>6</v>
      </c>
      <c r="C21" s="38"/>
      <c r="D21" s="38"/>
      <c r="E21" s="38"/>
      <c r="F21" s="39"/>
      <c r="G21" s="38"/>
      <c r="H21" s="39"/>
      <c r="I21" s="39"/>
      <c r="J21" s="39"/>
      <c r="K21" s="39"/>
      <c r="L21" s="39"/>
      <c r="M21" s="16"/>
      <c r="N21" s="15">
        <f t="shared" si="10"/>
        <v>7</v>
      </c>
      <c r="O21" s="15" t="str">
        <f t="shared" si="11"/>
        <v>Saturday</v>
      </c>
      <c r="P21" t="str">
        <f>VLOOKUP(DAY(A20),Paramètres!I$3:J$33,2,FALSE)</f>
        <v>8th</v>
      </c>
      <c r="Q21" t="str">
        <f>VLOOKUP(MONTH(A20),Paramètres!M$3:N$14,2,FALSE)</f>
        <v>September</v>
      </c>
      <c r="R21" t="str">
        <f t="shared" si="12"/>
        <v>9/9/2023</v>
      </c>
      <c r="S21" s="15" t="str">
        <f t="shared" si="13"/>
        <v xml:space="preserve">Today is Saturday</v>
      </c>
      <c r="T21" s="15" t="str">
        <f t="shared" si="14"/>
        <v xml:space="preserve"> the 8th of September, 2023</v>
      </c>
      <c r="U21" s="15" t="str">
        <f>IF(C20="","",VLOOKUP(C20,ListesDeroulantes!A:B,2,FALSE)&amp;" menu")</f>
        <v/>
      </c>
      <c r="V21" s="15" t="str">
        <f t="shared" si="15"/>
        <v xml:space="preserve">Today, on the menu, there is:</v>
      </c>
      <c r="W21" t="str">
        <f>HMTL!B$10&amp;R21&amp;HMTL!B$12&amp;S21&amp;HMTL!B$14&amp;T21&amp;HMTL!B$16&amp;V21&amp;HMTL!B$18</f>
        <v xml:space="preserve">        &lt;!-- début d'un menu--&gt;
        &lt;div class="u-accordion-item"&gt;
          &lt;a class="u-accordion-link u-button-style u-palette-3-light-2 u-accordion-link-2" id="link-accordion-4c47"
            aria-controls="accordion-4c47" aria-selected="false"&gt;
            &lt;span class="u-accordion-link-text"&gt;9/9/2023&lt;/span&gt;&lt;span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21" s="15" t="str">
        <f>IFERROR(VLOOKUP(D20,ListesDeroulantes!C:E,3,FALSE),"")</f>
        <v/>
      </c>
      <c r="Y21" s="15" t="str">
        <f>IFERROR("./images/"&amp;VLOOKUP(D20,ListesDeroulantes!C:E,2,FALSE),"")</f>
        <v/>
      </c>
      <c r="Z21" s="15" t="str">
        <f>IFERROR(VLOOKUP(E20,ListesDeroulantes!F:H,3,FALSE),"")</f>
        <v/>
      </c>
      <c r="AA21" s="15" t="str">
        <f>IFERROR("./images/"&amp;VLOOKUP(E20,ListesDeroulantes!F:H,2,FALSE),"")</f>
        <v/>
      </c>
      <c r="AB21" s="15" t="str">
        <f t="shared" si="16"/>
        <v/>
      </c>
      <c r="AC21" t="str">
        <f>IFERROR(VLOOKUP(G20,ListesDeroulantes!I:K,3,FALSE),"")</f>
        <v/>
      </c>
      <c r="AD21" t="str">
        <f>IFERROR("./images/"&amp;VLOOKUP(G20,ListesDeroulantes!I:K,2,FALSE),"")</f>
        <v/>
      </c>
      <c r="AE21" t="str">
        <f>IFERROR(VLOOKUP(H20,ListesDeroulantes!I:K,3,FALSE),"")</f>
        <v/>
      </c>
      <c r="AF21" t="str">
        <f>IFERROR("./images/"&amp;VLOOKUP(H20,ListesDeroulantes!I:K,2,FALSE),"")</f>
        <v/>
      </c>
      <c r="AG21" t="str">
        <f>IFERROR(VLOOKUP(I20,ListesDeroulantes!I:K,3,FALSE),"")</f>
        <v/>
      </c>
      <c r="AH21" s="15" t="str">
        <f>IFERROR("./images/"&amp;VLOOKUP(I20,ListesDeroulantes!I:K,2,FALSE),"")</f>
        <v/>
      </c>
      <c r="AI21" s="15" t="str">
        <f t="shared" si="17"/>
        <v/>
      </c>
      <c r="AJ21" t="str">
        <f>IFERROR(VLOOKUP(J20,ListesDeroulantes!L:N,3,FALSE),"")</f>
        <v/>
      </c>
      <c r="AK21" t="str">
        <f>IFERROR("./images/"&amp;VLOOKUP(J20,ListesDeroulantes!L:N,2,FALSE),"")</f>
        <v/>
      </c>
      <c r="AL21" t="str">
        <f>IFERROR(VLOOKUP(K20,ListesDeroulantes!L:N,3,FALSE),"")</f>
        <v/>
      </c>
      <c r="AM21" t="str">
        <f>IFERROR("./images/"&amp;VLOOKUP(K20,ListesDeroulantes!L:N,2,FALSE),"")</f>
        <v/>
      </c>
      <c r="AN21" t="str">
        <f>IFERROR(VLOOKUP(L20,ListesDeroulantes!L:N,3,FALSE),"")</f>
        <v/>
      </c>
      <c r="AO21" s="15" t="str">
        <f>IFERROR("./images/"&amp;VLOOKUP(L20,ListesDeroulantes!L:N,2,FALSE),"")</f>
        <v/>
      </c>
      <c r="AP21" s="15" t="str">
        <f t="shared" si="18"/>
        <v/>
      </c>
      <c r="AQ21" t="str">
        <f>HMTL!B$20&amp;AB21&amp;IF(Y21&lt;&gt;"",HMTL!B$24&amp;Y21&amp;HMTL!B$26,"")&amp;IF(AA21&lt;&gt;"",HMTL!B$28&amp;AA21&amp;HMTL!B$26,"")&amp;HMTL!B$32&amp;HMTL!B$21&amp;AI21&amp;IF(AD21&lt;&gt;"",HMTL!B$24&amp;AD21&amp;HMTL!B$26,"")&amp;IF(AF21&lt;&gt;"",HMTL!B$28&amp;AF21&amp;HMTL!B$26,"")&amp;IF(AH21&lt;&gt;"",HMTL!B$30&amp;AH21&amp;HMTL!B$26,"")&amp;HMTL!B$32&amp;HMTL!B$22&amp;AP21&amp;IF(AK21&lt;&gt;"",HMTL!B$24&amp;AK21&amp;HMTL!B$26,"")&amp;IF(AM21&lt;&gt;"",HMTL!B$28&amp;AM21&amp;HMTL!B$26,"")&amp;IF(AO21&lt;&gt;"",HMTL!B$30&amp;AO21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v>
      </c>
      <c r="AR21" s="15" t="str">
        <f>IF(A20&lt;&gt;"",W20&amp;AQ20&amp;HMTL!B$32&amp;HMTL!B$34,"")</f>
        <v xml:space="preserve">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v>
      </c>
      <c r="AS21" s="16"/>
    </row>
    <row r="22" ht="14.25">
      <c r="A22" s="37">
        <v>45179</v>
      </c>
      <c r="B22" s="38">
        <f t="shared" si="9"/>
        <v>7</v>
      </c>
      <c r="C22" s="38"/>
      <c r="D22" s="38"/>
      <c r="E22" s="38"/>
      <c r="F22" s="39"/>
      <c r="G22" s="38"/>
      <c r="H22" s="39"/>
      <c r="I22" s="39"/>
      <c r="J22" s="39"/>
      <c r="K22" s="39"/>
      <c r="L22" s="39"/>
      <c r="M22" s="16"/>
      <c r="N22" s="15">
        <f t="shared" si="10"/>
        <v>1</v>
      </c>
      <c r="O22" s="15" t="str">
        <f t="shared" si="11"/>
        <v>Sunday</v>
      </c>
      <c r="P22" t="str">
        <f>VLOOKUP(DAY(A20),Paramètres!I$3:J$33,2,FALSE)</f>
        <v>8th</v>
      </c>
      <c r="Q22" t="str">
        <f>VLOOKUP(MONTH(A20),Paramètres!M$3:N$14,2,FALSE)</f>
        <v>September</v>
      </c>
      <c r="R22" t="str">
        <f t="shared" si="12"/>
        <v>10/9/2023</v>
      </c>
      <c r="S22" s="15" t="str">
        <f t="shared" si="13"/>
        <v xml:space="preserve">Today is Sunday</v>
      </c>
      <c r="T22" s="15" t="str">
        <f t="shared" si="14"/>
        <v xml:space="preserve"> the 8th of September, 2023</v>
      </c>
      <c r="U22" s="15" t="str">
        <f>IF(C20="","",VLOOKUP(C20,ListesDeroulantes!A:B,2,FALSE)&amp;" menu")</f>
        <v/>
      </c>
      <c r="V22" s="15" t="str">
        <f t="shared" si="15"/>
        <v xml:space="preserve">Today, on the menu, there is:</v>
      </c>
      <c r="W22" t="str">
        <f>HMTL!B$10&amp;R22&amp;HMTL!B$12&amp;S22&amp;HMTL!B$14&amp;T22&amp;HMTL!B$16&amp;V22&amp;HMTL!B$18</f>
        <v xml:space="preserve">        &lt;!-- début d'un menu--&gt;
        &lt;div class="u-accordion-item"&gt;
          &lt;a class="u-accordion-link u-button-style u-palette-3-light-2 u-accordion-link-2" id="link-accordion-4c47"
            aria-controls="accordion-4c47" aria-selected="false"&gt;
            &lt;span class="u-accordion-link-text"&gt;10/9/2023&lt;/span&gt;&lt;span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22" s="15" t="str">
        <f>IFERROR(VLOOKUP(D20,ListesDeroulantes!C:E,3,FALSE),"")</f>
        <v/>
      </c>
      <c r="Y22" s="15" t="str">
        <f>IFERROR("./images/"&amp;VLOOKUP(D20,ListesDeroulantes!C:E,2,FALSE),"")</f>
        <v/>
      </c>
      <c r="Z22" s="15" t="str">
        <f>IFERROR(VLOOKUP(E20,ListesDeroulantes!F:H,3,FALSE),"")</f>
        <v/>
      </c>
      <c r="AA22" s="15" t="str">
        <f>IFERROR("./images/"&amp;VLOOKUP(E20,ListesDeroulantes!F:H,2,FALSE),"")</f>
        <v/>
      </c>
      <c r="AB22" s="15" t="str">
        <f t="shared" si="16"/>
        <v/>
      </c>
      <c r="AC22" t="str">
        <f>IFERROR(VLOOKUP(G20,ListesDeroulantes!I:K,3,FALSE),"")</f>
        <v/>
      </c>
      <c r="AD22" t="str">
        <f>IFERROR("./images/"&amp;VLOOKUP(G20,ListesDeroulantes!I:K,2,FALSE),"")</f>
        <v/>
      </c>
      <c r="AE22" t="str">
        <f>IFERROR(VLOOKUP(H20,ListesDeroulantes!I:K,3,FALSE),"")</f>
        <v/>
      </c>
      <c r="AF22" t="str">
        <f>IFERROR("./images/"&amp;VLOOKUP(H20,ListesDeroulantes!I:K,2,FALSE),"")</f>
        <v/>
      </c>
      <c r="AG22" t="str">
        <f>IFERROR(VLOOKUP(I20,ListesDeroulantes!I:K,3,FALSE),"")</f>
        <v/>
      </c>
      <c r="AH22" s="15" t="str">
        <f>IFERROR("./images/"&amp;VLOOKUP(I20,ListesDeroulantes!I:K,2,FALSE),"")</f>
        <v/>
      </c>
      <c r="AI22" s="15" t="str">
        <f t="shared" si="17"/>
        <v/>
      </c>
      <c r="AJ22" t="str">
        <f>IFERROR(VLOOKUP(J20,ListesDeroulantes!L:N,3,FALSE),"")</f>
        <v/>
      </c>
      <c r="AK22" t="str">
        <f>IFERROR("./images/"&amp;VLOOKUP(J20,ListesDeroulantes!L:N,2,FALSE),"")</f>
        <v/>
      </c>
      <c r="AL22" t="str">
        <f>IFERROR(VLOOKUP(K20,ListesDeroulantes!L:N,3,FALSE),"")</f>
        <v/>
      </c>
      <c r="AM22" t="str">
        <f>IFERROR("./images/"&amp;VLOOKUP(K20,ListesDeroulantes!L:N,2,FALSE),"")</f>
        <v/>
      </c>
      <c r="AN22" t="str">
        <f>IFERROR(VLOOKUP(L20,ListesDeroulantes!L:N,3,FALSE),"")</f>
        <v/>
      </c>
      <c r="AO22" s="15" t="str">
        <f>IFERROR("./images/"&amp;VLOOKUP(L20,ListesDeroulantes!L:N,2,FALSE),"")</f>
        <v/>
      </c>
      <c r="AP22" s="15" t="str">
        <f t="shared" si="18"/>
        <v/>
      </c>
      <c r="AQ22" t="str">
        <f>HMTL!B$20&amp;AB22&amp;IF(Y22&lt;&gt;"",HMTL!B$24&amp;Y22&amp;HMTL!B$26,"")&amp;IF(AA22&lt;&gt;"",HMTL!B$28&amp;AA22&amp;HMTL!B$26,"")&amp;HMTL!B$32&amp;HMTL!B$21&amp;AI22&amp;IF(AD22&lt;&gt;"",HMTL!B$24&amp;AD22&amp;HMTL!B$26,"")&amp;IF(AF22&lt;&gt;"",HMTL!B$28&amp;AF22&amp;HMTL!B$26,"")&amp;IF(AH22&lt;&gt;"",HMTL!B$30&amp;AH22&amp;HMTL!B$26,"")&amp;HMTL!B$32&amp;HMTL!B$22&amp;AP22&amp;IF(AK22&lt;&gt;"",HMTL!B$24&amp;AK22&amp;HMTL!B$26,"")&amp;IF(AM22&lt;&gt;"",HMTL!B$28&amp;AM22&amp;HMTL!B$26,"")&amp;IF(AO22&lt;&gt;"",HMTL!B$30&amp;AO22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v>
      </c>
      <c r="AR22" s="15" t="str">
        <f>IF(A20&lt;&gt;"",W20&amp;AQ20&amp;HMTL!B$32&amp;HMTL!B$34,"")</f>
        <v xml:space="preserve">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v>
      </c>
      <c r="AS22" s="16"/>
    </row>
    <row r="23" ht="14.25">
      <c r="A23" s="37">
        <v>45180</v>
      </c>
      <c r="B23" s="38">
        <f t="shared" si="9"/>
        <v>1</v>
      </c>
      <c r="C23" s="38"/>
      <c r="D23" s="38"/>
      <c r="E23" s="38"/>
      <c r="F23" s="39"/>
      <c r="G23" s="38"/>
      <c r="H23" s="39"/>
      <c r="I23" s="39"/>
      <c r="J23" s="39"/>
      <c r="K23" s="39"/>
      <c r="L23" s="39"/>
      <c r="M23" s="16"/>
      <c r="N23" s="15">
        <f t="shared" si="10"/>
        <v>2</v>
      </c>
      <c r="O23" s="15" t="str">
        <f t="shared" si="11"/>
        <v>Monday</v>
      </c>
      <c r="P23" t="str">
        <f>VLOOKUP(DAY(A20),Paramètres!I$3:J$33,2,FALSE)</f>
        <v>8th</v>
      </c>
      <c r="Q23" t="str">
        <f>VLOOKUP(MONTH(A20),Paramètres!M$3:N$14,2,FALSE)</f>
        <v>September</v>
      </c>
      <c r="R23" t="str">
        <f t="shared" si="12"/>
        <v>11/9/2023</v>
      </c>
      <c r="S23" s="15" t="str">
        <f t="shared" si="13"/>
        <v xml:space="preserve">Today is Monday</v>
      </c>
      <c r="T23" s="15" t="str">
        <f t="shared" si="14"/>
        <v xml:space="preserve"> the 8th of September, 2023</v>
      </c>
      <c r="U23" s="15" t="str">
        <f>IF(C20="","",VLOOKUP(C20,ListesDeroulantes!A:B,2,FALSE)&amp;" menu")</f>
        <v/>
      </c>
      <c r="V23" s="15" t="str">
        <f t="shared" si="15"/>
        <v xml:space="preserve">Today, on the menu, there is:</v>
      </c>
      <c r="W23" t="str">
        <f>HMTL!B$10&amp;R23&amp;HMTL!B$12&amp;S23&amp;HMTL!B$14&amp;T23&amp;HMTL!B$16&amp;V23&amp;HMTL!B$18</f>
        <v xml:space="preserve">        &lt;!-- début d'un menu--&gt;
        &lt;div class="u-accordion-item"&gt;
          &lt;a class="u-accordion-link u-button-style u-palette-3-light-2 u-accordion-link-2" id="link-accordion-4c47"
            aria-controls="accordion-4c47" aria-selected="false"&gt;
            &lt;span class="u-accordion-link-text"&gt;11/9/2023&lt;/span&gt;&lt;span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23" s="15" t="str">
        <f>IFERROR(VLOOKUP(D20,ListesDeroulantes!C:E,3,FALSE),"")</f>
        <v/>
      </c>
      <c r="Y23" s="15" t="str">
        <f>IFERROR("./images/"&amp;VLOOKUP(D20,ListesDeroulantes!C:E,2,FALSE),"")</f>
        <v/>
      </c>
      <c r="Z23" s="15" t="str">
        <f>IFERROR(VLOOKUP(E20,ListesDeroulantes!F:H,3,FALSE),"")</f>
        <v/>
      </c>
      <c r="AA23" s="15" t="str">
        <f>IFERROR("./images/"&amp;VLOOKUP(E20,ListesDeroulantes!F:H,2,FALSE),"")</f>
        <v/>
      </c>
      <c r="AB23" s="15" t="str">
        <f t="shared" si="16"/>
        <v/>
      </c>
      <c r="AC23" t="str">
        <f>IFERROR(VLOOKUP(G20,ListesDeroulantes!I:K,3,FALSE),"")</f>
        <v/>
      </c>
      <c r="AD23" t="str">
        <f>IFERROR("./images/"&amp;VLOOKUP(G20,ListesDeroulantes!I:K,2,FALSE),"")</f>
        <v/>
      </c>
      <c r="AE23" t="str">
        <f>IFERROR(VLOOKUP(H20,ListesDeroulantes!I:K,3,FALSE),"")</f>
        <v/>
      </c>
      <c r="AF23" t="str">
        <f>IFERROR("./images/"&amp;VLOOKUP(H20,ListesDeroulantes!I:K,2,FALSE),"")</f>
        <v/>
      </c>
      <c r="AG23" t="str">
        <f>IFERROR(VLOOKUP(I20,ListesDeroulantes!I:K,3,FALSE),"")</f>
        <v/>
      </c>
      <c r="AH23" s="15" t="str">
        <f>IFERROR("./images/"&amp;VLOOKUP(I20,ListesDeroulantes!I:K,2,FALSE),"")</f>
        <v/>
      </c>
      <c r="AI23" s="15" t="str">
        <f t="shared" si="17"/>
        <v/>
      </c>
      <c r="AJ23" t="str">
        <f>IFERROR(VLOOKUP(J20,ListesDeroulantes!L:N,3,FALSE),"")</f>
        <v/>
      </c>
      <c r="AK23" t="str">
        <f>IFERROR("./images/"&amp;VLOOKUP(J20,ListesDeroulantes!L:N,2,FALSE),"")</f>
        <v/>
      </c>
      <c r="AL23" t="str">
        <f>IFERROR(VLOOKUP(K20,ListesDeroulantes!L:N,3,FALSE),"")</f>
        <v/>
      </c>
      <c r="AM23" t="str">
        <f>IFERROR("./images/"&amp;VLOOKUP(K20,ListesDeroulantes!L:N,2,FALSE),"")</f>
        <v/>
      </c>
      <c r="AN23" t="str">
        <f>IFERROR(VLOOKUP(L20,ListesDeroulantes!L:N,3,FALSE),"")</f>
        <v/>
      </c>
      <c r="AO23" s="15" t="str">
        <f>IFERROR("./images/"&amp;VLOOKUP(L20,ListesDeroulantes!L:N,2,FALSE),"")</f>
        <v/>
      </c>
      <c r="AP23" s="15" t="str">
        <f t="shared" si="18"/>
        <v/>
      </c>
      <c r="AQ23" t="str">
        <f>HMTL!B$20&amp;AB23&amp;IF(Y23&lt;&gt;"",HMTL!B$24&amp;Y23&amp;HMTL!B$26,"")&amp;IF(AA23&lt;&gt;"",HMTL!B$28&amp;AA23&amp;HMTL!B$26,"")&amp;HMTL!B$32&amp;HMTL!B$21&amp;AI23&amp;IF(AD23&lt;&gt;"",HMTL!B$24&amp;AD23&amp;HMTL!B$26,"")&amp;IF(AF23&lt;&gt;"",HMTL!B$28&amp;AF23&amp;HMTL!B$26,"")&amp;IF(AH23&lt;&gt;"",HMTL!B$30&amp;AH23&amp;HMTL!B$26,"")&amp;HMTL!B$32&amp;HMTL!B$22&amp;AP23&amp;IF(AK23&lt;&gt;"",HMTL!B$24&amp;AK23&amp;HMTL!B$26,"")&amp;IF(AM23&lt;&gt;"",HMTL!B$28&amp;AM23&amp;HMTL!B$26,"")&amp;IF(AO23&lt;&gt;"",HMTL!B$30&amp;AO23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v>
      </c>
      <c r="AR23" s="15" t="str">
        <f>IF(A20&lt;&gt;"",W20&amp;AQ20&amp;HMTL!B$32&amp;HMTL!B$34,"")</f>
        <v xml:space="preserve">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v>
      </c>
      <c r="AS23" s="16"/>
    </row>
    <row r="24" ht="14.25">
      <c r="A24" s="37">
        <v>45181</v>
      </c>
      <c r="B24" s="38">
        <f t="shared" si="9"/>
        <v>2</v>
      </c>
      <c r="C24" s="38"/>
      <c r="D24" s="38"/>
      <c r="E24" s="38"/>
      <c r="F24" s="39"/>
      <c r="G24" s="38"/>
      <c r="H24" s="39"/>
      <c r="I24" s="39"/>
      <c r="J24" s="39"/>
      <c r="K24" s="39"/>
      <c r="L24" s="39"/>
      <c r="M24" s="16"/>
      <c r="N24" s="15">
        <f t="shared" si="10"/>
        <v>3</v>
      </c>
      <c r="O24" s="15" t="str">
        <f t="shared" si="11"/>
        <v>Tuesday</v>
      </c>
      <c r="P24" t="str">
        <f>VLOOKUP(DAY(A20),Paramètres!I$3:J$33,2,FALSE)</f>
        <v>8th</v>
      </c>
      <c r="Q24" t="str">
        <f>VLOOKUP(MONTH(A20),Paramètres!M$3:N$14,2,FALSE)</f>
        <v>September</v>
      </c>
      <c r="R24" t="str">
        <f t="shared" si="12"/>
        <v>12/9/2023</v>
      </c>
      <c r="S24" s="15" t="str">
        <f t="shared" si="13"/>
        <v xml:space="preserve">Today is Tuesday</v>
      </c>
      <c r="T24" s="15" t="str">
        <f t="shared" si="14"/>
        <v xml:space="preserve"> the 8th of September, 2023</v>
      </c>
      <c r="U24" s="15" t="str">
        <f>IF(C20="","",VLOOKUP(C20,ListesDeroulantes!A:B,2,FALSE)&amp;" menu")</f>
        <v/>
      </c>
      <c r="V24" s="15" t="str">
        <f t="shared" si="15"/>
        <v xml:space="preserve">Today, on the menu, there is:</v>
      </c>
      <c r="W24" t="str">
        <f>HMTL!B$10&amp;R24&amp;HMTL!B$12&amp;S24&amp;HMTL!B$14&amp;T24&amp;HMTL!B$16&amp;V24&amp;HMTL!B$18</f>
        <v xml:space="preserve">        &lt;!-- début d'un menu--&gt;
        &lt;div class="u-accordion-item"&gt;
          &lt;a class="u-accordion-link u-button-style u-palette-3-light-2 u-accordion-link-2" id="link-accordion-4c47"
            aria-controls="accordion-4c47" aria-selected="false"&gt;
            &lt;span class="u-accordion-link-text"&gt;12/9/2023&lt;/span&gt;&lt;span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24" s="15" t="str">
        <f>IFERROR(VLOOKUP(D20,ListesDeroulantes!C:E,3,FALSE),"")</f>
        <v/>
      </c>
      <c r="Y24" s="15" t="str">
        <f>IFERROR("./images/"&amp;VLOOKUP(D20,ListesDeroulantes!C:E,2,FALSE),"")</f>
        <v/>
      </c>
      <c r="Z24" s="15" t="str">
        <f>IFERROR(VLOOKUP(E20,ListesDeroulantes!F:H,3,FALSE),"")</f>
        <v/>
      </c>
      <c r="AA24" s="15" t="str">
        <f>IFERROR("./images/"&amp;VLOOKUP(E20,ListesDeroulantes!F:H,2,FALSE),"")</f>
        <v/>
      </c>
      <c r="AB24" s="15" t="str">
        <f t="shared" si="16"/>
        <v/>
      </c>
      <c r="AC24" t="str">
        <f>IFERROR(VLOOKUP(G20,ListesDeroulantes!I:K,3,FALSE),"")</f>
        <v/>
      </c>
      <c r="AD24" t="str">
        <f>IFERROR("./images/"&amp;VLOOKUP(G20,ListesDeroulantes!I:K,2,FALSE),"")</f>
        <v/>
      </c>
      <c r="AE24" t="str">
        <f>IFERROR(VLOOKUP(H20,ListesDeroulantes!I:K,3,FALSE),"")</f>
        <v/>
      </c>
      <c r="AF24" t="str">
        <f>IFERROR("./images/"&amp;VLOOKUP(H20,ListesDeroulantes!I:K,2,FALSE),"")</f>
        <v/>
      </c>
      <c r="AG24" t="str">
        <f>IFERROR(VLOOKUP(I20,ListesDeroulantes!I:K,3,FALSE),"")</f>
        <v/>
      </c>
      <c r="AH24" s="15" t="str">
        <f>IFERROR("./images/"&amp;VLOOKUP(I20,ListesDeroulantes!I:K,2,FALSE),"")</f>
        <v/>
      </c>
      <c r="AI24" s="15" t="str">
        <f t="shared" si="17"/>
        <v/>
      </c>
      <c r="AJ24" t="str">
        <f>IFERROR(VLOOKUP(J20,ListesDeroulantes!L:N,3,FALSE),"")</f>
        <v/>
      </c>
      <c r="AK24" t="str">
        <f>IFERROR("./images/"&amp;VLOOKUP(J20,ListesDeroulantes!L:N,2,FALSE),"")</f>
        <v/>
      </c>
      <c r="AL24" t="str">
        <f>IFERROR(VLOOKUP(K20,ListesDeroulantes!L:N,3,FALSE),"")</f>
        <v/>
      </c>
      <c r="AM24" t="str">
        <f>IFERROR("./images/"&amp;VLOOKUP(K20,ListesDeroulantes!L:N,2,FALSE),"")</f>
        <v/>
      </c>
      <c r="AN24" t="str">
        <f>IFERROR(VLOOKUP(L20,ListesDeroulantes!L:N,3,FALSE),"")</f>
        <v/>
      </c>
      <c r="AO24" s="15" t="str">
        <f>IFERROR("./images/"&amp;VLOOKUP(L20,ListesDeroulantes!L:N,2,FALSE),"")</f>
        <v/>
      </c>
      <c r="AP24" s="15" t="str">
        <f t="shared" si="18"/>
        <v/>
      </c>
      <c r="AQ24" t="str">
        <f>HMTL!B$20&amp;AB24&amp;IF(Y24&lt;&gt;"",HMTL!B$24&amp;Y24&amp;HMTL!B$26,"")&amp;IF(AA24&lt;&gt;"",HMTL!B$28&amp;AA24&amp;HMTL!B$26,"")&amp;HMTL!B$32&amp;HMTL!B$21&amp;AI24&amp;IF(AD24&lt;&gt;"",HMTL!B$24&amp;AD24&amp;HMTL!B$26,"")&amp;IF(AF24&lt;&gt;"",HMTL!B$28&amp;AF24&amp;HMTL!B$26,"")&amp;IF(AH24&lt;&gt;"",HMTL!B$30&amp;AH24&amp;HMTL!B$26,"")&amp;HMTL!B$32&amp;HMTL!B$22&amp;AP24&amp;IF(AK24&lt;&gt;"",HMTL!B$24&amp;AK24&amp;HMTL!B$26,"")&amp;IF(AM24&lt;&gt;"",HMTL!B$28&amp;AM24&amp;HMTL!B$26,"")&amp;IF(AO24&lt;&gt;"",HMTL!B$30&amp;AO24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v>
      </c>
      <c r="AR24" s="15" t="str">
        <f>IF(A20&lt;&gt;"",W20&amp;AQ20&amp;HMTL!B$32&amp;HMTL!B$34,"")</f>
        <v xml:space="preserve">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v>
      </c>
      <c r="AS24" s="16"/>
    </row>
    <row r="25" ht="14.25">
      <c r="A25" s="37">
        <v>45182</v>
      </c>
      <c r="B25" s="38">
        <f t="shared" si="9"/>
        <v>3</v>
      </c>
      <c r="C25" s="38"/>
      <c r="D25" s="38"/>
      <c r="E25" s="38"/>
      <c r="F25" s="39"/>
      <c r="G25" s="38"/>
      <c r="H25" s="39"/>
      <c r="I25" s="39"/>
      <c r="J25" s="39"/>
      <c r="K25" s="39"/>
      <c r="L25" s="39"/>
      <c r="M25" s="16"/>
      <c r="N25" s="15">
        <f t="shared" si="10"/>
        <v>4</v>
      </c>
      <c r="O25" s="15" t="str">
        <f t="shared" si="11"/>
        <v>Wednesday</v>
      </c>
      <c r="P25" t="str">
        <f>VLOOKUP(DAY(A20),Paramètres!I$3:J$33,2,FALSE)</f>
        <v>8th</v>
      </c>
      <c r="Q25" t="str">
        <f>VLOOKUP(MONTH(A20),Paramètres!M$3:N$14,2,FALSE)</f>
        <v>September</v>
      </c>
      <c r="R25" t="str">
        <f t="shared" si="12"/>
        <v>13/9/2023</v>
      </c>
      <c r="S25" s="15" t="str">
        <f t="shared" si="13"/>
        <v xml:space="preserve">Today is Wednesday</v>
      </c>
      <c r="T25" s="15" t="str">
        <f t="shared" si="14"/>
        <v xml:space="preserve"> the 8th of September, 2023</v>
      </c>
      <c r="U25" s="15" t="str">
        <f>IF(C20="","",VLOOKUP(C20,ListesDeroulantes!A:B,2,FALSE)&amp;" menu")</f>
        <v/>
      </c>
      <c r="V25" s="15" t="str">
        <f t="shared" si="15"/>
        <v xml:space="preserve">Today, on the menu, there is:</v>
      </c>
      <c r="W25" t="str">
        <f>HMTL!B$10&amp;R25&amp;HMTL!B$12&amp;S25&amp;HMTL!B$14&amp;T25&amp;HMTL!B$16&amp;V25&amp;HMTL!B$18</f>
        <v xml:space="preserve">        &lt;!-- début d'un menu--&gt;
        &lt;div class="u-accordion-item"&gt;
          &lt;a class="u-accordion-link u-button-style u-palette-3-light-2 u-accordion-link-2" id="link-accordion-4c47"
            aria-controls="accordion-4c47" aria-selected="false"&gt;
            &lt;span class="u-accordion-link-text"&gt;13/9/2023&lt;/span&gt;&lt;span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25" s="15" t="str">
        <f>IFERROR(VLOOKUP(D20,ListesDeroulantes!C:E,3,FALSE),"")</f>
        <v/>
      </c>
      <c r="Y25" s="15" t="str">
        <f>IFERROR("./images/"&amp;VLOOKUP(D20,ListesDeroulantes!C:E,2,FALSE),"")</f>
        <v/>
      </c>
      <c r="Z25" s="15" t="str">
        <f>IFERROR(VLOOKUP(E20,ListesDeroulantes!F:H,3,FALSE),"")</f>
        <v/>
      </c>
      <c r="AA25" s="15" t="str">
        <f>IFERROR("./images/"&amp;VLOOKUP(E20,ListesDeroulantes!F:H,2,FALSE),"")</f>
        <v/>
      </c>
      <c r="AB25" s="15" t="str">
        <f t="shared" si="16"/>
        <v/>
      </c>
      <c r="AC25" t="str">
        <f>IFERROR(VLOOKUP(G20,ListesDeroulantes!I:K,3,FALSE),"")</f>
        <v/>
      </c>
      <c r="AD25" t="str">
        <f>IFERROR("./images/"&amp;VLOOKUP(G20,ListesDeroulantes!I:K,2,FALSE),"")</f>
        <v/>
      </c>
      <c r="AE25" t="str">
        <f>IFERROR(VLOOKUP(H20,ListesDeroulantes!I:K,3,FALSE),"")</f>
        <v/>
      </c>
      <c r="AF25" t="str">
        <f>IFERROR("./images/"&amp;VLOOKUP(H20,ListesDeroulantes!I:K,2,FALSE),"")</f>
        <v/>
      </c>
      <c r="AG25" t="str">
        <f>IFERROR(VLOOKUP(I20,ListesDeroulantes!I:K,3,FALSE),"")</f>
        <v/>
      </c>
      <c r="AH25" s="15" t="str">
        <f>IFERROR("./images/"&amp;VLOOKUP(I20,ListesDeroulantes!I:K,2,FALSE),"")</f>
        <v/>
      </c>
      <c r="AI25" s="15" t="str">
        <f t="shared" si="17"/>
        <v/>
      </c>
      <c r="AJ25" t="str">
        <f>IFERROR(VLOOKUP(J20,ListesDeroulantes!L:N,3,FALSE),"")</f>
        <v/>
      </c>
      <c r="AK25" t="str">
        <f>IFERROR("./images/"&amp;VLOOKUP(J20,ListesDeroulantes!L:N,2,FALSE),"")</f>
        <v/>
      </c>
      <c r="AL25" t="str">
        <f>IFERROR(VLOOKUP(K20,ListesDeroulantes!L:N,3,FALSE),"")</f>
        <v/>
      </c>
      <c r="AM25" t="str">
        <f>IFERROR("./images/"&amp;VLOOKUP(K20,ListesDeroulantes!L:N,2,FALSE),"")</f>
        <v/>
      </c>
      <c r="AN25" t="str">
        <f>IFERROR(VLOOKUP(L20,ListesDeroulantes!L:N,3,FALSE),"")</f>
        <v/>
      </c>
      <c r="AO25" s="15" t="str">
        <f>IFERROR("./images/"&amp;VLOOKUP(L20,ListesDeroulantes!L:N,2,FALSE),"")</f>
        <v/>
      </c>
      <c r="AP25" s="15" t="str">
        <f t="shared" si="18"/>
        <v/>
      </c>
      <c r="AQ25" t="str">
        <f>HMTL!B$20&amp;AB25&amp;IF(Y25&lt;&gt;"",HMTL!B$24&amp;Y25&amp;HMTL!B$26,"")&amp;IF(AA25&lt;&gt;"",HMTL!B$28&amp;AA25&amp;HMTL!B$26,"")&amp;HMTL!B$32&amp;HMTL!B$21&amp;AI25&amp;IF(AD25&lt;&gt;"",HMTL!B$24&amp;AD25&amp;HMTL!B$26,"")&amp;IF(AF25&lt;&gt;"",HMTL!B$28&amp;AF25&amp;HMTL!B$26,"")&amp;IF(AH25&lt;&gt;"",HMTL!B$30&amp;AH25&amp;HMTL!B$26,"")&amp;HMTL!B$32&amp;HMTL!B$22&amp;AP25&amp;IF(AK25&lt;&gt;"",HMTL!B$24&amp;AK25&amp;HMTL!B$26,"")&amp;IF(AM25&lt;&gt;"",HMTL!B$28&amp;AM25&amp;HMTL!B$26,"")&amp;IF(AO25&lt;&gt;"",HMTL!B$30&amp;AO25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v>
      </c>
      <c r="AR25" s="15" t="str">
        <f>IF(A20&lt;&gt;"",W20&amp;AQ20&amp;HMTL!B$32&amp;HMTL!B$34,"")</f>
        <v xml:space="preserve">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v>
      </c>
      <c r="AS25" s="16"/>
    </row>
    <row r="26" ht="14.25"/>
    <row r="27" ht="14.25"/>
    <row r="28" ht="14.25">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row>
    <row r="29" ht="23.25">
      <c r="A29" s="20"/>
      <c r="B29" s="22" t="s">
        <v>105</v>
      </c>
      <c r="C29" s="16"/>
      <c r="D29" s="23" t="s">
        <v>106</v>
      </c>
      <c r="E29" s="16"/>
      <c r="F29" s="16"/>
      <c r="G29" s="16"/>
      <c r="H29" s="16"/>
      <c r="I29" s="16" t="s">
        <v>107</v>
      </c>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S29" s="16"/>
    </row>
    <row r="30" ht="14.25">
      <c r="A30" s="15"/>
      <c r="B30" s="25" t="str">
        <f>HMTL!B60&amp;AH30&amp;HMTL!B62</f>
        <v xml:space="preserve">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C30" s="26" t="s">
        <v>108</v>
      </c>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t="s">
        <v>109</v>
      </c>
      <c r="AH30" s="15" t="str">
        <f>_xlfn.CONCAT(AR33:AR204)</f>
        <v xml:space="preserve">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I30" s="16" t="str">
        <f>_xlfn.CONCAT(AI33:AI38)</f>
        <v/>
      </c>
      <c r="AS30" s="16"/>
    </row>
    <row r="31" ht="14.25">
      <c r="A31" s="17"/>
      <c r="B31" s="17"/>
      <c r="C31" s="16"/>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6"/>
      <c r="AS31" s="16"/>
    </row>
    <row r="32" ht="48" customHeight="1">
      <c r="A32" s="32" t="s">
        <v>120</v>
      </c>
      <c r="B32" s="32" t="s">
        <v>121</v>
      </c>
      <c r="C32" s="33"/>
      <c r="D32" s="27" t="s">
        <v>122</v>
      </c>
      <c r="E32" s="27" t="s">
        <v>123</v>
      </c>
      <c r="F32" s="27" t="s">
        <v>124</v>
      </c>
      <c r="G32" s="27" t="s">
        <v>125</v>
      </c>
      <c r="H32" s="27" t="s">
        <v>126</v>
      </c>
      <c r="I32" s="27" t="s">
        <v>127</v>
      </c>
      <c r="J32" s="27" t="s">
        <v>128</v>
      </c>
      <c r="K32" s="28" t="s">
        <v>129</v>
      </c>
      <c r="L32" s="28" t="s">
        <v>130</v>
      </c>
      <c r="M32" s="28" t="s">
        <v>131</v>
      </c>
      <c r="N32" s="29" t="s">
        <v>132</v>
      </c>
      <c r="O32" s="29" t="s">
        <v>133</v>
      </c>
      <c r="P32" s="34" t="s">
        <v>134</v>
      </c>
      <c r="Q32" s="34" t="s">
        <v>135</v>
      </c>
      <c r="R32" s="29" t="s">
        <v>136</v>
      </c>
      <c r="S32" s="31" t="s">
        <v>137</v>
      </c>
      <c r="T32" s="31" t="s">
        <v>138</v>
      </c>
      <c r="U32" s="31" t="s">
        <v>139</v>
      </c>
      <c r="V32" s="31" t="s">
        <v>140</v>
      </c>
      <c r="W32" s="31" t="s">
        <v>141</v>
      </c>
      <c r="X32" s="31" t="s">
        <v>142</v>
      </c>
      <c r="Y32" s="31" t="s">
        <v>136</v>
      </c>
      <c r="Z32" s="7" t="s">
        <v>143</v>
      </c>
      <c r="AA32" s="7" t="s">
        <v>144</v>
      </c>
      <c r="AB32" s="7" t="s">
        <v>145</v>
      </c>
      <c r="AC32" s="7" t="s">
        <v>146</v>
      </c>
      <c r="AD32" s="7" t="s">
        <v>147</v>
      </c>
      <c r="AE32" s="7" t="s">
        <v>148</v>
      </c>
      <c r="AF32" s="7" t="s">
        <v>136</v>
      </c>
      <c r="AG32" s="35" t="s">
        <v>149</v>
      </c>
      <c r="AH32" s="36" t="s">
        <v>150</v>
      </c>
      <c r="AI32" s="33"/>
      <c r="AS32" s="16"/>
    </row>
    <row r="33" ht="14.25">
      <c r="A33" s="39"/>
      <c r="B33" s="39"/>
      <c r="C33" s="16"/>
      <c r="D33" s="42"/>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4"/>
      <c r="AI33" s="16"/>
      <c r="AS33" s="16"/>
    </row>
    <row r="34" ht="14.25">
      <c r="A34" s="39"/>
      <c r="B34" s="39"/>
      <c r="C34" s="16"/>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6"/>
      <c r="AS34" s="16"/>
    </row>
    <row r="35" ht="14.25">
      <c r="A35" s="39"/>
      <c r="B35" s="39"/>
      <c r="C35" s="16"/>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6"/>
      <c r="AS35" s="16"/>
    </row>
    <row r="36" ht="14.25">
      <c r="A36" s="39"/>
      <c r="B36" s="39"/>
      <c r="C36" s="16"/>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6"/>
      <c r="AS36" s="16"/>
    </row>
    <row r="37" ht="14.25">
      <c r="A37" s="39"/>
      <c r="B37" s="39"/>
      <c r="C37" s="16"/>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6"/>
      <c r="AS37" s="16"/>
    </row>
    <row r="38" ht="14.25">
      <c r="A38" s="39"/>
      <c r="B38" s="39"/>
      <c r="C38" s="16"/>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6"/>
      <c r="AS38" s="16"/>
    </row>
    <row r="39" ht="14.25">
      <c r="M39" s="16"/>
      <c r="AS39" s="16"/>
    </row>
    <row r="40" ht="14.25">
      <c r="M40" s="16"/>
      <c r="AS40" s="16"/>
    </row>
    <row r="41" ht="14.25">
      <c r="M41" s="16"/>
      <c r="AS41" s="16"/>
    </row>
    <row r="42" ht="14.25">
      <c r="M42" s="16"/>
      <c r="AS42" s="16"/>
    </row>
    <row r="43" ht="14.25">
      <c r="A43" s="15"/>
      <c r="B43" s="15"/>
      <c r="C43" s="15"/>
      <c r="D43" s="15"/>
      <c r="E43" s="15"/>
      <c r="F43" s="15"/>
      <c r="G43" s="15"/>
      <c r="H43" s="15"/>
      <c r="I43" s="15"/>
      <c r="J43" s="15"/>
      <c r="K43" s="15"/>
      <c r="L43" s="15"/>
      <c r="M43" s="16"/>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6"/>
    </row>
    <row r="44" ht="14.2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row>
    <row r="45" ht="23.25">
      <c r="A45" s="19" t="s">
        <v>104</v>
      </c>
      <c r="B45" s="20"/>
      <c r="C45" s="20"/>
      <c r="D45" s="20"/>
      <c r="E45" s="20"/>
      <c r="F45" s="20"/>
      <c r="G45" s="20"/>
      <c r="H45" s="21"/>
      <c r="I45" s="20"/>
      <c r="J45" s="20"/>
      <c r="K45" s="20"/>
      <c r="L45" s="22" t="s">
        <v>105</v>
      </c>
      <c r="M45" s="16"/>
      <c r="N45" s="23" t="s">
        <v>106</v>
      </c>
      <c r="O45" s="16"/>
      <c r="P45" s="16"/>
      <c r="Q45" s="16"/>
      <c r="R45" s="16"/>
      <c r="S45" s="16" t="s">
        <v>107</v>
      </c>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row>
    <row r="46" ht="14.25">
      <c r="A46" s="15"/>
      <c r="B46" s="15"/>
      <c r="C46" s="15"/>
      <c r="D46" s="15"/>
      <c r="E46" s="15"/>
      <c r="F46" s="15"/>
      <c r="G46" s="15"/>
      <c r="H46" s="15"/>
      <c r="I46" s="15"/>
      <c r="J46" s="15"/>
      <c r="K46" s="15"/>
      <c r="L46" s="41" t="s">
        <v>151</v>
      </c>
      <c r="M46" s="26" t="s">
        <v>108</v>
      </c>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t="s">
        <v>109</v>
      </c>
      <c r="AR46" s="15" t="str">
        <f>_xlfn.CONCAT(AR49:AR220)</f>
        <v xml:space="preserve">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menu--&gt;Code complet d'un menu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6" s="16" t="str">
        <f>_xlfn.CONCAT(AS49:AS54)</f>
        <v/>
      </c>
    </row>
    <row r="47" ht="14.25">
      <c r="A47" s="17"/>
      <c r="B47" s="17"/>
      <c r="C47" s="17"/>
      <c r="D47" s="17"/>
      <c r="E47" s="17"/>
      <c r="F47" s="17"/>
      <c r="G47" s="17"/>
      <c r="H47" s="17"/>
      <c r="I47" s="17"/>
      <c r="J47" s="17"/>
      <c r="K47" s="17"/>
      <c r="L47" s="17"/>
      <c r="M47" s="16"/>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6"/>
    </row>
    <row r="48" ht="28.5">
      <c r="A48" s="27" t="s">
        <v>110</v>
      </c>
      <c r="B48" s="27" t="s">
        <v>111</v>
      </c>
      <c r="C48" s="28" t="s">
        <v>112</v>
      </c>
      <c r="D48" s="29" t="s">
        <v>113</v>
      </c>
      <c r="E48" s="30" t="s">
        <v>114</v>
      </c>
      <c r="F48" s="30" t="s">
        <v>115</v>
      </c>
      <c r="G48" s="31" t="s">
        <v>116</v>
      </c>
      <c r="H48" s="31" t="s">
        <v>117</v>
      </c>
      <c r="I48" s="31" t="s">
        <v>118</v>
      </c>
      <c r="J48" s="32" t="s">
        <v>119</v>
      </c>
      <c r="K48" s="32" t="s">
        <v>120</v>
      </c>
      <c r="L48" s="32" t="s">
        <v>121</v>
      </c>
      <c r="M48" s="33"/>
      <c r="N48" s="27" t="s">
        <v>122</v>
      </c>
      <c r="O48" s="27" t="s">
        <v>123</v>
      </c>
      <c r="P48" s="27" t="s">
        <v>124</v>
      </c>
      <c r="Q48" s="27" t="s">
        <v>125</v>
      </c>
      <c r="R48" s="27" t="s">
        <v>126</v>
      </c>
      <c r="S48" s="27" t="s">
        <v>127</v>
      </c>
      <c r="T48" s="27" t="s">
        <v>128</v>
      </c>
      <c r="U48" s="28" t="s">
        <v>129</v>
      </c>
      <c r="V48" s="28" t="s">
        <v>130</v>
      </c>
      <c r="W48" s="28" t="s">
        <v>131</v>
      </c>
      <c r="X48" s="29" t="s">
        <v>132</v>
      </c>
      <c r="Y48" s="29" t="s">
        <v>133</v>
      </c>
      <c r="Z48" s="34" t="s">
        <v>134</v>
      </c>
      <c r="AA48" s="34" t="s">
        <v>135</v>
      </c>
      <c r="AB48" s="29" t="s">
        <v>136</v>
      </c>
      <c r="AC48" s="31" t="s">
        <v>137</v>
      </c>
      <c r="AD48" s="31" t="s">
        <v>138</v>
      </c>
      <c r="AE48" s="31" t="s">
        <v>139</v>
      </c>
      <c r="AF48" s="31" t="s">
        <v>140</v>
      </c>
      <c r="AG48" s="31" t="s">
        <v>141</v>
      </c>
      <c r="AH48" s="31" t="s">
        <v>142</v>
      </c>
      <c r="AI48" s="31" t="s">
        <v>136</v>
      </c>
      <c r="AJ48" s="7" t="s">
        <v>143</v>
      </c>
      <c r="AK48" s="7" t="s">
        <v>144</v>
      </c>
      <c r="AL48" s="7" t="s">
        <v>145</v>
      </c>
      <c r="AM48" s="7" t="s">
        <v>146</v>
      </c>
      <c r="AN48" s="7" t="s">
        <v>147</v>
      </c>
      <c r="AO48" s="7" t="s">
        <v>148</v>
      </c>
      <c r="AP48" s="7" t="s">
        <v>136</v>
      </c>
      <c r="AQ48" s="35" t="s">
        <v>149</v>
      </c>
      <c r="AR48" s="36" t="s">
        <v>150</v>
      </c>
      <c r="AS48" s="33"/>
    </row>
    <row r="49" ht="14.25">
      <c r="A49" s="37">
        <v>45173</v>
      </c>
      <c r="B49" s="38">
        <f t="shared" ref="B49:B81" si="19">IF(A49&lt;&gt;"",IF(WEEKDAY(A49)-1=0,7,WEEKDAY(A49)-1),"")</f>
        <v>1</v>
      </c>
      <c r="C49" s="38"/>
      <c r="D49" s="38" t="s">
        <v>152</v>
      </c>
      <c r="E49" s="38"/>
      <c r="F49" s="39"/>
      <c r="G49" s="38" t="s">
        <v>153</v>
      </c>
      <c r="H49" s="39"/>
      <c r="I49" s="39"/>
      <c r="J49" s="39" t="s">
        <v>154</v>
      </c>
      <c r="K49" s="39" t="s">
        <v>155</v>
      </c>
      <c r="L49" s="39"/>
      <c r="M49" s="16"/>
      <c r="N49" s="15">
        <f t="shared" si="10"/>
        <v>2</v>
      </c>
      <c r="O49" s="15" t="str">
        <f t="shared" si="11"/>
        <v>Monday</v>
      </c>
      <c r="P49" s="15" t="str">
        <f>VLOOKUP(DAY(A49),Paramètres!I$3:J$33,2,FALSE)</f>
        <v>4th</v>
      </c>
      <c r="Q49" s="15" t="str">
        <f>VLOOKUP(MONTH(A49),Paramètres!M$3:N$14,2,FALSE)</f>
        <v>September</v>
      </c>
      <c r="R49" s="15" t="str">
        <f t="shared" si="12"/>
        <v>4/9/2023</v>
      </c>
      <c r="S49" s="15" t="str">
        <f t="shared" si="13"/>
        <v xml:space="preserve">Today is Monday</v>
      </c>
      <c r="T49" s="15" t="str">
        <f t="shared" si="14"/>
        <v xml:space="preserve"> the 4th of September, 2023</v>
      </c>
      <c r="U49" s="15" t="str">
        <f>IF(C49="","",VLOOKUP(C49,ListesDeroulantes!A:B,2,FALSE)&amp;" menu")</f>
        <v/>
      </c>
      <c r="V49" s="15" t="str">
        <f t="shared" si="15"/>
        <v xml:space="preserve">Today, on the menu, there is:</v>
      </c>
      <c r="W49" s="15" t="str">
        <f>HMTL!B$10&amp;R49&amp;HMTL!B$12&amp;S49&amp;HMTL!B$14&amp;T49&amp;HMTL!B$16&amp;V49&amp;HMTL!B$18</f>
        <v xml:space="preserve">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49" s="15" t="str">
        <f>IFERROR(VLOOKUP(D49,ListesDeroulantes!C:E,3,FALSE),"")</f>
        <v>tomatoes</v>
      </c>
      <c r="Y49" s="15" t="str">
        <f>IFERROR("./images/"&amp;VLOOKUP(D49,ListesDeroulantes!C:E,2,FALSE),"")</f>
        <v>./images/tomatoes.png</v>
      </c>
      <c r="Z49" s="15" t="str">
        <f>IFERROR(VLOOKUP(E49,ListesDeroulantes!F:H,3,FALSE),"")</f>
        <v/>
      </c>
      <c r="AA49" s="15" t="str">
        <f>IFERROR("./images/"&amp;VLOOKUP(E49,ListesDeroulantes!F:H,2,FALSE),"")</f>
        <v/>
      </c>
      <c r="AB49" s="15" t="str">
        <f t="shared" si="16"/>
        <v>tomatoes</v>
      </c>
      <c r="AC49" s="15" t="str">
        <f>IFERROR(VLOOKUP(G49,ListesDeroulantes!I:K,3,FALSE),"")</f>
        <v xml:space="preserve">spinash ravioli</v>
      </c>
      <c r="AD49" s="15" t="str">
        <f>IFERROR("./images/"&amp;VLOOKUP(G49,ListesDeroulantes!I:K,2,FALSE),"")</f>
        <v>./images/spinashravioli.png</v>
      </c>
      <c r="AE49" s="15" t="str">
        <f>IFERROR(VLOOKUP(H49,ListesDeroulantes!I:K,3,FALSE),"")</f>
        <v/>
      </c>
      <c r="AF49" s="15" t="str">
        <f>IFERROR("./images/"&amp;VLOOKUP(H49,ListesDeroulantes!I:K,2,FALSE),"")</f>
        <v/>
      </c>
      <c r="AG49" s="15" t="str">
        <f>IFERROR(VLOOKUP(I49,ListesDeroulantes!I:K,3,FALSE),"")</f>
        <v/>
      </c>
      <c r="AH49" s="15" t="str">
        <f>IFERROR("./images/"&amp;VLOOKUP(I49,ListesDeroulantes!I:K,2,FALSE),"")</f>
        <v/>
      </c>
      <c r="AI49" s="15" t="str">
        <f t="shared" ref="AI49:AI81" si="20">AC49&amp;IF(AE49&lt;&gt;""," with "&amp;AE49,"")&amp;IF(AG49&lt;&gt;""," and "&amp;AG49,"")</f>
        <v xml:space="preserve">spinash ravioli</v>
      </c>
      <c r="AJ49" s="15" t="str">
        <f>IFERROR(VLOOKUP(J49,ListesDeroulantes!L:N,3,FALSE),"")</f>
        <v>cheese</v>
      </c>
      <c r="AK49" s="15" t="str">
        <f>IFERROR("./images/"&amp;VLOOKUP(J49,ListesDeroulantes!L:N,2,FALSE),"")</f>
        <v>./images/cheese.png</v>
      </c>
      <c r="AL49" s="15" t="str">
        <f>IFERROR(VLOOKUP(K49,ListesDeroulantes!L:N,3,FALSE),"")</f>
        <v xml:space="preserve">a pear</v>
      </c>
      <c r="AM49" s="15" t="str">
        <f>IFERROR("./images/"&amp;VLOOKUP(K49,ListesDeroulantes!L:N,2,FALSE),"")</f>
        <v>./images/pear.png</v>
      </c>
      <c r="AN49" s="15" t="str">
        <f>IFERROR(VLOOKUP(L49,ListesDeroulantes!L:N,3,FALSE),"")</f>
        <v/>
      </c>
      <c r="AO49" s="15" t="str">
        <f>IFERROR("./images/"&amp;VLOOKUP(L49,ListesDeroulantes!L:N,2,FALSE),"")</f>
        <v/>
      </c>
      <c r="AP49" s="15" t="str">
        <f t="shared" si="18"/>
        <v xml:space="preserve">cheese with a pear</v>
      </c>
      <c r="AQ49" s="15" t="str">
        <f>HMTL!B$20&amp;AB49&amp;IF(Y49&lt;&gt;"",HMTL!B$24&amp;Y49&amp;HMTL!B$26,"")&amp;IF(AA49&lt;&gt;"",HMTL!B$28&amp;AA49&amp;HMTL!B$26,"")&amp;HMTL!B$32&amp;HMTL!B$21&amp;AI49&amp;IF(AD49&lt;&gt;"",HMTL!B$24&amp;AD49&amp;HMTL!B$26,"")&amp;IF(AF49&lt;&gt;"",HMTL!B$28&amp;AF49&amp;HMTL!B$26,"")&amp;IF(AH49&lt;&gt;"",HMTL!B$30&amp;AH49&amp;HMTL!B$26,"")&amp;HMTL!B$32&amp;HMTL!B$22&amp;AP49&amp;IF(AK49&lt;&gt;"",HMTL!B$24&amp;AK49&amp;HMTL!B$26,"")&amp;IF(AM49&lt;&gt;"",HMTL!B$28&amp;AM49&amp;HMTL!B$26,"")&amp;IF(AO49&lt;&gt;"",HMTL!B$30&amp;AO49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v>
      </c>
      <c r="AR49" s="15" t="str">
        <f>IF(A49&lt;&gt;"",W49&amp;AQ49&amp;HMTL!B$32&amp;HMTL!B$34,"")</f>
        <v xml:space="preserve">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v>
      </c>
      <c r="AS49" s="16"/>
    </row>
    <row r="50" ht="14.25">
      <c r="A50" s="37">
        <v>45174</v>
      </c>
      <c r="B50" s="38">
        <f t="shared" si="19"/>
        <v>2</v>
      </c>
      <c r="C50" s="38"/>
      <c r="D50" s="38" t="s">
        <v>156</v>
      </c>
      <c r="E50" s="38" t="s">
        <v>157</v>
      </c>
      <c r="F50" s="39"/>
      <c r="G50" s="38" t="s">
        <v>158</v>
      </c>
      <c r="H50" s="39" t="s">
        <v>159</v>
      </c>
      <c r="I50" s="39"/>
      <c r="J50" s="39" t="s">
        <v>160</v>
      </c>
      <c r="K50" s="39"/>
      <c r="L50" s="39"/>
      <c r="M50" s="16"/>
      <c r="N50" s="15">
        <f t="shared" si="10"/>
        <v>3</v>
      </c>
      <c r="O50" s="15" t="str">
        <f t="shared" si="11"/>
        <v>Tuesday</v>
      </c>
      <c r="P50" s="15" t="str">
        <f>VLOOKUP(DAY(A49),Paramètres!I$3:J$33,2,FALSE)</f>
        <v>4th</v>
      </c>
      <c r="Q50" s="15" t="str">
        <f>VLOOKUP(MONTH(A49),Paramètres!M$3:N$14,2,FALSE)</f>
        <v>September</v>
      </c>
      <c r="R50" s="15" t="str">
        <f t="shared" si="12"/>
        <v>5/9/2023</v>
      </c>
      <c r="S50" s="15" t="str">
        <f t="shared" si="13"/>
        <v xml:space="preserve">Today is Tuesday</v>
      </c>
      <c r="T50" s="15" t="str">
        <f t="shared" si="14"/>
        <v xml:space="preserve"> the 4th of September, 2023</v>
      </c>
      <c r="U50" s="15" t="str">
        <f>IF(C49="","",VLOOKUP(C49,ListesDeroulantes!A:B,2,FALSE)&amp;" menu")</f>
        <v/>
      </c>
      <c r="V50" s="15" t="str">
        <f t="shared" si="15"/>
        <v xml:space="preserve">Today, on the menu, there is:</v>
      </c>
      <c r="W50" s="15" t="str">
        <f>HMTL!B$10&amp;R50&amp;HMTL!B$12&amp;S50&amp;HMTL!B$14&amp;T50&amp;HMTL!B$16&amp;V50&amp;HMTL!B$18</f>
        <v xml:space="preserve">        &lt;!-- début d'un menu--&gt;
        &lt;div class="u-accordion-item"&gt;
          &lt;a class="u-accordion-link u-button-style u-palette-3-light-2 u-accordion-link-2" id="link-accordion-4c47"
            aria-controls="accordion-4c47" aria-selected="false"&gt;
            &lt;span class="u-accordion-link-text"&gt;5/9/2023&lt;/span&gt;&lt;span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50" s="15" t="str">
        <f>IFERROR(VLOOKUP(D49,ListesDeroulantes!C:E,3,FALSE),"")</f>
        <v>tomatoes</v>
      </c>
      <c r="Y50" s="15" t="str">
        <f>IFERROR("./images/"&amp;VLOOKUP(D49,ListesDeroulantes!C:E,2,FALSE),"")</f>
        <v>./images/tomatoes.png</v>
      </c>
      <c r="Z50" s="15" t="str">
        <f>IFERROR(VLOOKUP(E49,ListesDeroulantes!F:H,3,FALSE),"")</f>
        <v/>
      </c>
      <c r="AA50" s="15" t="str">
        <f>IFERROR("./images/"&amp;VLOOKUP(E49,ListesDeroulantes!F:H,2,FALSE),"")</f>
        <v/>
      </c>
      <c r="AB50" s="15" t="str">
        <f t="shared" si="16"/>
        <v>tomatoes</v>
      </c>
      <c r="AC50" s="15" t="str">
        <f>IFERROR(VLOOKUP(G49,ListesDeroulantes!I:K,3,FALSE),"")</f>
        <v xml:space="preserve">spinash ravioli</v>
      </c>
      <c r="AD50" s="15" t="str">
        <f>IFERROR("./images/"&amp;VLOOKUP(G49,ListesDeroulantes!I:K,2,FALSE),"")</f>
        <v>./images/spinashravioli.png</v>
      </c>
      <c r="AE50" s="15" t="str">
        <f>IFERROR(VLOOKUP(H49,ListesDeroulantes!I:K,3,FALSE),"")</f>
        <v/>
      </c>
      <c r="AF50" s="15" t="str">
        <f>IFERROR("./images/"&amp;VLOOKUP(H49,ListesDeroulantes!I:K,2,FALSE),"")</f>
        <v/>
      </c>
      <c r="AG50" s="15" t="str">
        <f>IFERROR(VLOOKUP(I49,ListesDeroulantes!I:K,3,FALSE),"")</f>
        <v/>
      </c>
      <c r="AH50" s="15" t="str">
        <f>IFERROR("./images/"&amp;VLOOKUP(I49,ListesDeroulantes!I:K,2,FALSE),"")</f>
        <v/>
      </c>
      <c r="AI50" s="15" t="str">
        <f t="shared" si="20"/>
        <v xml:space="preserve">spinash ravioli</v>
      </c>
      <c r="AJ50" s="15" t="str">
        <f>IFERROR(VLOOKUP(J49,ListesDeroulantes!L:N,3,FALSE),"")</f>
        <v>cheese</v>
      </c>
      <c r="AK50" s="15" t="str">
        <f>IFERROR("./images/"&amp;VLOOKUP(J49,ListesDeroulantes!L:N,2,FALSE),"")</f>
        <v>./images/cheese.png</v>
      </c>
      <c r="AL50" s="15" t="str">
        <f>IFERROR(VLOOKUP(K49,ListesDeroulantes!L:N,3,FALSE),"")</f>
        <v xml:space="preserve">a pear</v>
      </c>
      <c r="AM50" s="15" t="str">
        <f>IFERROR("./images/"&amp;VLOOKUP(K49,ListesDeroulantes!L:N,2,FALSE),"")</f>
        <v>./images/pear.png</v>
      </c>
      <c r="AN50" s="15" t="str">
        <f>IFERROR(VLOOKUP(L49,ListesDeroulantes!L:N,3,FALSE),"")</f>
        <v/>
      </c>
      <c r="AO50" s="15" t="str">
        <f>IFERROR("./images/"&amp;VLOOKUP(L49,ListesDeroulantes!L:N,2,FALSE),"")</f>
        <v/>
      </c>
      <c r="AP50" s="15" t="str">
        <f t="shared" si="18"/>
        <v xml:space="preserve">cheese with a pear</v>
      </c>
      <c r="AQ50" s="15" t="str">
        <f>HMTL!B$20&amp;AB50&amp;IF(Y50&lt;&gt;"",HMTL!B$24&amp;Y50&amp;HMTL!B$26,"")&amp;IF(AA50&lt;&gt;"",HMTL!B$28&amp;AA50&amp;HMTL!B$26,"")&amp;HMTL!B$32&amp;HMTL!B$21&amp;AI50&amp;IF(AD50&lt;&gt;"",HMTL!B$24&amp;AD50&amp;HMTL!B$26,"")&amp;IF(AF50&lt;&gt;"",HMTL!B$28&amp;AF50&amp;HMTL!B$26,"")&amp;IF(AH50&lt;&gt;"",HMTL!B$30&amp;AH50&amp;HMTL!B$26,"")&amp;HMTL!B$32&amp;HMTL!B$22&amp;AP50&amp;IF(AK50&lt;&gt;"",HMTL!B$24&amp;AK50&amp;HMTL!B$26,"")&amp;IF(AM50&lt;&gt;"",HMTL!B$28&amp;AM50&amp;HMTL!B$26,"")&amp;IF(AO50&lt;&gt;"",HMTL!B$30&amp;AO50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v>
      </c>
      <c r="AR50" s="15" t="str">
        <f>IF(A49&lt;&gt;"",W49&amp;AQ49&amp;HMTL!B$32&amp;HMTL!B$34,"")</f>
        <v xml:space="preserve">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v>
      </c>
      <c r="AS50" s="16"/>
    </row>
    <row r="51" ht="14.25">
      <c r="A51" s="37">
        <v>45176</v>
      </c>
      <c r="B51" s="38">
        <f t="shared" si="19"/>
        <v>4</v>
      </c>
      <c r="C51" s="38"/>
      <c r="D51" s="38"/>
      <c r="E51" s="38"/>
      <c r="F51" s="39"/>
      <c r="G51" s="38" t="s">
        <v>161</v>
      </c>
      <c r="H51" s="39" t="s">
        <v>162</v>
      </c>
      <c r="I51" s="39" t="s">
        <v>163</v>
      </c>
      <c r="J51" s="39" t="s">
        <v>164</v>
      </c>
      <c r="K51" s="39" t="s">
        <v>165</v>
      </c>
      <c r="L51" s="39"/>
      <c r="M51" s="16"/>
      <c r="N51" s="15">
        <f t="shared" si="10"/>
        <v>5</v>
      </c>
      <c r="O51" s="15" t="str">
        <f t="shared" si="11"/>
        <v>Thursday</v>
      </c>
      <c r="P51" s="15" t="str">
        <f>VLOOKUP(DAY(A49),Paramètres!I$3:J$33,2,FALSE)</f>
        <v>4th</v>
      </c>
      <c r="Q51" s="15" t="str">
        <f>VLOOKUP(MONTH(A49),Paramètres!M$3:N$14,2,FALSE)</f>
        <v>September</v>
      </c>
      <c r="R51" s="15" t="str">
        <f t="shared" si="12"/>
        <v>7/9/2023</v>
      </c>
      <c r="S51" s="15" t="str">
        <f t="shared" si="13"/>
        <v xml:space="preserve">Today is Thursday</v>
      </c>
      <c r="T51" s="15" t="str">
        <f t="shared" si="14"/>
        <v xml:space="preserve"> the 4th of September, 2023</v>
      </c>
      <c r="U51" s="15" t="str">
        <f>IF(C49="","",VLOOKUP(C49,ListesDeroulantes!A:B,2,FALSE)&amp;" menu")</f>
        <v/>
      </c>
      <c r="V51" s="15" t="str">
        <f t="shared" si="15"/>
        <v xml:space="preserve">Today, on the menu, there is:</v>
      </c>
      <c r="W51" s="15" t="str">
        <f>HMTL!B$10&amp;R51&amp;HMTL!B$12&amp;S51&amp;HMTL!B$14&amp;T51&amp;HMTL!B$16&amp;V51&amp;HMTL!B$18</f>
        <v xml:space="preserve">        &lt;!-- début d'un menu--&gt;
        &lt;div class="u-accordion-item"&gt;
          &lt;a class="u-accordion-link u-button-style u-palette-3-light-2 u-accordion-link-2" id="link-accordion-4c47"
            aria-controls="accordion-4c47" aria-selected="false"&gt;
            &lt;span class="u-accordion-link-text"&gt;7/9/2023&lt;/span&gt;&lt;span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51" s="15" t="str">
        <f>IFERROR(VLOOKUP(D49,ListesDeroulantes!C:E,3,FALSE),"")</f>
        <v>tomatoes</v>
      </c>
      <c r="Y51" s="15" t="str">
        <f>IFERROR("./images/"&amp;VLOOKUP(D49,ListesDeroulantes!C:E,2,FALSE),"")</f>
        <v>./images/tomatoes.png</v>
      </c>
      <c r="Z51" s="15" t="str">
        <f>IFERROR(VLOOKUP(E49,ListesDeroulantes!F:H,3,FALSE),"")</f>
        <v/>
      </c>
      <c r="AA51" s="15" t="str">
        <f>IFERROR("./images/"&amp;VLOOKUP(E49,ListesDeroulantes!F:H,2,FALSE),"")</f>
        <v/>
      </c>
      <c r="AB51" s="15" t="str">
        <f t="shared" si="16"/>
        <v>tomatoes</v>
      </c>
      <c r="AC51" s="15" t="str">
        <f>IFERROR(VLOOKUP(G49,ListesDeroulantes!I:K,3,FALSE),"")</f>
        <v xml:space="preserve">spinash ravioli</v>
      </c>
      <c r="AD51" s="15" t="str">
        <f>IFERROR("./images/"&amp;VLOOKUP(G49,ListesDeroulantes!I:K,2,FALSE),"")</f>
        <v>./images/spinashravioli.png</v>
      </c>
      <c r="AE51" s="15" t="str">
        <f>IFERROR(VLOOKUP(H49,ListesDeroulantes!I:K,3,FALSE),"")</f>
        <v/>
      </c>
      <c r="AF51" s="15" t="str">
        <f>IFERROR("./images/"&amp;VLOOKUP(H49,ListesDeroulantes!I:K,2,FALSE),"")</f>
        <v/>
      </c>
      <c r="AG51" s="15" t="str">
        <f>IFERROR(VLOOKUP(I49,ListesDeroulantes!I:K,3,FALSE),"")</f>
        <v/>
      </c>
      <c r="AH51" s="15" t="str">
        <f>IFERROR("./images/"&amp;VLOOKUP(I49,ListesDeroulantes!I:K,2,FALSE),"")</f>
        <v/>
      </c>
      <c r="AI51" s="15" t="str">
        <f t="shared" si="20"/>
        <v xml:space="preserve">spinash ravioli</v>
      </c>
      <c r="AJ51" s="15" t="str">
        <f>IFERROR(VLOOKUP(J49,ListesDeroulantes!L:N,3,FALSE),"")</f>
        <v>cheese</v>
      </c>
      <c r="AK51" s="15" t="str">
        <f>IFERROR("./images/"&amp;VLOOKUP(J49,ListesDeroulantes!L:N,2,FALSE),"")</f>
        <v>./images/cheese.png</v>
      </c>
      <c r="AL51" s="15" t="str">
        <f>IFERROR(VLOOKUP(K49,ListesDeroulantes!L:N,3,FALSE),"")</f>
        <v xml:space="preserve">a pear</v>
      </c>
      <c r="AM51" s="15" t="str">
        <f>IFERROR("./images/"&amp;VLOOKUP(K49,ListesDeroulantes!L:N,2,FALSE),"")</f>
        <v>./images/pear.png</v>
      </c>
      <c r="AN51" s="15" t="str">
        <f>IFERROR(VLOOKUP(L49,ListesDeroulantes!L:N,3,FALSE),"")</f>
        <v/>
      </c>
      <c r="AO51" s="15" t="str">
        <f>IFERROR("./images/"&amp;VLOOKUP(L49,ListesDeroulantes!L:N,2,FALSE),"")</f>
        <v/>
      </c>
      <c r="AP51" s="15" t="str">
        <f t="shared" si="18"/>
        <v xml:space="preserve">cheese with a pear</v>
      </c>
      <c r="AQ51" s="15" t="str">
        <f>HMTL!B$20&amp;AB51&amp;IF(Y51&lt;&gt;"",HMTL!B$24&amp;Y51&amp;HMTL!B$26,"")&amp;IF(AA51&lt;&gt;"",HMTL!B$28&amp;AA51&amp;HMTL!B$26,"")&amp;HMTL!B$32&amp;HMTL!B$21&amp;AI51&amp;IF(AD51&lt;&gt;"",HMTL!B$24&amp;AD51&amp;HMTL!B$26,"")&amp;IF(AF51&lt;&gt;"",HMTL!B$28&amp;AF51&amp;HMTL!B$26,"")&amp;IF(AH51&lt;&gt;"",HMTL!B$30&amp;AH51&amp;HMTL!B$26,"")&amp;HMTL!B$32&amp;HMTL!B$22&amp;AP51&amp;IF(AK51&lt;&gt;"",HMTL!B$24&amp;AK51&amp;HMTL!B$26,"")&amp;IF(AM51&lt;&gt;"",HMTL!B$28&amp;AM51&amp;HMTL!B$26,"")&amp;IF(AO51&lt;&gt;"",HMTL!B$30&amp;AO51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v>
      </c>
      <c r="AR51" s="15" t="str">
        <f>IF(A49&lt;&gt;"",W49&amp;AQ49&amp;HMTL!B$32&amp;HMTL!B$34,"")</f>
        <v xml:space="preserve">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v>
      </c>
      <c r="AS51" s="16"/>
    </row>
    <row r="52" ht="14.25">
      <c r="A52" s="37">
        <v>45177</v>
      </c>
      <c r="B52" s="38">
        <f t="shared" si="19"/>
        <v>5</v>
      </c>
      <c r="C52" s="38"/>
      <c r="D52" s="38" t="s">
        <v>166</v>
      </c>
      <c r="E52" s="38"/>
      <c r="F52" s="39"/>
      <c r="G52" s="38" t="s">
        <v>167</v>
      </c>
      <c r="H52" s="39" t="s">
        <v>168</v>
      </c>
      <c r="I52" s="39" t="s">
        <v>169</v>
      </c>
      <c r="J52" s="39" t="s">
        <v>170</v>
      </c>
      <c r="K52" s="39"/>
      <c r="L52" s="39"/>
      <c r="M52" s="16"/>
      <c r="N52" s="15">
        <f t="shared" si="10"/>
        <v>6</v>
      </c>
      <c r="O52" s="15" t="str">
        <f t="shared" si="11"/>
        <v>Friday</v>
      </c>
      <c r="P52" s="15" t="str">
        <f>VLOOKUP(DAY(A52),Paramètres!I$3:J$33,2,FALSE)</f>
        <v>8th</v>
      </c>
      <c r="Q52" s="15" t="str">
        <f>VLOOKUP(MONTH(A52),Paramètres!M$3:N$14,2,FALSE)</f>
        <v>September</v>
      </c>
      <c r="R52" s="15" t="str">
        <f t="shared" si="12"/>
        <v>8/9/2023</v>
      </c>
      <c r="S52" s="15" t="str">
        <f t="shared" si="13"/>
        <v xml:space="preserve">Today is Friday</v>
      </c>
      <c r="T52" s="15" t="str">
        <f t="shared" si="14"/>
        <v xml:space="preserve"> the 8th of September, 2023</v>
      </c>
      <c r="U52" s="15" t="str">
        <f>IF(C52="","",VLOOKUP(C52,ListesDeroulantes!A:B,2,FALSE)&amp;" menu")</f>
        <v/>
      </c>
      <c r="V52" s="15" t="str">
        <f t="shared" si="15"/>
        <v xml:space="preserve">Today, on the menu, there is:</v>
      </c>
      <c r="W52" s="15" t="str">
        <f>HMTL!B$10&amp;R52&amp;HMTL!B$12&amp;S52&amp;HMTL!B$14&amp;T52&amp;HMTL!B$16&amp;V52&amp;HMTL!B$18</f>
        <v xml:space="preserve">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52" s="15" t="str">
        <f>IFERROR(VLOOKUP(D52,ListesDeroulantes!C:E,3,FALSE),"")</f>
        <v>cucumber</v>
      </c>
      <c r="Y52" s="15" t="str">
        <f>IFERROR("./images/"&amp;VLOOKUP(D52,ListesDeroulantes!C:E,2,FALSE),"")</f>
        <v>./images/cucumber.png</v>
      </c>
      <c r="Z52" s="15" t="str">
        <f>IFERROR(VLOOKUP(E52,ListesDeroulantes!F:H,3,FALSE),"")</f>
        <v/>
      </c>
      <c r="AA52" s="15" t="str">
        <f>IFERROR("./images/"&amp;VLOOKUP(E52,ListesDeroulantes!F:H,2,FALSE),"")</f>
        <v/>
      </c>
      <c r="AB52" s="15" t="str">
        <f t="shared" si="16"/>
        <v>cucumber</v>
      </c>
      <c r="AC52" s="15" t="str">
        <f>IFERROR(VLOOKUP(G52,ListesDeroulantes!I:K,3,FALSE),"")</f>
        <v>fish</v>
      </c>
      <c r="AD52" s="15" t="str">
        <f>IFERROR("./images/"&amp;VLOOKUP(G52,ListesDeroulantes!I:K,2,FALSE),"")</f>
        <v>./images/fish.png</v>
      </c>
      <c r="AE52" s="15" t="str">
        <f>IFERROR(VLOOKUP(H52,ListesDeroulantes!I:K,3,FALSE),"")</f>
        <v>carrots</v>
      </c>
      <c r="AF52" s="15" t="str">
        <f>IFERROR("./images/"&amp;VLOOKUP(H52,ListesDeroulantes!I:K,2,FALSE),"")</f>
        <v>./images/carrots.png</v>
      </c>
      <c r="AG52" s="15" t="str">
        <f>IFERROR(VLOOKUP(I52,ListesDeroulantes!I:K,3,FALSE),"")</f>
        <v>potatoes</v>
      </c>
      <c r="AH52" s="15" t="str">
        <f>IFERROR("./images/"&amp;VLOOKUP(I52,ListesDeroulantes!I:K,2,FALSE),"")</f>
        <v>./images/potatoes.png</v>
      </c>
      <c r="AI52" s="15" t="str">
        <f t="shared" si="20"/>
        <v xml:space="preserve">fish with carrots and potatoes</v>
      </c>
      <c r="AJ52" s="15" t="str">
        <f>IFERROR(VLOOKUP(J52,ListesDeroulantes!L:N,3,FALSE),"")</f>
        <v xml:space="preserve">chocolate cake</v>
      </c>
      <c r="AK52" s="15" t="str">
        <f>IFERROR("./images/"&amp;VLOOKUP(J52,ListesDeroulantes!L:N,2,FALSE),"")</f>
        <v>./images/chocolatecake.png</v>
      </c>
      <c r="AL52" s="15" t="str">
        <f>IFERROR(VLOOKUP(K52,ListesDeroulantes!L:N,3,FALSE),"")</f>
        <v/>
      </c>
      <c r="AM52" s="15" t="str">
        <f>IFERROR("./images/"&amp;VLOOKUP(K52,ListesDeroulantes!L:N,2,FALSE),"")</f>
        <v/>
      </c>
      <c r="AN52" s="15" t="str">
        <f>IFERROR(VLOOKUP(L52,ListesDeroulantes!L:N,3,FALSE),"")</f>
        <v/>
      </c>
      <c r="AO52" s="15" t="str">
        <f>IFERROR("./images/"&amp;VLOOKUP(L52,ListesDeroulantes!L:N,2,FALSE),"")</f>
        <v/>
      </c>
      <c r="AP52" s="15" t="str">
        <f t="shared" si="18"/>
        <v xml:space="preserve">chocolate cake</v>
      </c>
      <c r="AQ52" s="15" t="str">
        <f>HMTL!B$20&amp;AB52&amp;IF(Y52&lt;&gt;"",HMTL!B$24&amp;Y52&amp;HMTL!B$26,"")&amp;IF(AA52&lt;&gt;"",HMTL!B$28&amp;AA52&amp;HMTL!B$26,"")&amp;HMTL!B$32&amp;HMTL!B$21&amp;AI52&amp;IF(AD52&lt;&gt;"",HMTL!B$24&amp;AD52&amp;HMTL!B$26,"")&amp;IF(AF52&lt;&gt;"",HMTL!B$28&amp;AF52&amp;HMTL!B$26,"")&amp;IF(AH52&lt;&gt;"",HMTL!B$30&amp;AH52&amp;HMTL!B$26,"")&amp;HMTL!B$32&amp;HMTL!B$22&amp;AP52&amp;IF(AK52&lt;&gt;"",HMTL!B$24&amp;AK52&amp;HMTL!B$26,"")&amp;IF(AM52&lt;&gt;"",HMTL!B$28&amp;AM52&amp;HMTL!B$26,"")&amp;IF(AO52&lt;&gt;"",HMTL!B$30&amp;AO52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2" s="15" t="str">
        <f>IF(A52&lt;&gt;"",W52&amp;AQ52&amp;HMTL!B$32&amp;HMTL!B$34,"")</f>
        <v xml:space="preserve">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2" s="16"/>
    </row>
    <row r="53" ht="14.25">
      <c r="A53" s="37">
        <v>45180</v>
      </c>
      <c r="B53" s="38">
        <f t="shared" si="19"/>
        <v>1</v>
      </c>
      <c r="C53" s="38" t="s">
        <v>171</v>
      </c>
      <c r="D53" s="38" t="s">
        <v>172</v>
      </c>
      <c r="E53" s="38"/>
      <c r="F53" s="39"/>
      <c r="G53" s="38" t="s">
        <v>173</v>
      </c>
      <c r="H53" s="39" t="s">
        <v>174</v>
      </c>
      <c r="I53" s="39" t="s">
        <v>175</v>
      </c>
      <c r="J53" s="39" t="s">
        <v>176</v>
      </c>
      <c r="K53" s="39"/>
      <c r="L53" s="39"/>
      <c r="M53" s="16"/>
      <c r="N53" s="15">
        <f t="shared" si="10"/>
        <v>2</v>
      </c>
      <c r="O53" s="15" t="str">
        <f t="shared" si="11"/>
        <v>Monday</v>
      </c>
      <c r="P53" s="15" t="str">
        <f>VLOOKUP(DAY(A52),Paramètres!I$3:J$33,2,FALSE)</f>
        <v>8th</v>
      </c>
      <c r="Q53" s="15" t="str">
        <f>VLOOKUP(MONTH(A52),Paramètres!M$3:N$14,2,FALSE)</f>
        <v>September</v>
      </c>
      <c r="R53" s="15" t="str">
        <f t="shared" si="12"/>
        <v>11/9/2023</v>
      </c>
      <c r="S53" s="15" t="str">
        <f t="shared" si="13"/>
        <v xml:space="preserve">Today is Monday</v>
      </c>
      <c r="T53" s="15" t="str">
        <f t="shared" si="14"/>
        <v xml:space="preserve"> the 8th of September, 2023</v>
      </c>
      <c r="U53" s="15" t="str">
        <f>IF(C52="","",VLOOKUP(C52,ListesDeroulantes!A:B,2,FALSE)&amp;" menu")</f>
        <v/>
      </c>
      <c r="V53" s="15" t="str">
        <f t="shared" si="15"/>
        <v xml:space="preserve">Today, on the menu, there is:</v>
      </c>
      <c r="W53" s="15" t="str">
        <f>HMTL!B$10&amp;R53&amp;HMTL!B$12&amp;S53&amp;HMTL!B$14&amp;T53&amp;HMTL!B$16&amp;V53&amp;HMTL!B$18</f>
        <v xml:space="preserve">        &lt;!-- début d'un menu--&gt;
        &lt;div class="u-accordion-item"&gt;
          &lt;a class="u-accordion-link u-button-style u-palette-3-light-2 u-accordion-link-2" id="link-accordion-4c47"
            aria-controls="accordion-4c47" aria-selected="false"&gt;
            &lt;span class="u-accordion-link-text"&gt;11/9/2023&lt;/span&gt;&lt;span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53" s="15" t="str">
        <f>IFERROR(VLOOKUP(D52,ListesDeroulantes!C:E,3,FALSE),"")</f>
        <v>cucumber</v>
      </c>
      <c r="Y53" s="15" t="str">
        <f>IFERROR("./images/"&amp;VLOOKUP(D52,ListesDeroulantes!C:E,2,FALSE),"")</f>
        <v>./images/cucumber.png</v>
      </c>
      <c r="Z53" s="15" t="str">
        <f>IFERROR(VLOOKUP(E52,ListesDeroulantes!F:H,3,FALSE),"")</f>
        <v/>
      </c>
      <c r="AA53" s="15" t="str">
        <f>IFERROR("./images/"&amp;VLOOKUP(E52,ListesDeroulantes!F:H,2,FALSE),"")</f>
        <v/>
      </c>
      <c r="AB53" s="15" t="str">
        <f t="shared" si="16"/>
        <v>cucumber</v>
      </c>
      <c r="AC53" s="15" t="str">
        <f>IFERROR(VLOOKUP(G52,ListesDeroulantes!I:K,3,FALSE),"")</f>
        <v>fish</v>
      </c>
      <c r="AD53" s="15" t="str">
        <f>IFERROR("./images/"&amp;VLOOKUP(G52,ListesDeroulantes!I:K,2,FALSE),"")</f>
        <v>./images/fish.png</v>
      </c>
      <c r="AE53" s="15" t="str">
        <f>IFERROR(VLOOKUP(H52,ListesDeroulantes!I:K,3,FALSE),"")</f>
        <v>carrots</v>
      </c>
      <c r="AF53" s="15" t="str">
        <f>IFERROR("./images/"&amp;VLOOKUP(H52,ListesDeroulantes!I:K,2,FALSE),"")</f>
        <v>./images/carrots.png</v>
      </c>
      <c r="AG53" s="15" t="str">
        <f>IFERROR(VLOOKUP(I52,ListesDeroulantes!I:K,3,FALSE),"")</f>
        <v>potatoes</v>
      </c>
      <c r="AH53" s="15" t="str">
        <f>IFERROR("./images/"&amp;VLOOKUP(I52,ListesDeroulantes!I:K,2,FALSE),"")</f>
        <v>./images/potatoes.png</v>
      </c>
      <c r="AI53" s="15" t="str">
        <f t="shared" si="20"/>
        <v xml:space="preserve">fish with carrots and potatoes</v>
      </c>
      <c r="AJ53" s="15" t="str">
        <f>IFERROR(VLOOKUP(J52,ListesDeroulantes!L:N,3,FALSE),"")</f>
        <v xml:space="preserve">chocolate cake</v>
      </c>
      <c r="AK53" s="15" t="str">
        <f>IFERROR("./images/"&amp;VLOOKUP(J52,ListesDeroulantes!L:N,2,FALSE),"")</f>
        <v>./images/chocolatecake.png</v>
      </c>
      <c r="AL53" s="15" t="str">
        <f>IFERROR(VLOOKUP(K52,ListesDeroulantes!L:N,3,FALSE),"")</f>
        <v/>
      </c>
      <c r="AM53" s="15" t="str">
        <f>IFERROR("./images/"&amp;VLOOKUP(K52,ListesDeroulantes!L:N,2,FALSE),"")</f>
        <v/>
      </c>
      <c r="AN53" s="15" t="str">
        <f>IFERROR(VLOOKUP(L52,ListesDeroulantes!L:N,3,FALSE),"")</f>
        <v/>
      </c>
      <c r="AO53" s="15" t="str">
        <f>IFERROR("./images/"&amp;VLOOKUP(L52,ListesDeroulantes!L:N,2,FALSE),"")</f>
        <v/>
      </c>
      <c r="AP53" s="15" t="str">
        <f t="shared" si="18"/>
        <v xml:space="preserve">chocolate cake</v>
      </c>
      <c r="AQ53" s="15" t="str">
        <f>HMTL!B$20&amp;AB53&amp;IF(Y53&lt;&gt;"",HMTL!B$24&amp;Y53&amp;HMTL!B$26,"")&amp;IF(AA53&lt;&gt;"",HMTL!B$28&amp;AA53&amp;HMTL!B$26,"")&amp;HMTL!B$32&amp;HMTL!B$21&amp;AI53&amp;IF(AD53&lt;&gt;"",HMTL!B$24&amp;AD53&amp;HMTL!B$26,"")&amp;IF(AF53&lt;&gt;"",HMTL!B$28&amp;AF53&amp;HMTL!B$26,"")&amp;IF(AH53&lt;&gt;"",HMTL!B$30&amp;AH53&amp;HMTL!B$26,"")&amp;HMTL!B$32&amp;HMTL!B$22&amp;AP53&amp;IF(AK53&lt;&gt;"",HMTL!B$24&amp;AK53&amp;HMTL!B$26,"")&amp;IF(AM53&lt;&gt;"",HMTL!B$28&amp;AM53&amp;HMTL!B$26,"")&amp;IF(AO53&lt;&gt;"",HMTL!B$30&amp;AO53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3" s="15" t="str">
        <f>IF(A52&lt;&gt;"",W52&amp;AQ52&amp;HMTL!B$32&amp;HMTL!B$34,"")</f>
        <v xml:space="preserve">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3" s="16"/>
    </row>
    <row r="54" ht="14.25">
      <c r="A54" s="37">
        <v>45181</v>
      </c>
      <c r="B54" s="38">
        <f t="shared" si="19"/>
        <v>2</v>
      </c>
      <c r="C54" s="38"/>
      <c r="D54" s="38"/>
      <c r="E54" s="38"/>
      <c r="F54" s="39"/>
      <c r="G54" s="38" t="s">
        <v>158</v>
      </c>
      <c r="H54" s="39" t="s">
        <v>177</v>
      </c>
      <c r="I54" s="39" t="s">
        <v>178</v>
      </c>
      <c r="J54" s="39" t="s">
        <v>170</v>
      </c>
      <c r="K54" s="39"/>
      <c r="L54" s="39"/>
      <c r="M54" s="16"/>
      <c r="N54" s="15">
        <f t="shared" si="10"/>
        <v>3</v>
      </c>
      <c r="O54" s="15" t="str">
        <f t="shared" si="11"/>
        <v>Tuesday</v>
      </c>
      <c r="P54" s="15" t="str">
        <f>VLOOKUP(DAY(A52),Paramètres!I$3:J$33,2,FALSE)</f>
        <v>8th</v>
      </c>
      <c r="Q54" s="15" t="str">
        <f>VLOOKUP(MONTH(A52),Paramètres!M$3:N$14,2,FALSE)</f>
        <v>September</v>
      </c>
      <c r="R54" s="15" t="str">
        <f t="shared" si="12"/>
        <v>12/9/2023</v>
      </c>
      <c r="S54" s="15" t="str">
        <f t="shared" si="13"/>
        <v xml:space="preserve">Today is Tuesday</v>
      </c>
      <c r="T54" s="15" t="str">
        <f t="shared" si="14"/>
        <v xml:space="preserve"> the 8th of September, 2023</v>
      </c>
      <c r="U54" s="15" t="str">
        <f>IF(C52="","",VLOOKUP(C52,ListesDeroulantes!A:B,2,FALSE)&amp;" menu")</f>
        <v/>
      </c>
      <c r="V54" s="15" t="str">
        <f t="shared" si="15"/>
        <v xml:space="preserve">Today, on the menu, there is:</v>
      </c>
      <c r="W54" s="15" t="str">
        <f>HMTL!B$10&amp;R54&amp;HMTL!B$12&amp;S54&amp;HMTL!B$14&amp;T54&amp;HMTL!B$16&amp;V54&amp;HMTL!B$18</f>
        <v xml:space="preserve">        &lt;!-- début d'un menu--&gt;
        &lt;div class="u-accordion-item"&gt;
          &lt;a class="u-accordion-link u-button-style u-palette-3-light-2 u-accordion-link-2" id="link-accordion-4c47"
            aria-controls="accordion-4c47" aria-selected="false"&gt;
            &lt;span class="u-accordion-link-text"&gt;12/9/2023&lt;/span&gt;&lt;span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54" s="15" t="str">
        <f>IFERROR(VLOOKUP(D52,ListesDeroulantes!C:E,3,FALSE),"")</f>
        <v>cucumber</v>
      </c>
      <c r="Y54" s="15" t="str">
        <f>IFERROR("./images/"&amp;VLOOKUP(D52,ListesDeroulantes!C:E,2,FALSE),"")</f>
        <v>./images/cucumber.png</v>
      </c>
      <c r="Z54" s="15" t="str">
        <f>IFERROR(VLOOKUP(E52,ListesDeroulantes!F:H,3,FALSE),"")</f>
        <v/>
      </c>
      <c r="AA54" s="15" t="str">
        <f>IFERROR("./images/"&amp;VLOOKUP(E52,ListesDeroulantes!F:H,2,FALSE),"")</f>
        <v/>
      </c>
      <c r="AB54" s="15" t="str">
        <f t="shared" si="16"/>
        <v>cucumber</v>
      </c>
      <c r="AC54" s="15" t="str">
        <f>IFERROR(VLOOKUP(G52,ListesDeroulantes!I:K,3,FALSE),"")</f>
        <v>fish</v>
      </c>
      <c r="AD54" s="15" t="str">
        <f>IFERROR("./images/"&amp;VLOOKUP(G52,ListesDeroulantes!I:K,2,FALSE),"")</f>
        <v>./images/fish.png</v>
      </c>
      <c r="AE54" s="15" t="str">
        <f>IFERROR(VLOOKUP(H52,ListesDeroulantes!I:K,3,FALSE),"")</f>
        <v>carrots</v>
      </c>
      <c r="AF54" s="15" t="str">
        <f>IFERROR("./images/"&amp;VLOOKUP(H52,ListesDeroulantes!I:K,2,FALSE),"")</f>
        <v>./images/carrots.png</v>
      </c>
      <c r="AG54" s="15" t="str">
        <f>IFERROR(VLOOKUP(I52,ListesDeroulantes!I:K,3,FALSE),"")</f>
        <v>potatoes</v>
      </c>
      <c r="AH54" s="15" t="str">
        <f>IFERROR("./images/"&amp;VLOOKUP(I52,ListesDeroulantes!I:K,2,FALSE),"")</f>
        <v>./images/potatoes.png</v>
      </c>
      <c r="AI54" s="15" t="str">
        <f t="shared" si="20"/>
        <v xml:space="preserve">fish with carrots and potatoes</v>
      </c>
      <c r="AJ54" s="15" t="str">
        <f>IFERROR(VLOOKUP(J52,ListesDeroulantes!L:N,3,FALSE),"")</f>
        <v xml:space="preserve">chocolate cake</v>
      </c>
      <c r="AK54" s="15" t="str">
        <f>IFERROR("./images/"&amp;VLOOKUP(J52,ListesDeroulantes!L:N,2,FALSE),"")</f>
        <v>./images/chocolatecake.png</v>
      </c>
      <c r="AL54" s="15" t="str">
        <f>IFERROR(VLOOKUP(K52,ListesDeroulantes!L:N,3,FALSE),"")</f>
        <v/>
      </c>
      <c r="AM54" s="15" t="str">
        <f>IFERROR("./images/"&amp;VLOOKUP(K52,ListesDeroulantes!L:N,2,FALSE),"")</f>
        <v/>
      </c>
      <c r="AN54" s="15" t="str">
        <f>IFERROR(VLOOKUP(L52,ListesDeroulantes!L:N,3,FALSE),"")</f>
        <v/>
      </c>
      <c r="AO54" s="15" t="str">
        <f>IFERROR("./images/"&amp;VLOOKUP(L52,ListesDeroulantes!L:N,2,FALSE),"")</f>
        <v/>
      </c>
      <c r="AP54" s="15" t="str">
        <f t="shared" si="18"/>
        <v xml:space="preserve">chocolate cake</v>
      </c>
      <c r="AQ54" s="15" t="str">
        <f>HMTL!B$20&amp;AB54&amp;IF(Y54&lt;&gt;"",HMTL!B$24&amp;Y54&amp;HMTL!B$26,"")&amp;IF(AA54&lt;&gt;"",HMTL!B$28&amp;AA54&amp;HMTL!B$26,"")&amp;HMTL!B$32&amp;HMTL!B$21&amp;AI54&amp;IF(AD54&lt;&gt;"",HMTL!B$24&amp;AD54&amp;HMTL!B$26,"")&amp;IF(AF54&lt;&gt;"",HMTL!B$28&amp;AF54&amp;HMTL!B$26,"")&amp;IF(AH54&lt;&gt;"",HMTL!B$30&amp;AH54&amp;HMTL!B$26,"")&amp;HMTL!B$32&amp;HMTL!B$22&amp;AP54&amp;IF(AK54&lt;&gt;"",HMTL!B$24&amp;AK54&amp;HMTL!B$26,"")&amp;IF(AM54&lt;&gt;"",HMTL!B$28&amp;AM54&amp;HMTL!B$26,"")&amp;IF(AO54&lt;&gt;"",HMTL!B$30&amp;AO54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4" s="15" t="str">
        <f>IF(A52&lt;&gt;"",W52&amp;AQ52&amp;HMTL!B$32&amp;HMTL!B$34,"")</f>
        <v xml:space="preserve">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4" s="16"/>
    </row>
    <row r="55" ht="14.25">
      <c r="A55" s="15"/>
      <c r="B55" s="15"/>
      <c r="C55" s="15"/>
      <c r="D55" s="15"/>
      <c r="E55" s="15"/>
      <c r="F55" s="15"/>
      <c r="G55" s="15"/>
      <c r="H55" s="15"/>
      <c r="I55" s="15"/>
      <c r="J55" s="15"/>
      <c r="K55" s="15"/>
      <c r="L55" s="15"/>
      <c r="M55" s="16"/>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6"/>
    </row>
    <row r="59" ht="14.25">
      <c r="E59" s="45"/>
    </row>
    <row r="69" ht="14.25">
      <c r="A69" s="15"/>
      <c r="B69" s="15"/>
      <c r="C69" s="15"/>
      <c r="D69" s="15"/>
      <c r="E69" s="15"/>
      <c r="F69" s="15"/>
      <c r="G69" s="15"/>
      <c r="H69" s="15"/>
      <c r="I69" s="15"/>
      <c r="J69" s="15"/>
      <c r="K69" s="15"/>
      <c r="L69" s="15"/>
      <c r="M69" s="16"/>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6"/>
    </row>
    <row r="70" ht="14.25">
      <c r="A70" s="15"/>
      <c r="B70" s="15"/>
      <c r="C70" s="15"/>
      <c r="D70" s="15"/>
      <c r="E70" s="15"/>
      <c r="F70" s="15"/>
      <c r="G70" s="15"/>
      <c r="H70" s="15"/>
      <c r="I70" s="15"/>
      <c r="J70" s="15"/>
      <c r="K70" s="15"/>
      <c r="L70" s="15"/>
      <c r="M70" s="16"/>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6"/>
    </row>
    <row r="71" ht="14.25">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row>
    <row r="72" ht="14.25">
      <c r="A72" s="19" t="s">
        <v>104</v>
      </c>
      <c r="B72" s="20"/>
      <c r="C72" s="20"/>
      <c r="D72" s="20"/>
      <c r="E72" s="20"/>
      <c r="F72" s="20"/>
      <c r="G72" s="20"/>
      <c r="H72" s="21"/>
      <c r="I72" s="20"/>
      <c r="J72" s="20"/>
      <c r="K72" s="20"/>
      <c r="L72" s="22" t="s">
        <v>105</v>
      </c>
      <c r="M72" s="16"/>
      <c r="N72" s="23" t="s">
        <v>106</v>
      </c>
      <c r="O72" s="16"/>
      <c r="P72" s="16"/>
      <c r="Q72" s="16"/>
      <c r="R72" s="16"/>
      <c r="S72" s="16" t="s">
        <v>107</v>
      </c>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row>
    <row r="73" ht="14.25">
      <c r="A73" s="15"/>
      <c r="B73" s="15"/>
      <c r="C73" s="15"/>
      <c r="D73" s="15"/>
      <c r="E73" s="15"/>
      <c r="F73" s="15"/>
      <c r="G73" s="15"/>
      <c r="H73" s="15"/>
      <c r="I73" s="15"/>
      <c r="J73" s="15"/>
      <c r="K73" s="15"/>
      <c r="L73" s="41" t="s">
        <v>151</v>
      </c>
      <c r="M73" s="26" t="s">
        <v>108</v>
      </c>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t="s">
        <v>109</v>
      </c>
      <c r="AR73" s="15" t="str">
        <f>_xlfn.CONCAT(AR76:AR247)</f>
        <v xml:space="preserve">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3" s="16" t="str">
        <f>_xlfn.CONCAT(AS76:AS81)</f>
        <v/>
      </c>
    </row>
    <row r="74" ht="14.25">
      <c r="A74" s="17"/>
      <c r="B74" s="17"/>
      <c r="C74" s="17"/>
      <c r="D74" s="17"/>
      <c r="E74" s="17"/>
      <c r="F74" s="17"/>
      <c r="G74" s="17"/>
      <c r="H74" s="17"/>
      <c r="I74" s="17"/>
      <c r="J74" s="17"/>
      <c r="K74" s="17"/>
      <c r="L74" s="17"/>
      <c r="M74" s="16"/>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6"/>
    </row>
    <row r="75" ht="14.25">
      <c r="A75" s="27" t="s">
        <v>110</v>
      </c>
      <c r="B75" s="27" t="s">
        <v>111</v>
      </c>
      <c r="C75" s="28" t="s">
        <v>112</v>
      </c>
      <c r="D75" s="29" t="s">
        <v>113</v>
      </c>
      <c r="E75" s="30" t="s">
        <v>114</v>
      </c>
      <c r="F75" s="30" t="s">
        <v>115</v>
      </c>
      <c r="G75" s="31" t="s">
        <v>116</v>
      </c>
      <c r="H75" s="31" t="s">
        <v>117</v>
      </c>
      <c r="I75" s="31" t="s">
        <v>118</v>
      </c>
      <c r="J75" s="32" t="s">
        <v>119</v>
      </c>
      <c r="K75" s="32" t="s">
        <v>120</v>
      </c>
      <c r="L75" s="32" t="s">
        <v>121</v>
      </c>
      <c r="M75" s="33"/>
      <c r="N75" s="27" t="s">
        <v>122</v>
      </c>
      <c r="O75" s="27" t="s">
        <v>123</v>
      </c>
      <c r="P75" s="27" t="s">
        <v>124</v>
      </c>
      <c r="Q75" s="27" t="s">
        <v>125</v>
      </c>
      <c r="R75" s="27" t="s">
        <v>126</v>
      </c>
      <c r="S75" s="27" t="s">
        <v>127</v>
      </c>
      <c r="T75" s="27" t="s">
        <v>128</v>
      </c>
      <c r="U75" s="28" t="s">
        <v>129</v>
      </c>
      <c r="V75" s="28" t="s">
        <v>130</v>
      </c>
      <c r="W75" s="28" t="s">
        <v>131</v>
      </c>
      <c r="X75" s="29" t="s">
        <v>132</v>
      </c>
      <c r="Y75" s="29" t="s">
        <v>133</v>
      </c>
      <c r="Z75" s="34" t="s">
        <v>134</v>
      </c>
      <c r="AA75" s="34" t="s">
        <v>135</v>
      </c>
      <c r="AB75" s="29" t="s">
        <v>136</v>
      </c>
      <c r="AC75" s="31" t="s">
        <v>137</v>
      </c>
      <c r="AD75" s="31" t="s">
        <v>138</v>
      </c>
      <c r="AE75" s="31" t="s">
        <v>139</v>
      </c>
      <c r="AF75" s="31" t="s">
        <v>140</v>
      </c>
      <c r="AG75" s="31" t="s">
        <v>141</v>
      </c>
      <c r="AH75" s="31" t="s">
        <v>142</v>
      </c>
      <c r="AI75" s="31" t="s">
        <v>136</v>
      </c>
      <c r="AJ75" s="7" t="s">
        <v>143</v>
      </c>
      <c r="AK75" s="7" t="s">
        <v>144</v>
      </c>
      <c r="AL75" s="7" t="s">
        <v>145</v>
      </c>
      <c r="AM75" s="7" t="s">
        <v>146</v>
      </c>
      <c r="AN75" s="7" t="s">
        <v>147</v>
      </c>
      <c r="AO75" s="7" t="s">
        <v>148</v>
      </c>
      <c r="AP75" s="7" t="s">
        <v>136</v>
      </c>
      <c r="AQ75" s="35" t="s">
        <v>149</v>
      </c>
      <c r="AR75" s="36" t="s">
        <v>150</v>
      </c>
      <c r="AS75" s="33"/>
    </row>
    <row r="76" ht="14.25">
      <c r="A76" s="37">
        <v>45173</v>
      </c>
      <c r="B76" s="38">
        <f t="shared" si="19"/>
        <v>1</v>
      </c>
      <c r="C76" s="38"/>
      <c r="D76" s="38" t="s">
        <v>152</v>
      </c>
      <c r="E76" s="38"/>
      <c r="F76" s="39"/>
      <c r="G76" s="38" t="s">
        <v>153</v>
      </c>
      <c r="H76" s="39"/>
      <c r="I76" s="39"/>
      <c r="J76" s="39" t="s">
        <v>154</v>
      </c>
      <c r="K76" s="39" t="s">
        <v>155</v>
      </c>
      <c r="L76" s="39"/>
      <c r="M76" s="16"/>
      <c r="N76" s="15">
        <f t="shared" si="10"/>
        <v>2</v>
      </c>
      <c r="O76" s="15" t="str">
        <f t="shared" si="11"/>
        <v>Monday</v>
      </c>
      <c r="P76" s="15" t="str">
        <f>VLOOKUP(DAY(A76),Paramètres!I$3:J$33,2,FALSE)</f>
        <v>4th</v>
      </c>
      <c r="Q76" s="15" t="str">
        <f>VLOOKUP(MONTH(A76),Paramètres!M$3:N$14,2,FALSE)</f>
        <v>September</v>
      </c>
      <c r="R76" s="15" t="str">
        <f t="shared" si="12"/>
        <v>4/9/2023</v>
      </c>
      <c r="S76" s="15" t="str">
        <f t="shared" si="13"/>
        <v xml:space="preserve">Today is Monday</v>
      </c>
      <c r="T76" s="15" t="str">
        <f t="shared" si="14"/>
        <v xml:space="preserve"> the 4th of September, 2023</v>
      </c>
      <c r="U76" s="15" t="str">
        <f>IF(C76="","",VLOOKUP(C76,ListesDeroulantes!A:B,2,FALSE)&amp;" menu")</f>
        <v/>
      </c>
      <c r="V76" s="15" t="str">
        <f t="shared" si="15"/>
        <v xml:space="preserve">Today, on the menu, there is:</v>
      </c>
      <c r="W76" s="15" t="str">
        <f>HMTL!B$10&amp;R76&amp;HMTL!B$12&amp;S76&amp;HMTL!B$14&amp;T76&amp;HMTL!B$16&amp;V76&amp;HMTL!B$18</f>
        <v xml:space="preserve">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76" s="15" t="str">
        <f>IFERROR(VLOOKUP(D76,ListesDeroulantes!C:E,3,FALSE),"")</f>
        <v>tomatoes</v>
      </c>
      <c r="Y76" s="15" t="str">
        <f>IFERROR("./images/"&amp;VLOOKUP(D76,ListesDeroulantes!C:E,2,FALSE),"")</f>
        <v>./images/tomatoes.png</v>
      </c>
      <c r="Z76" s="15" t="str">
        <f>IFERROR(VLOOKUP(E76,ListesDeroulantes!F:H,3,FALSE),"")</f>
        <v/>
      </c>
      <c r="AA76" s="15" t="str">
        <f>IFERROR("./images/"&amp;VLOOKUP(E76,ListesDeroulantes!F:H,2,FALSE),"")</f>
        <v/>
      </c>
      <c r="AB76" s="15" t="str">
        <f t="shared" si="16"/>
        <v>tomatoes</v>
      </c>
      <c r="AC76" s="15" t="str">
        <f>IFERROR(VLOOKUP(G76,ListesDeroulantes!I:K,3,FALSE),"")</f>
        <v xml:space="preserve">spinash ravioli</v>
      </c>
      <c r="AD76" s="15" t="str">
        <f>IFERROR("./images/"&amp;VLOOKUP(G76,ListesDeroulantes!I:K,2,FALSE),"")</f>
        <v>./images/spinashravioli.png</v>
      </c>
      <c r="AE76" s="15" t="str">
        <f>IFERROR(VLOOKUP(H76,ListesDeroulantes!I:K,3,FALSE),"")</f>
        <v/>
      </c>
      <c r="AF76" s="15" t="str">
        <f>IFERROR("./images/"&amp;VLOOKUP(H76,ListesDeroulantes!I:K,2,FALSE),"")</f>
        <v/>
      </c>
      <c r="AG76" s="15" t="str">
        <f>IFERROR(VLOOKUP(I76,ListesDeroulantes!I:K,3,FALSE),"")</f>
        <v/>
      </c>
      <c r="AH76" s="15" t="str">
        <f>IFERROR("./images/"&amp;VLOOKUP(I76,ListesDeroulantes!I:K,2,FALSE),"")</f>
        <v/>
      </c>
      <c r="AI76" s="15" t="str">
        <f t="shared" si="20"/>
        <v xml:space="preserve">spinash ravioli</v>
      </c>
      <c r="AJ76" s="15" t="str">
        <f>IFERROR(VLOOKUP(J76,ListesDeroulantes!L:N,3,FALSE),"")</f>
        <v>cheese</v>
      </c>
      <c r="AK76" s="15" t="str">
        <f>IFERROR("./images/"&amp;VLOOKUP(J76,ListesDeroulantes!L:N,2,FALSE),"")</f>
        <v>./images/cheese.png</v>
      </c>
      <c r="AL76" s="15" t="str">
        <f>IFERROR(VLOOKUP(K76,ListesDeroulantes!L:N,3,FALSE),"")</f>
        <v xml:space="preserve">a pear</v>
      </c>
      <c r="AM76" s="15" t="str">
        <f>IFERROR("./images/"&amp;VLOOKUP(K76,ListesDeroulantes!L:N,2,FALSE),"")</f>
        <v>./images/pear.png</v>
      </c>
      <c r="AN76" s="15" t="str">
        <f>IFERROR(VLOOKUP(L76,ListesDeroulantes!L:N,3,FALSE),"")</f>
        <v/>
      </c>
      <c r="AO76" s="15" t="str">
        <f>IFERROR("./images/"&amp;VLOOKUP(L76,ListesDeroulantes!L:N,2,FALSE),"")</f>
        <v/>
      </c>
      <c r="AP76" s="15" t="str">
        <f t="shared" si="18"/>
        <v xml:space="preserve">cheese with a pear</v>
      </c>
      <c r="AQ76" s="15" t="str">
        <f>HMTL!B$20&amp;AB76&amp;IF(Y76&lt;&gt;"",HMTL!B$24&amp;Y76&amp;HMTL!B$26,"")&amp;IF(AA76&lt;&gt;"",HMTL!B$28&amp;AA76&amp;HMTL!B$26,"")&amp;HMTL!B$32&amp;HMTL!B$21&amp;AI76&amp;IF(AD76&lt;&gt;"",HMTL!B$24&amp;AD76&amp;HMTL!B$26,"")&amp;IF(AF76&lt;&gt;"",HMTL!B$28&amp;AF76&amp;HMTL!B$26,"")&amp;IF(AH76&lt;&gt;"",HMTL!B$30&amp;AH76&amp;HMTL!B$26,"")&amp;HMTL!B$32&amp;HMTL!B$22&amp;AP76&amp;IF(AK76&lt;&gt;"",HMTL!B$24&amp;AK76&amp;HMTL!B$26,"")&amp;IF(AM76&lt;&gt;"",HMTL!B$28&amp;AM76&amp;HMTL!B$26,"")&amp;IF(AO76&lt;&gt;"",HMTL!B$30&amp;AO76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v>
      </c>
      <c r="AR76" s="15" t="str">
        <f>IF(A76&lt;&gt;"",W76&amp;AQ76&amp;HMTL!B$32&amp;HMTL!B$34,"")</f>
        <v xml:space="preserve">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v>
      </c>
      <c r="AS76" s="16"/>
    </row>
    <row r="77" ht="14.25">
      <c r="A77" s="37">
        <v>45174</v>
      </c>
      <c r="B77" s="38">
        <f t="shared" si="19"/>
        <v>2</v>
      </c>
      <c r="C77" s="38"/>
      <c r="D77" s="38" t="s">
        <v>156</v>
      </c>
      <c r="E77" s="38" t="s">
        <v>157</v>
      </c>
      <c r="F77" s="39"/>
      <c r="G77" s="38" t="s">
        <v>158</v>
      </c>
      <c r="H77" s="39" t="s">
        <v>159</v>
      </c>
      <c r="I77" s="39"/>
      <c r="J77" s="39" t="s">
        <v>160</v>
      </c>
      <c r="K77" s="39"/>
      <c r="L77" s="39"/>
      <c r="M77" s="16"/>
      <c r="N77" s="15">
        <f t="shared" si="10"/>
        <v>3</v>
      </c>
      <c r="O77" s="15" t="str">
        <f t="shared" si="11"/>
        <v>Tuesday</v>
      </c>
      <c r="P77" s="15" t="str">
        <f>VLOOKUP(DAY(A76),Paramètres!I$3:J$33,2,FALSE)</f>
        <v>4th</v>
      </c>
      <c r="Q77" s="15" t="str">
        <f>VLOOKUP(MONTH(A76),Paramètres!M$3:N$14,2,FALSE)</f>
        <v>September</v>
      </c>
      <c r="R77" s="15" t="str">
        <f t="shared" si="12"/>
        <v>5/9/2023</v>
      </c>
      <c r="S77" s="15" t="str">
        <f t="shared" si="13"/>
        <v xml:space="preserve">Today is Tuesday</v>
      </c>
      <c r="T77" s="15" t="str">
        <f t="shared" si="14"/>
        <v xml:space="preserve"> the 4th of September, 2023</v>
      </c>
      <c r="U77" s="15" t="str">
        <f>IF(C76="","",VLOOKUP(C76,ListesDeroulantes!A:B,2,FALSE)&amp;" menu")</f>
        <v/>
      </c>
      <c r="V77" s="15" t="str">
        <f t="shared" si="15"/>
        <v xml:space="preserve">Today, on the menu, there is:</v>
      </c>
      <c r="W77" s="15" t="str">
        <f>HMTL!B$10&amp;R77&amp;HMTL!B$12&amp;S77&amp;HMTL!B$14&amp;T77&amp;HMTL!B$16&amp;V77&amp;HMTL!B$18</f>
        <v xml:space="preserve">        &lt;!-- début d'un menu--&gt;
        &lt;div class="u-accordion-item"&gt;
          &lt;a class="u-accordion-link u-button-style u-palette-3-light-2 u-accordion-link-2" id="link-accordion-4c47"
            aria-controls="accordion-4c47" aria-selected="false"&gt;
            &lt;span class="u-accordion-link-text"&gt;5/9/2023&lt;/span&gt;&lt;span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77" s="15" t="str">
        <f>IFERROR(VLOOKUP(D76,ListesDeroulantes!C:E,3,FALSE),"")</f>
        <v>tomatoes</v>
      </c>
      <c r="Y77" s="15" t="str">
        <f>IFERROR("./images/"&amp;VLOOKUP(D76,ListesDeroulantes!C:E,2,FALSE),"")</f>
        <v>./images/tomatoes.png</v>
      </c>
      <c r="Z77" s="15" t="str">
        <f>IFERROR(VLOOKUP(E76,ListesDeroulantes!F:H,3,FALSE),"")</f>
        <v/>
      </c>
      <c r="AA77" s="15" t="str">
        <f>IFERROR("./images/"&amp;VLOOKUP(E76,ListesDeroulantes!F:H,2,FALSE),"")</f>
        <v/>
      </c>
      <c r="AB77" s="15" t="str">
        <f t="shared" si="16"/>
        <v>tomatoes</v>
      </c>
      <c r="AC77" s="15" t="str">
        <f>IFERROR(VLOOKUP(G76,ListesDeroulantes!I:K,3,FALSE),"")</f>
        <v xml:space="preserve">spinash ravioli</v>
      </c>
      <c r="AD77" s="15" t="str">
        <f>IFERROR("./images/"&amp;VLOOKUP(G76,ListesDeroulantes!I:K,2,FALSE),"")</f>
        <v>./images/spinashravioli.png</v>
      </c>
      <c r="AE77" s="15" t="str">
        <f>IFERROR(VLOOKUP(H76,ListesDeroulantes!I:K,3,FALSE),"")</f>
        <v/>
      </c>
      <c r="AF77" s="15" t="str">
        <f>IFERROR("./images/"&amp;VLOOKUP(H76,ListesDeroulantes!I:K,2,FALSE),"")</f>
        <v/>
      </c>
      <c r="AG77" s="15" t="str">
        <f>IFERROR(VLOOKUP(I76,ListesDeroulantes!I:K,3,FALSE),"")</f>
        <v/>
      </c>
      <c r="AH77" s="15" t="str">
        <f>IFERROR("./images/"&amp;VLOOKUP(I76,ListesDeroulantes!I:K,2,FALSE),"")</f>
        <v/>
      </c>
      <c r="AI77" s="15" t="str">
        <f t="shared" si="20"/>
        <v xml:space="preserve">spinash ravioli</v>
      </c>
      <c r="AJ77" s="15" t="str">
        <f>IFERROR(VLOOKUP(J76,ListesDeroulantes!L:N,3,FALSE),"")</f>
        <v>cheese</v>
      </c>
      <c r="AK77" s="15" t="str">
        <f>IFERROR("./images/"&amp;VLOOKUP(J76,ListesDeroulantes!L:N,2,FALSE),"")</f>
        <v>./images/cheese.png</v>
      </c>
      <c r="AL77" s="15" t="str">
        <f>IFERROR(VLOOKUP(K76,ListesDeroulantes!L:N,3,FALSE),"")</f>
        <v xml:space="preserve">a pear</v>
      </c>
      <c r="AM77" s="15" t="str">
        <f>IFERROR("./images/"&amp;VLOOKUP(K76,ListesDeroulantes!L:N,2,FALSE),"")</f>
        <v>./images/pear.png</v>
      </c>
      <c r="AN77" s="15" t="str">
        <f>IFERROR(VLOOKUP(L76,ListesDeroulantes!L:N,3,FALSE),"")</f>
        <v/>
      </c>
      <c r="AO77" s="15" t="str">
        <f>IFERROR("./images/"&amp;VLOOKUP(L76,ListesDeroulantes!L:N,2,FALSE),"")</f>
        <v/>
      </c>
      <c r="AP77" s="15" t="str">
        <f t="shared" si="18"/>
        <v xml:space="preserve">cheese with a pear</v>
      </c>
      <c r="AQ77" s="15" t="str">
        <f>HMTL!B$20&amp;AB77&amp;IF(Y77&lt;&gt;"",HMTL!B$24&amp;Y77&amp;HMTL!B$26,"")&amp;IF(AA77&lt;&gt;"",HMTL!B$28&amp;AA77&amp;HMTL!B$26,"")&amp;HMTL!B$32&amp;HMTL!B$21&amp;AI77&amp;IF(AD77&lt;&gt;"",HMTL!B$24&amp;AD77&amp;HMTL!B$26,"")&amp;IF(AF77&lt;&gt;"",HMTL!B$28&amp;AF77&amp;HMTL!B$26,"")&amp;IF(AH77&lt;&gt;"",HMTL!B$30&amp;AH77&amp;HMTL!B$26,"")&amp;HMTL!B$32&amp;HMTL!B$22&amp;AP77&amp;IF(AK77&lt;&gt;"",HMTL!B$24&amp;AK77&amp;HMTL!B$26,"")&amp;IF(AM77&lt;&gt;"",HMTL!B$28&amp;AM77&amp;HMTL!B$26,"")&amp;IF(AO77&lt;&gt;"",HMTL!B$30&amp;AO77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v>
      </c>
      <c r="AR77" s="15" t="str">
        <f>IF(A76&lt;&gt;"",W76&amp;AQ76&amp;HMTL!B$32&amp;HMTL!B$34,"")</f>
        <v xml:space="preserve">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v>
      </c>
      <c r="AS77" s="16"/>
    </row>
    <row r="78" ht="14.25">
      <c r="A78" s="37">
        <v>45176</v>
      </c>
      <c r="B78" s="38">
        <f t="shared" si="19"/>
        <v>4</v>
      </c>
      <c r="C78" s="38"/>
      <c r="D78" s="38"/>
      <c r="E78" s="38"/>
      <c r="F78" s="39"/>
      <c r="G78" s="38" t="s">
        <v>161</v>
      </c>
      <c r="H78" s="39" t="s">
        <v>162</v>
      </c>
      <c r="I78" s="39" t="s">
        <v>163</v>
      </c>
      <c r="J78" s="39" t="s">
        <v>164</v>
      </c>
      <c r="K78" s="39" t="s">
        <v>165</v>
      </c>
      <c r="L78" s="39"/>
      <c r="M78" s="16"/>
      <c r="N78" s="15">
        <f t="shared" si="10"/>
        <v>5</v>
      </c>
      <c r="O78" s="15" t="str">
        <f t="shared" si="11"/>
        <v>Thursday</v>
      </c>
      <c r="P78" s="15" t="str">
        <f>VLOOKUP(DAY(A76),Paramètres!I$3:J$33,2,FALSE)</f>
        <v>4th</v>
      </c>
      <c r="Q78" s="15" t="str">
        <f>VLOOKUP(MONTH(A76),Paramètres!M$3:N$14,2,FALSE)</f>
        <v>September</v>
      </c>
      <c r="R78" s="15" t="str">
        <f t="shared" si="12"/>
        <v>7/9/2023</v>
      </c>
      <c r="S78" s="15" t="str">
        <f t="shared" si="13"/>
        <v xml:space="preserve">Today is Thursday</v>
      </c>
      <c r="T78" s="15" t="str">
        <f t="shared" si="14"/>
        <v xml:space="preserve"> the 4th of September, 2023</v>
      </c>
      <c r="U78" s="15" t="str">
        <f>IF(C76="","",VLOOKUP(C76,ListesDeroulantes!A:B,2,FALSE)&amp;" menu")</f>
        <v/>
      </c>
      <c r="V78" s="15" t="str">
        <f t="shared" si="15"/>
        <v xml:space="preserve">Today, on the menu, there is:</v>
      </c>
      <c r="W78" s="15" t="str">
        <f>HMTL!B$10&amp;R78&amp;HMTL!B$12&amp;S78&amp;HMTL!B$14&amp;T78&amp;HMTL!B$16&amp;V78&amp;HMTL!B$18</f>
        <v xml:space="preserve">        &lt;!-- début d'un menu--&gt;
        &lt;div class="u-accordion-item"&gt;
          &lt;a class="u-accordion-link u-button-style u-palette-3-light-2 u-accordion-link-2" id="link-accordion-4c47"
            aria-controls="accordion-4c47" aria-selected="false"&gt;
            &lt;span class="u-accordion-link-text"&gt;7/9/2023&lt;/span&gt;&lt;span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78" s="15" t="str">
        <f>IFERROR(VLOOKUP(D76,ListesDeroulantes!C:E,3,FALSE),"")</f>
        <v>tomatoes</v>
      </c>
      <c r="Y78" s="15" t="str">
        <f>IFERROR("./images/"&amp;VLOOKUP(D76,ListesDeroulantes!C:E,2,FALSE),"")</f>
        <v>./images/tomatoes.png</v>
      </c>
      <c r="Z78" s="15" t="str">
        <f>IFERROR(VLOOKUP(E76,ListesDeroulantes!F:H,3,FALSE),"")</f>
        <v/>
      </c>
      <c r="AA78" s="15" t="str">
        <f>IFERROR("./images/"&amp;VLOOKUP(E76,ListesDeroulantes!F:H,2,FALSE),"")</f>
        <v/>
      </c>
      <c r="AB78" s="15" t="str">
        <f t="shared" si="16"/>
        <v>tomatoes</v>
      </c>
      <c r="AC78" s="15" t="str">
        <f>IFERROR(VLOOKUP(G76,ListesDeroulantes!I:K,3,FALSE),"")</f>
        <v xml:space="preserve">spinash ravioli</v>
      </c>
      <c r="AD78" s="15" t="str">
        <f>IFERROR("./images/"&amp;VLOOKUP(G76,ListesDeroulantes!I:K,2,FALSE),"")</f>
        <v>./images/spinashravioli.png</v>
      </c>
      <c r="AE78" s="15" t="str">
        <f>IFERROR(VLOOKUP(H76,ListesDeroulantes!I:K,3,FALSE),"")</f>
        <v/>
      </c>
      <c r="AF78" s="15" t="str">
        <f>IFERROR("./images/"&amp;VLOOKUP(H76,ListesDeroulantes!I:K,2,FALSE),"")</f>
        <v/>
      </c>
      <c r="AG78" s="15" t="str">
        <f>IFERROR(VLOOKUP(I76,ListesDeroulantes!I:K,3,FALSE),"")</f>
        <v/>
      </c>
      <c r="AH78" s="15" t="str">
        <f>IFERROR("./images/"&amp;VLOOKUP(I76,ListesDeroulantes!I:K,2,FALSE),"")</f>
        <v/>
      </c>
      <c r="AI78" s="15" t="str">
        <f t="shared" si="20"/>
        <v xml:space="preserve">spinash ravioli</v>
      </c>
      <c r="AJ78" s="15" t="str">
        <f>IFERROR(VLOOKUP(J76,ListesDeroulantes!L:N,3,FALSE),"")</f>
        <v>cheese</v>
      </c>
      <c r="AK78" s="15" t="str">
        <f>IFERROR("./images/"&amp;VLOOKUP(J76,ListesDeroulantes!L:N,2,FALSE),"")</f>
        <v>./images/cheese.png</v>
      </c>
      <c r="AL78" s="15" t="str">
        <f>IFERROR(VLOOKUP(K76,ListesDeroulantes!L:N,3,FALSE),"")</f>
        <v xml:space="preserve">a pear</v>
      </c>
      <c r="AM78" s="15" t="str">
        <f>IFERROR("./images/"&amp;VLOOKUP(K76,ListesDeroulantes!L:N,2,FALSE),"")</f>
        <v>./images/pear.png</v>
      </c>
      <c r="AN78" s="15" t="str">
        <f>IFERROR(VLOOKUP(L76,ListesDeroulantes!L:N,3,FALSE),"")</f>
        <v/>
      </c>
      <c r="AO78" s="15" t="str">
        <f>IFERROR("./images/"&amp;VLOOKUP(L76,ListesDeroulantes!L:N,2,FALSE),"")</f>
        <v/>
      </c>
      <c r="AP78" s="15" t="str">
        <f t="shared" si="18"/>
        <v xml:space="preserve">cheese with a pear</v>
      </c>
      <c r="AQ78" s="15" t="str">
        <f>HMTL!B$20&amp;AB78&amp;IF(Y78&lt;&gt;"",HMTL!B$24&amp;Y78&amp;HMTL!B$26,"")&amp;IF(AA78&lt;&gt;"",HMTL!B$28&amp;AA78&amp;HMTL!B$26,"")&amp;HMTL!B$32&amp;HMTL!B$21&amp;AI78&amp;IF(AD78&lt;&gt;"",HMTL!B$24&amp;AD78&amp;HMTL!B$26,"")&amp;IF(AF78&lt;&gt;"",HMTL!B$28&amp;AF78&amp;HMTL!B$26,"")&amp;IF(AH78&lt;&gt;"",HMTL!B$30&amp;AH78&amp;HMTL!B$26,"")&amp;HMTL!B$32&amp;HMTL!B$22&amp;AP78&amp;IF(AK78&lt;&gt;"",HMTL!B$24&amp;AK78&amp;HMTL!B$26,"")&amp;IF(AM78&lt;&gt;"",HMTL!B$28&amp;AM78&amp;HMTL!B$26,"")&amp;IF(AO78&lt;&gt;"",HMTL!B$30&amp;AO78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v>
      </c>
      <c r="AR78" s="15" t="str">
        <f>IF(A76&lt;&gt;"",W76&amp;AQ76&amp;HMTL!B$32&amp;HMTL!B$34,"")</f>
        <v xml:space="preserve">        &lt;!-- début d'un menu--&gt;
        &lt;div class="u-accordion-item"&gt;
          &lt;a class="u-accordion-link u-button-style u-palette-3-light-2 u-accordion-link-2" id="link-accordion-4c47"
            aria-controls="accordion-4c47" aria-selected="false"&gt;
            &lt;span class="u-accordion-link-text"&gt;4/9/2023&lt;/span&gt;&lt;span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4th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 ravioli&lt;br&gt;
                          &lt;/p&gt;
                          &lt;img
                            class="u-align-center u-image u-image-contain u-image-default u-preserve-proportions u-image-3"
                            src="./images/spinashravioli.png"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pear&lt;br&gt;
                          &lt;/p&gt;
                          &lt;img
                            class="u-align-center u-image u-image-contain u-image-default u-preserve-proportions u-image-3"
                            src="./images/cheese.png" alt=" " data-image-width="512" data-image-height="512"&gt;&lt;img class="u-image u-image-contain u-image-default u-preserve-proportions u-image-4"
                            src="./images/pear.png" alt=" " data-image-width="512" data-image-height="512"&gt;                        &lt;/div&gt;
                      &lt;/div&gt;                        &lt;/div&gt;
                      &lt;/div&gt;
                &lt;/div&gt;
              &lt;/div&gt;
            &lt;/div&gt;
          &lt;/div&gt;
        &lt;/div&gt;
        &lt;!-- fin d'un menu--&gt;</v>
      </c>
      <c r="AS78" s="16"/>
    </row>
    <row r="79" ht="14.25">
      <c r="A79" s="37">
        <v>45177</v>
      </c>
      <c r="B79" s="38">
        <f t="shared" si="19"/>
        <v>5</v>
      </c>
      <c r="C79" s="38"/>
      <c r="D79" s="38" t="s">
        <v>166</v>
      </c>
      <c r="E79" s="38"/>
      <c r="F79" s="39"/>
      <c r="G79" s="38" t="s">
        <v>167</v>
      </c>
      <c r="H79" s="39" t="s">
        <v>168</v>
      </c>
      <c r="I79" s="39" t="s">
        <v>169</v>
      </c>
      <c r="J79" s="39" t="s">
        <v>170</v>
      </c>
      <c r="K79" s="39"/>
      <c r="L79" s="39"/>
      <c r="M79" s="16"/>
      <c r="N79" s="15">
        <f t="shared" si="10"/>
        <v>6</v>
      </c>
      <c r="O79" s="15" t="str">
        <f t="shared" si="11"/>
        <v>Friday</v>
      </c>
      <c r="P79" s="15" t="str">
        <f>VLOOKUP(DAY(A79),Paramètres!I$3:J$33,2,FALSE)</f>
        <v>8th</v>
      </c>
      <c r="Q79" s="15" t="str">
        <f>VLOOKUP(MONTH(A79),Paramètres!M$3:N$14,2,FALSE)</f>
        <v>September</v>
      </c>
      <c r="R79" s="15" t="str">
        <f t="shared" si="12"/>
        <v>8/9/2023</v>
      </c>
      <c r="S79" s="15" t="str">
        <f t="shared" si="13"/>
        <v xml:space="preserve">Today is Friday</v>
      </c>
      <c r="T79" s="15" t="str">
        <f t="shared" si="14"/>
        <v xml:space="preserve"> the 8th of September, 2023</v>
      </c>
      <c r="U79" s="15" t="str">
        <f>IF(C79="","",VLOOKUP(C79,ListesDeroulantes!A:B,2,FALSE)&amp;" menu")</f>
        <v/>
      </c>
      <c r="V79" s="15" t="str">
        <f t="shared" si="15"/>
        <v xml:space="preserve">Today, on the menu, there is:</v>
      </c>
      <c r="W79" s="15" t="str">
        <f>HMTL!B$10&amp;R79&amp;HMTL!B$12&amp;S79&amp;HMTL!B$14&amp;T79&amp;HMTL!B$16&amp;V79&amp;HMTL!B$18</f>
        <v xml:space="preserve">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79" s="15" t="str">
        <f>IFERROR(VLOOKUP(D79,ListesDeroulantes!C:E,3,FALSE),"")</f>
        <v>cucumber</v>
      </c>
      <c r="Y79" s="15" t="str">
        <f>IFERROR("./images/"&amp;VLOOKUP(D79,ListesDeroulantes!C:E,2,FALSE),"")</f>
        <v>./images/cucumber.png</v>
      </c>
      <c r="Z79" s="15" t="str">
        <f>IFERROR(VLOOKUP(E79,ListesDeroulantes!F:H,3,FALSE),"")</f>
        <v/>
      </c>
      <c r="AA79" s="15" t="str">
        <f>IFERROR("./images/"&amp;VLOOKUP(E79,ListesDeroulantes!F:H,2,FALSE),"")</f>
        <v/>
      </c>
      <c r="AB79" s="15" t="str">
        <f t="shared" si="16"/>
        <v>cucumber</v>
      </c>
      <c r="AC79" s="15" t="str">
        <f>IFERROR(VLOOKUP(G79,ListesDeroulantes!I:K,3,FALSE),"")</f>
        <v>fish</v>
      </c>
      <c r="AD79" s="15" t="str">
        <f>IFERROR("./images/"&amp;VLOOKUP(G79,ListesDeroulantes!I:K,2,FALSE),"")</f>
        <v>./images/fish.png</v>
      </c>
      <c r="AE79" s="15" t="str">
        <f>IFERROR(VLOOKUP(H79,ListesDeroulantes!I:K,3,FALSE),"")</f>
        <v>carrots</v>
      </c>
      <c r="AF79" s="15" t="str">
        <f>IFERROR("./images/"&amp;VLOOKUP(H79,ListesDeroulantes!I:K,2,FALSE),"")</f>
        <v>./images/carrots.png</v>
      </c>
      <c r="AG79" s="15" t="str">
        <f>IFERROR(VLOOKUP(I79,ListesDeroulantes!I:K,3,FALSE),"")</f>
        <v>potatoes</v>
      </c>
      <c r="AH79" s="15" t="str">
        <f>IFERROR("./images/"&amp;VLOOKUP(I79,ListesDeroulantes!I:K,2,FALSE),"")</f>
        <v>./images/potatoes.png</v>
      </c>
      <c r="AI79" s="15" t="str">
        <f t="shared" si="20"/>
        <v xml:space="preserve">fish with carrots and potatoes</v>
      </c>
      <c r="AJ79" s="15" t="str">
        <f>IFERROR(VLOOKUP(J79,ListesDeroulantes!L:N,3,FALSE),"")</f>
        <v xml:space="preserve">chocolate cake</v>
      </c>
      <c r="AK79" s="15" t="str">
        <f>IFERROR("./images/"&amp;VLOOKUP(J79,ListesDeroulantes!L:N,2,FALSE),"")</f>
        <v>./images/chocolatecake.png</v>
      </c>
      <c r="AL79" s="15" t="str">
        <f>IFERROR(VLOOKUP(K79,ListesDeroulantes!L:N,3,FALSE),"")</f>
        <v/>
      </c>
      <c r="AM79" s="15" t="str">
        <f>IFERROR("./images/"&amp;VLOOKUP(K79,ListesDeroulantes!L:N,2,FALSE),"")</f>
        <v/>
      </c>
      <c r="AN79" s="15" t="str">
        <f>IFERROR(VLOOKUP(L79,ListesDeroulantes!L:N,3,FALSE),"")</f>
        <v/>
      </c>
      <c r="AO79" s="15" t="str">
        <f>IFERROR("./images/"&amp;VLOOKUP(L79,ListesDeroulantes!L:N,2,FALSE),"")</f>
        <v/>
      </c>
      <c r="AP79" s="15" t="str">
        <f t="shared" si="18"/>
        <v xml:space="preserve">chocolate cake</v>
      </c>
      <c r="AQ79" s="15" t="str">
        <f>HMTL!B$20&amp;AB79&amp;IF(Y79&lt;&gt;"",HMTL!B$24&amp;Y79&amp;HMTL!B$26,"")&amp;IF(AA79&lt;&gt;"",HMTL!B$28&amp;AA79&amp;HMTL!B$26,"")&amp;HMTL!B$32&amp;HMTL!B$21&amp;AI79&amp;IF(AD79&lt;&gt;"",HMTL!B$24&amp;AD79&amp;HMTL!B$26,"")&amp;IF(AF79&lt;&gt;"",HMTL!B$28&amp;AF79&amp;HMTL!B$26,"")&amp;IF(AH79&lt;&gt;"",HMTL!B$30&amp;AH79&amp;HMTL!B$26,"")&amp;HMTL!B$32&amp;HMTL!B$22&amp;AP79&amp;IF(AK79&lt;&gt;"",HMTL!B$24&amp;AK79&amp;HMTL!B$26,"")&amp;IF(AM79&lt;&gt;"",HMTL!B$28&amp;AM79&amp;HMTL!B$26,"")&amp;IF(AO79&lt;&gt;"",HMTL!B$30&amp;AO79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9" s="15" t="str">
        <f>IF(A79&lt;&gt;"",W79&amp;AQ79&amp;HMTL!B$32&amp;HMTL!B$34,"")</f>
        <v xml:space="preserve">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9" s="16"/>
    </row>
    <row r="80" ht="14.25">
      <c r="A80" s="37">
        <v>45180</v>
      </c>
      <c r="B80" s="38">
        <f t="shared" si="19"/>
        <v>1</v>
      </c>
      <c r="C80" s="38" t="s">
        <v>171</v>
      </c>
      <c r="D80" s="38" t="s">
        <v>172</v>
      </c>
      <c r="E80" s="38"/>
      <c r="F80" s="39"/>
      <c r="G80" s="38" t="s">
        <v>173</v>
      </c>
      <c r="H80" s="39" t="s">
        <v>174</v>
      </c>
      <c r="I80" s="39" t="s">
        <v>175</v>
      </c>
      <c r="J80" s="39" t="s">
        <v>176</v>
      </c>
      <c r="K80" s="39"/>
      <c r="L80" s="39"/>
      <c r="M80" s="16"/>
      <c r="N80" s="15">
        <f t="shared" ref="N80:N81" si="21">IF(A80&lt;&gt;"",WEEKDAY(A80),"")</f>
        <v>2</v>
      </c>
      <c r="O80" s="15" t="str">
        <f t="shared" ref="O80:O81" si="22">IF(N80=2,"Monday",IF(N80=3,"Tuesday",IF(N80=4,"Wednesday",IF(N80=5,"Thursday",IF(N80=6,"Friday",IF(N80=7,"Saturday",IF(N80=1,"Sunday","")))))))</f>
        <v>Monday</v>
      </c>
      <c r="P80" s="15" t="str">
        <f>VLOOKUP(DAY(A79),Paramètres!I$3:J$33,2,FALSE)</f>
        <v>8th</v>
      </c>
      <c r="Q80" s="15" t="str">
        <f>VLOOKUP(MONTH(A79),Paramètres!M$3:N$14,2,FALSE)</f>
        <v>September</v>
      </c>
      <c r="R80" s="15" t="str">
        <f t="shared" ref="R80:R81" si="23">DAY(A80)&amp;"/"&amp;MONTH(A80)&amp;"/"&amp;YEAR(A80)</f>
        <v>11/9/2023</v>
      </c>
      <c r="S80" s="15" t="str">
        <f t="shared" ref="S80:S81" si="24">IF(A80&lt;&gt;"","Today is "&amp;O80,"")</f>
        <v xml:space="preserve">Today is Monday</v>
      </c>
      <c r="T80" s="15" t="str">
        <f t="shared" ref="T80:T81" si="25">IF(A80&lt;&gt;""," the "&amp;P80&amp;" of "&amp;Q80&amp;", "&amp;YEAR(A80),"")</f>
        <v xml:space="preserve"> the 8th of September, 2023</v>
      </c>
      <c r="U80" s="15" t="str">
        <f>IF(C79="","",VLOOKUP(C79,ListesDeroulantes!A:B,2,FALSE)&amp;" menu")</f>
        <v/>
      </c>
      <c r="V80" s="15" t="str">
        <f t="shared" ref="V80:V81" si="26">IF(U80="","Today, on the menu, there is:","Today, there is a "&amp;U80&amp;":")</f>
        <v xml:space="preserve">Today, on the menu, there is:</v>
      </c>
      <c r="W80" s="15" t="str">
        <f>HMTL!B$10&amp;R80&amp;HMTL!B$12&amp;S80&amp;HMTL!B$14&amp;T80&amp;HMTL!B$16&amp;V80&amp;HMTL!B$18</f>
        <v xml:space="preserve">        &lt;!-- début d'un menu--&gt;
        &lt;div class="u-accordion-item"&gt;
          &lt;a class="u-accordion-link u-button-style u-palette-3-light-2 u-accordion-link-2" id="link-accordion-4c47"
            aria-controls="accordion-4c47" aria-selected="false"&gt;
            &lt;span class="u-accordion-link-text"&gt;11/9/2023&lt;/span&gt;&lt;span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80" s="15" t="str">
        <f>IFERROR(VLOOKUP(D79,ListesDeroulantes!C:E,3,FALSE),"")</f>
        <v>cucumber</v>
      </c>
      <c r="Y80" s="15" t="str">
        <f>IFERROR("./images/"&amp;VLOOKUP(D79,ListesDeroulantes!C:E,2,FALSE),"")</f>
        <v>./images/cucumber.png</v>
      </c>
      <c r="Z80" s="15" t="str">
        <f>IFERROR(VLOOKUP(E79,ListesDeroulantes!F:H,3,FALSE),"")</f>
        <v/>
      </c>
      <c r="AA80" s="15" t="str">
        <f>IFERROR("./images/"&amp;VLOOKUP(E79,ListesDeroulantes!F:H,2,FALSE),"")</f>
        <v/>
      </c>
      <c r="AB80" s="15" t="str">
        <f t="shared" ref="AB80:AB81" si="27">X80&amp;IF(Z80&lt;&gt;""," with "&amp;Z80,"")&amp;IF(AND(X80&lt;&gt;"",F80&lt;&gt;"")," and ","")&amp;IF(F80&lt;&gt;"",F80,"")</f>
        <v>cucumber</v>
      </c>
      <c r="AC80" s="15" t="str">
        <f>IFERROR(VLOOKUP(G79,ListesDeroulantes!I:K,3,FALSE),"")</f>
        <v>fish</v>
      </c>
      <c r="AD80" s="15" t="str">
        <f>IFERROR("./images/"&amp;VLOOKUP(G79,ListesDeroulantes!I:K,2,FALSE),"")</f>
        <v>./images/fish.png</v>
      </c>
      <c r="AE80" s="15" t="str">
        <f>IFERROR(VLOOKUP(H79,ListesDeroulantes!I:K,3,FALSE),"")</f>
        <v>carrots</v>
      </c>
      <c r="AF80" s="15" t="str">
        <f>IFERROR("./images/"&amp;VLOOKUP(H79,ListesDeroulantes!I:K,2,FALSE),"")</f>
        <v>./images/carrots.png</v>
      </c>
      <c r="AG80" s="15" t="str">
        <f>IFERROR(VLOOKUP(I79,ListesDeroulantes!I:K,3,FALSE),"")</f>
        <v>potatoes</v>
      </c>
      <c r="AH80" s="15" t="str">
        <f>IFERROR("./images/"&amp;VLOOKUP(I79,ListesDeroulantes!I:K,2,FALSE),"")</f>
        <v>./images/potatoes.png</v>
      </c>
      <c r="AI80" s="15" t="str">
        <f t="shared" si="20"/>
        <v xml:space="preserve">fish with carrots and potatoes</v>
      </c>
      <c r="AJ80" s="15" t="str">
        <f>IFERROR(VLOOKUP(J79,ListesDeroulantes!L:N,3,FALSE),"")</f>
        <v xml:space="preserve">chocolate cake</v>
      </c>
      <c r="AK80" s="15" t="str">
        <f>IFERROR("./images/"&amp;VLOOKUP(J79,ListesDeroulantes!L:N,2,FALSE),"")</f>
        <v>./images/chocolatecake.png</v>
      </c>
      <c r="AL80" s="15" t="str">
        <f>IFERROR(VLOOKUP(K79,ListesDeroulantes!L:N,3,FALSE),"")</f>
        <v/>
      </c>
      <c r="AM80" s="15" t="str">
        <f>IFERROR("./images/"&amp;VLOOKUP(K79,ListesDeroulantes!L:N,2,FALSE),"")</f>
        <v/>
      </c>
      <c r="AN80" s="15" t="str">
        <f>IFERROR(VLOOKUP(L79,ListesDeroulantes!L:N,3,FALSE),"")</f>
        <v/>
      </c>
      <c r="AO80" s="15" t="str">
        <f>IFERROR("./images/"&amp;VLOOKUP(L79,ListesDeroulantes!L:N,2,FALSE),"")</f>
        <v/>
      </c>
      <c r="AP80" s="15" t="str">
        <f t="shared" ref="AP80:AP81" si="28">AJ80&amp;IF(AL80&lt;&gt;""," with "&amp;AL80,"")&amp;IF(AN80&lt;&gt;""," and with "&amp;AN80,"")</f>
        <v xml:space="preserve">chocolate cake</v>
      </c>
      <c r="AQ80" s="15" t="str">
        <f>HMTL!B$20&amp;AB80&amp;IF(Y80&lt;&gt;"",HMTL!B$24&amp;Y80&amp;HMTL!B$26,"")&amp;IF(AA80&lt;&gt;"",HMTL!B$28&amp;AA80&amp;HMTL!B$26,"")&amp;HMTL!B$32&amp;HMTL!B$21&amp;AI80&amp;IF(AD80&lt;&gt;"",HMTL!B$24&amp;AD80&amp;HMTL!B$26,"")&amp;IF(AF80&lt;&gt;"",HMTL!B$28&amp;AF80&amp;HMTL!B$26,"")&amp;IF(AH80&lt;&gt;"",HMTL!B$30&amp;AH80&amp;HMTL!B$26,"")&amp;HMTL!B$32&amp;HMTL!B$22&amp;AP80&amp;IF(AK80&lt;&gt;"",HMTL!B$24&amp;AK80&amp;HMTL!B$26,"")&amp;IF(AM80&lt;&gt;"",HMTL!B$28&amp;AM80&amp;HMTL!B$26,"")&amp;IF(AO80&lt;&gt;"",HMTL!B$30&amp;AO80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80" s="15" t="str">
        <f>IF(A79&lt;&gt;"",W79&amp;AQ79&amp;HMTL!B$32&amp;HMTL!B$34,"")</f>
        <v xml:space="preserve">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80" s="16"/>
    </row>
    <row r="81" ht="14.25">
      <c r="A81" s="37">
        <v>45181</v>
      </c>
      <c r="B81" s="38">
        <f t="shared" si="19"/>
        <v>2</v>
      </c>
      <c r="C81" s="38"/>
      <c r="D81" s="38"/>
      <c r="E81" s="38"/>
      <c r="F81" s="39"/>
      <c r="G81" s="38" t="s">
        <v>158</v>
      </c>
      <c r="H81" s="39" t="s">
        <v>177</v>
      </c>
      <c r="I81" s="39" t="s">
        <v>178</v>
      </c>
      <c r="J81" s="39" t="s">
        <v>170</v>
      </c>
      <c r="K81" s="39"/>
      <c r="L81" s="39"/>
      <c r="M81" s="16"/>
      <c r="N81" s="15">
        <f t="shared" si="21"/>
        <v>3</v>
      </c>
      <c r="O81" s="15" t="str">
        <f t="shared" si="22"/>
        <v>Tuesday</v>
      </c>
      <c r="P81" s="15" t="str">
        <f>VLOOKUP(DAY(A79),Paramètres!I$3:J$33,2,FALSE)</f>
        <v>8th</v>
      </c>
      <c r="Q81" s="15" t="str">
        <f>VLOOKUP(MONTH(A79),Paramètres!M$3:N$14,2,FALSE)</f>
        <v>September</v>
      </c>
      <c r="R81" s="15" t="str">
        <f t="shared" si="23"/>
        <v>12/9/2023</v>
      </c>
      <c r="S81" s="15" t="str">
        <f t="shared" si="24"/>
        <v xml:space="preserve">Today is Tuesday</v>
      </c>
      <c r="T81" s="15" t="str">
        <f t="shared" si="25"/>
        <v xml:space="preserve"> the 8th of September, 2023</v>
      </c>
      <c r="U81" s="15" t="str">
        <f>IF(C79="","",VLOOKUP(C79,ListesDeroulantes!A:B,2,FALSE)&amp;" menu")</f>
        <v/>
      </c>
      <c r="V81" s="15" t="str">
        <f t="shared" si="26"/>
        <v xml:space="preserve">Today, on the menu, there is:</v>
      </c>
      <c r="W81" s="15" t="str">
        <f>HMTL!B$10&amp;R81&amp;HMTL!B$12&amp;S81&amp;HMTL!B$14&amp;T81&amp;HMTL!B$16&amp;V81&amp;HMTL!B$18</f>
        <v xml:space="preserve">        &lt;!-- début d'un menu--&gt;
        &lt;div class="u-accordion-item"&gt;
          &lt;a class="u-accordion-link u-button-style u-palette-3-light-2 u-accordion-link-2" id="link-accordion-4c47"
            aria-controls="accordion-4c47" aria-selected="false"&gt;
            &lt;span class="u-accordion-link-text"&gt;12/9/2023&lt;/span&gt;&lt;span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81" s="15" t="str">
        <f>IFERROR(VLOOKUP(D79,ListesDeroulantes!C:E,3,FALSE),"")</f>
        <v>cucumber</v>
      </c>
      <c r="Y81" s="15" t="str">
        <f>IFERROR("./images/"&amp;VLOOKUP(D79,ListesDeroulantes!C:E,2,FALSE),"")</f>
        <v>./images/cucumber.png</v>
      </c>
      <c r="Z81" s="15" t="str">
        <f>IFERROR(VLOOKUP(E79,ListesDeroulantes!F:H,3,FALSE),"")</f>
        <v/>
      </c>
      <c r="AA81" s="15" t="str">
        <f>IFERROR("./images/"&amp;VLOOKUP(E79,ListesDeroulantes!F:H,2,FALSE),"")</f>
        <v/>
      </c>
      <c r="AB81" s="15" t="str">
        <f t="shared" si="27"/>
        <v>cucumber</v>
      </c>
      <c r="AC81" s="15" t="str">
        <f>IFERROR(VLOOKUP(G79,ListesDeroulantes!I:K,3,FALSE),"")</f>
        <v>fish</v>
      </c>
      <c r="AD81" s="15" t="str">
        <f>IFERROR("./images/"&amp;VLOOKUP(G79,ListesDeroulantes!I:K,2,FALSE),"")</f>
        <v>./images/fish.png</v>
      </c>
      <c r="AE81" s="15" t="str">
        <f>IFERROR(VLOOKUP(H79,ListesDeroulantes!I:K,3,FALSE),"")</f>
        <v>carrots</v>
      </c>
      <c r="AF81" s="15" t="str">
        <f>IFERROR("./images/"&amp;VLOOKUP(H79,ListesDeroulantes!I:K,2,FALSE),"")</f>
        <v>./images/carrots.png</v>
      </c>
      <c r="AG81" s="15" t="str">
        <f>IFERROR(VLOOKUP(I79,ListesDeroulantes!I:K,3,FALSE),"")</f>
        <v>potatoes</v>
      </c>
      <c r="AH81" s="15" t="str">
        <f>IFERROR("./images/"&amp;VLOOKUP(I79,ListesDeroulantes!I:K,2,FALSE),"")</f>
        <v>./images/potatoes.png</v>
      </c>
      <c r="AI81" s="15" t="str">
        <f t="shared" si="20"/>
        <v xml:space="preserve">fish with carrots and potatoes</v>
      </c>
      <c r="AJ81" s="15" t="str">
        <f>IFERROR(VLOOKUP(J79,ListesDeroulantes!L:N,3,FALSE),"")</f>
        <v xml:space="preserve">chocolate cake</v>
      </c>
      <c r="AK81" s="15" t="str">
        <f>IFERROR("./images/"&amp;VLOOKUP(J79,ListesDeroulantes!L:N,2,FALSE),"")</f>
        <v>./images/chocolatecake.png</v>
      </c>
      <c r="AL81" s="15" t="str">
        <f>IFERROR(VLOOKUP(K79,ListesDeroulantes!L:N,3,FALSE),"")</f>
        <v/>
      </c>
      <c r="AM81" s="15" t="str">
        <f>IFERROR("./images/"&amp;VLOOKUP(K79,ListesDeroulantes!L:N,2,FALSE),"")</f>
        <v/>
      </c>
      <c r="AN81" s="15" t="str">
        <f>IFERROR(VLOOKUP(L79,ListesDeroulantes!L:N,3,FALSE),"")</f>
        <v/>
      </c>
      <c r="AO81" s="15" t="str">
        <f>IFERROR("./images/"&amp;VLOOKUP(L79,ListesDeroulantes!L:N,2,FALSE),"")</f>
        <v/>
      </c>
      <c r="AP81" s="15" t="str">
        <f t="shared" si="28"/>
        <v xml:space="preserve">chocolate cake</v>
      </c>
      <c r="AQ81" s="15" t="str">
        <f>HMTL!B$20&amp;AB81&amp;IF(Y81&lt;&gt;"",HMTL!B$24&amp;Y81&amp;HMTL!B$26,"")&amp;IF(AA81&lt;&gt;"",HMTL!B$28&amp;AA81&amp;HMTL!B$26,"")&amp;HMTL!B$32&amp;HMTL!B$21&amp;AI81&amp;IF(AD81&lt;&gt;"",HMTL!B$24&amp;AD81&amp;HMTL!B$26,"")&amp;IF(AF81&lt;&gt;"",HMTL!B$28&amp;AF81&amp;HMTL!B$26,"")&amp;IF(AH81&lt;&gt;"",HMTL!B$30&amp;AH81&amp;HMTL!B$26,"")&amp;HMTL!B$32&amp;HMTL!B$22&amp;AP81&amp;IF(AK81&lt;&gt;"",HMTL!B$24&amp;AK81&amp;HMTL!B$26,"")&amp;IF(AM81&lt;&gt;"",HMTL!B$28&amp;AM81&amp;HMTL!B$26,"")&amp;IF(AO81&lt;&gt;"",HMTL!B$30&amp;AO81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81" s="15" t="str">
        <f>IF(A79&lt;&gt;"",W79&amp;AQ79&amp;HMTL!B$32&amp;HMTL!B$34,"")</f>
        <v xml:space="preserve">        &lt;!-- début d'un menu--&gt;
        &lt;div class="u-accordion-item"&gt;
          &lt;a class="u-accordion-link u-button-style u-palette-3-light-2 u-accordion-link-2" id="link-accordion-4c47"
            aria-controls="accordion-4c47" aria-selected="false"&gt;
            &lt;span class="u-accordion-link-text"&gt;8/9/2023&lt;/span&gt;&lt;span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8th of September, 2023&lt;/span&gt;.&lt;br&gt;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carrots and potatoes&lt;br&gt;
                          &lt;/p&gt;
                          &lt;img
                            class="u-align-center u-image u-image-contain u-image-default u-preserve-proportions u-image-3"
                            src="./images/fish.png" alt=" " data-image-width="512" data-image-height="512"&gt;&lt;img class="u-image u-image-contain u-image-default u-preserve-proportions u-image-4"
                            src="./images/carrots.png"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81" s="16"/>
    </row>
    <row r="82" ht="14.25">
      <c r="A82" s="15"/>
      <c r="B82" s="15"/>
      <c r="C82" s="15"/>
      <c r="D82" s="15"/>
      <c r="E82" s="15"/>
      <c r="F82" s="15"/>
      <c r="G82" s="15"/>
      <c r="H82" s="15"/>
      <c r="I82" s="15"/>
      <c r="J82" s="15"/>
      <c r="K82" s="15"/>
      <c r="L82" s="15"/>
      <c r="M82" s="16"/>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6"/>
    </row>
    <row r="83" ht="14.25">
      <c r="A83" s="15"/>
      <c r="B83" s="15"/>
      <c r="C83" s="15"/>
      <c r="D83" s="15"/>
      <c r="E83" s="15"/>
      <c r="F83" s="15"/>
      <c r="G83" s="15"/>
      <c r="H83" s="15"/>
      <c r="I83" s="15"/>
      <c r="J83" s="15"/>
      <c r="K83" s="15"/>
      <c r="L83" s="15"/>
      <c r="M83" s="16"/>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6"/>
    </row>
    <row r="84" ht="14.25">
      <c r="A84" s="15"/>
      <c r="B84" s="15"/>
      <c r="C84" s="15"/>
      <c r="D84" s="15"/>
      <c r="E84" s="15"/>
      <c r="F84" s="15"/>
      <c r="G84" s="15"/>
      <c r="H84" s="15"/>
      <c r="I84" s="15"/>
      <c r="J84" s="15"/>
      <c r="K84" s="15"/>
      <c r="L84" s="15"/>
      <c r="M84" s="16"/>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6"/>
    </row>
    <row r="85" ht="14.25">
      <c r="A85" s="15"/>
      <c r="B85" s="15"/>
      <c r="C85" s="15"/>
      <c r="D85" s="15"/>
      <c r="E85" s="15"/>
      <c r="F85" s="15"/>
      <c r="G85" s="15"/>
      <c r="H85" s="15"/>
      <c r="I85" s="15"/>
      <c r="J85" s="15"/>
      <c r="K85" s="15"/>
      <c r="L85" s="15"/>
      <c r="M85" s="16"/>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6"/>
    </row>
    <row r="86" ht="14.25">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row>
    <row r="90" ht="14.25">
      <c r="D90" s="45"/>
    </row>
  </sheetData>
  <autoFilter ref="A5:L7"/>
  <dataValidations count="97" disablePrompts="0">
    <dataValidation sqref="D6 D7 D8 D9 D10 D12 D13 D14 D15 D16 D17 D18 D19 D20 D21 D22 D23 D24 D25 D26 D27" type="list" allowBlank="1" errorStyle="stop" imeMode="noControl" operator="between" showDropDown="0" showErrorMessage="1" showInputMessage="1">
      <formula1>ListesDeroulantes!$C$3:$C$253</formula1>
    </dataValidation>
    <dataValidation sqref="C6 C7 C8 C9 C10 C12 C13 C14 C15 C16 C17 C18 C19 C20 C21 C22 C23 C24 C25 C26 C27" type="list" allowBlank="1" errorStyle="stop" imeMode="noControl" operator="between" showDropDown="0" showErrorMessage="1" showInputMessage="1">
      <formula1>ListesDeroulantes!$A$3:$A$247</formula1>
    </dataValidation>
    <dataValidation sqref="E6 E7 E8 E9 E10 E12 E13 E14 E15 E16 E17 E18 E19 E20 E21 E22 E23 E24 E25 E26 E27" type="list" allowBlank="1" errorStyle="stop" imeMode="noControl" operator="between" showDropDown="0" showErrorMessage="1" showInputMessage="1">
      <formula1>ListesDeroulantes!$F$3:$F$247</formula1>
    </dataValidation>
    <dataValidation sqref="G6 G7 G8 G9 G10 G12 G13 G14 G15 G16 G17 G18 G19 G20 G21 G22 G23 G24 G25 G26 G27" type="list" allowBlank="1" errorStyle="stop" imeMode="noControl" operator="between" showDropDown="0" showErrorMessage="1" showInputMessage="1">
      <formula1>ListesDeroulantes!$I$3:$I$309</formula1>
    </dataValidation>
    <dataValidation sqref="H6 H7 H8 H9 H10 H12 H13 H14 H15 H16 H17 H18 H19 H20 H21 H22 H23 H24 H25 H26 H27" type="list" allowBlank="1" errorStyle="stop" imeMode="noControl" operator="between" showDropDown="0" showErrorMessage="1" showInputMessage="1">
      <formula1>ListesDeroulantes!$I$3:$I$309</formula1>
    </dataValidation>
    <dataValidation sqref="I6 I7 I8 I9 I10 I12 I13 I14 I15 I16 I17 I18 I19 I20 I21 I22 I23 I24 I25 I26 I27" type="list" allowBlank="1" errorStyle="stop" imeMode="noControl" operator="between" showDropDown="0" showErrorMessage="1" showInputMessage="1">
      <formula1>ListesDeroulantes!$I$3:$I$309</formula1>
    </dataValidation>
    <dataValidation sqref="J6 J7 J8 J9 J10 J12 J13 J14 J15 J16 J17 J18 J19 J20 J21 J22 J23 J24 J25 J26 J27" type="list" allowBlank="1" errorStyle="stop" imeMode="noControl" operator="between" showDropDown="0" showErrorMessage="1" showInputMessage="1">
      <formula1>ListesDeroulantes!$L$3:$L$66</formula1>
    </dataValidation>
    <dataValidation sqref="K6 K7 K8 K9 K10 K12 K13 K14 K15 K16 K17 K18 K19 K20 K21 K22 K23 K24 K25 K26 K27" type="list" allowBlank="1" errorStyle="stop" imeMode="noControl" operator="between" showDropDown="0" showErrorMessage="1" showInputMessage="1">
      <formula1>ListesDeroulantes!$L$3:$L$66</formula1>
    </dataValidation>
    <dataValidation sqref="L6 L7 L8 L9 L10 L12 L14 L15 L16 L17 L18 L19 L20 L21 L22 L23 L24 L25 L26 L27" type="list" allowBlank="1" errorStyle="stop" imeMode="noControl" operator="between" showDropDown="0" showErrorMessage="1" showInputMessage="1">
      <formula1>ListesDeroulantes!$L$3:$L$66</formula1>
    </dataValidation>
    <dataValidation sqref="D16 D17 D18 D19 D20 D21 D22 D23 D24 D25" type="list" allowBlank="1" errorStyle="stop" imeMode="noControl" operator="between" showDropDown="0" showErrorMessage="1" showInputMessage="1">
      <formula1>ListesDeroulantes!$C$3:$C$253</formula1>
    </dataValidation>
    <dataValidation sqref="C16 C17 C18 C19 C20 C21 C22 C23 C24 C25" type="list" allowBlank="1" errorStyle="stop" imeMode="noControl" operator="between" showDropDown="0" showErrorMessage="1" showInputMessage="1">
      <formula1>ListesDeroulantes!$A$3:$A$247</formula1>
    </dataValidation>
    <dataValidation sqref="E16 E17 E18 E19 E20 E21 E22 E23 E24 E25" type="list" allowBlank="1" errorStyle="stop" imeMode="noControl" operator="between" showDropDown="0" showErrorMessage="1" showInputMessage="1">
      <formula1>ListesDeroulantes!$F$3:$F$247</formula1>
    </dataValidation>
    <dataValidation sqref="G16 G17 G18 G19 G20 G21 G22 G23 G24 G25" type="list" allowBlank="1" errorStyle="stop" imeMode="noControl" operator="between" showDropDown="0" showErrorMessage="1" showInputMessage="1">
      <formula1>ListesDeroulantes!$I$3:$I$309</formula1>
    </dataValidation>
    <dataValidation sqref="H16 H17 H18 H19 H20 H21 H22 H23 H24 H25" type="list" allowBlank="1" errorStyle="stop" imeMode="noControl" operator="between" showDropDown="0" showErrorMessage="1" showInputMessage="1">
      <formula1>ListesDeroulantes!$I$3:$I$309</formula1>
    </dataValidation>
    <dataValidation sqref="I16 I17 I18 I19 I20 I21 I22 I23 I24 I25" type="list" allowBlank="1" errorStyle="stop" imeMode="noControl" operator="between" showDropDown="0" showErrorMessage="1" showInputMessage="1">
      <formula1>ListesDeroulantes!$I$3:$I$309</formula1>
    </dataValidation>
    <dataValidation sqref="J16 J17 J18 J19 J20 J21 J22 J23 J24 J25" type="list" allowBlank="1" errorStyle="stop" imeMode="noControl" operator="between" showDropDown="0" showErrorMessage="1" showInputMessage="1">
      <formula1>ListesDeroulantes!$L$3:$L$66</formula1>
    </dataValidation>
    <dataValidation sqref="K16 K17 K18 K19 K20 K21 K22 K23 K24 K25" type="list" allowBlank="1" errorStyle="stop" imeMode="noControl" operator="between" showDropDown="0" showErrorMessage="1" showInputMessage="1">
      <formula1>ListesDeroulantes!$L$3:$L$66</formula1>
    </dataValidation>
    <dataValidation sqref="L16 L17 L18 L19 L20 L21 L22 L23 L24 L25" type="list" allowBlank="1" errorStyle="stop" imeMode="noControl" operator="between" showDropDown="0" showErrorMessage="1" showInputMessage="1">
      <formula1>ListesDeroulantes!$L$3:$L$66</formula1>
    </dataValidation>
    <dataValidation sqref="A29 A30 A31 A32 A33 A34 A35 A36 A37 A38 A39" type="list" allowBlank="1" errorStyle="stop" imeMode="noControl" operator="between" showDropDown="0" showErrorMessage="1" showInputMessage="1">
      <formula1>ListesDeroulantes!$L$3:$L$66</formula1>
    </dataValidation>
    <dataValidation sqref="B29 B30 B31 B32 B33 B34 B35 B36 B37 B38 B39" type="list" allowBlank="1" errorStyle="stop" imeMode="noControl" operator="between" showDropDown="0" showErrorMessage="1" showInputMessage="1">
      <formula1>ListesDeroulantes!$L$3:$L$66</formula1>
    </dataValidation>
    <dataValidation sqref="A33 A34 A35 A36 A37 A38 A39" type="list" allowBlank="1" errorStyle="stop" imeMode="noControl" operator="between" showDropDown="0" showErrorMessage="1" showInputMessage="1">
      <formula1>ListesDeroulantes!$L$3:$L$66</formula1>
    </dataValidation>
    <dataValidation sqref="B33 B34 B35 B36 B37 B38 B39" type="list" allowBlank="1" errorStyle="stop" imeMode="noControl" operator="between" showDropDown="0" showErrorMessage="1" showInputMessage="1">
      <formula1>ListesDeroulantes!$L$3:$L$66</formula1>
    </dataValidation>
    <dataValidation sqref="D43" type="list" allowBlank="1" errorStyle="stop" imeMode="noControl" operator="between" showDropDown="0" showErrorMessage="1" showInputMessage="1">
      <formula1>ListesDeroulantes!$C$3:$C$253</formula1>
    </dataValidation>
    <dataValidation sqref="C43" type="list" allowBlank="1" errorStyle="stop" imeMode="noControl" operator="between" showDropDown="0" showErrorMessage="1" showInputMessage="1">
      <formula1>ListesDeroulantes!$A$3:$A$247</formula1>
    </dataValidation>
    <dataValidation sqref="E43" type="list" allowBlank="1" errorStyle="stop" imeMode="noControl" operator="between" showDropDown="0" showErrorMessage="1" showInputMessage="1">
      <formula1>ListesDeroulantes!$F$3:$F$247</formula1>
    </dataValidation>
    <dataValidation sqref="G43" type="list" allowBlank="1" errorStyle="stop" imeMode="noControl" operator="between" showDropDown="0" showErrorMessage="1" showInputMessage="1">
      <formula1>ListesDeroulantes!$I$3:$I$309</formula1>
    </dataValidation>
    <dataValidation sqref="H43" type="list" allowBlank="1" errorStyle="stop" imeMode="noControl" operator="between" showDropDown="0" showErrorMessage="1" showInputMessage="1">
      <formula1>ListesDeroulantes!$I$3:$I$309</formula1>
    </dataValidation>
    <dataValidation sqref="I43" type="list" allowBlank="1" errorStyle="stop" imeMode="noControl" operator="between" showDropDown="0" showErrorMessage="1" showInputMessage="1">
      <formula1>ListesDeroulantes!$I$3:$I$309</formula1>
    </dataValidation>
    <dataValidation sqref="J43" type="list" allowBlank="1" errorStyle="stop" imeMode="noControl" operator="between" showDropDown="0" showErrorMessage="1" showInputMessage="1">
      <formula1>ListesDeroulantes!$L$3:$L$66</formula1>
    </dataValidation>
    <dataValidation sqref="K43" type="list" allowBlank="1" errorStyle="stop" imeMode="noControl" operator="between" showDropDown="0" showErrorMessage="1" showInputMessage="1">
      <formula1>ListesDeroulantes!$L$3:$L$66</formula1>
    </dataValidation>
    <dataValidation sqref="L43" type="list" allowBlank="1" errorStyle="stop" imeMode="noControl" operator="between" showDropDown="0" showErrorMessage="1" showInputMessage="1">
      <formula1>ListesDeroulantes!$L$3:$L$66</formula1>
    </dataValidation>
    <dataValidation sqref="D45 D46 D47 D48 D55" type="list" allowBlank="1" errorStyle="stop" imeMode="noControl" operator="between" showDropDown="0" showErrorMessage="1" showInputMessage="1">
      <formula1>ListesDeroulantes!$C$3:$C$253</formula1>
    </dataValidation>
    <dataValidation sqref="C45 C46 C47 C48 C55" type="list" allowBlank="1" errorStyle="stop" imeMode="noControl" operator="between" showDropDown="0" showErrorMessage="1" showInputMessage="1">
      <formula1>ListesDeroulantes!$A$3:$A$247</formula1>
    </dataValidation>
    <dataValidation sqref="E45 E46 E47 E48 E55" type="list" allowBlank="1" errorStyle="stop" imeMode="noControl" operator="between" showDropDown="0" showErrorMessage="1" showInputMessage="1">
      <formula1>ListesDeroulantes!$F$3:$F$247</formula1>
    </dataValidation>
    <dataValidation sqref="G45 G46 G47 G48 G55" type="list" allowBlank="1" errorStyle="stop" imeMode="noControl" operator="between" showDropDown="0" showErrorMessage="1" showInputMessage="1">
      <formula1>ListesDeroulantes!$I$3:$I$309</formula1>
    </dataValidation>
    <dataValidation sqref="H45 H46 H47 H48 H55" type="list" allowBlank="1" errorStyle="stop" imeMode="noControl" operator="between" showDropDown="0" showErrorMessage="1" showInputMessage="1">
      <formula1>ListesDeroulantes!$I$3:$I$309</formula1>
    </dataValidation>
    <dataValidation sqref="I45 I46 I47 I48 I55" type="list" allowBlank="1" errorStyle="stop" imeMode="noControl" operator="between" showDropDown="0" showErrorMessage="1" showInputMessage="1">
      <formula1>ListesDeroulantes!$I$3:$I$309</formula1>
    </dataValidation>
    <dataValidation sqref="J45 J46 J47 J48 J55" type="list" allowBlank="1" errorStyle="stop" imeMode="noControl" operator="between" showDropDown="0" showErrorMessage="1" showInputMessage="1">
      <formula1>ListesDeroulantes!$L$3:$L$66</formula1>
    </dataValidation>
    <dataValidation sqref="K45 K46 K47 K48 K55" type="list" allowBlank="1" errorStyle="stop" imeMode="noControl" operator="between" showDropDown="0" showErrorMessage="1" showInputMessage="1">
      <formula1>ListesDeroulantes!$L$3:$L$66</formula1>
    </dataValidation>
    <dataValidation sqref="L45 L47 L48 L55" type="list" allowBlank="1" errorStyle="stop" imeMode="noControl" operator="between" showDropDown="0" showErrorMessage="1" showInputMessage="1">
      <formula1>ListesDeroulantes!$L$3:$L$66</formula1>
    </dataValidation>
    <dataValidation sqref="D55" type="list" allowBlank="1" errorStyle="stop" imeMode="noControl" operator="between" showDropDown="0" showErrorMessage="1" showInputMessage="1">
      <formula1>ListesDeroulantes!$C$3:$C$253</formula1>
    </dataValidation>
    <dataValidation sqref="C55" type="list" allowBlank="1" errorStyle="stop" imeMode="noControl" operator="between" showDropDown="0" showErrorMessage="1" showInputMessage="1">
      <formula1>ListesDeroulantes!$A$3:$A$247</formula1>
    </dataValidation>
    <dataValidation sqref="E55" type="list" allowBlank="1" errorStyle="stop" imeMode="noControl" operator="between" showDropDown="0" showErrorMessage="1" showInputMessage="1">
      <formula1>ListesDeroulantes!$F$3:$F$247</formula1>
    </dataValidation>
    <dataValidation sqref="G55" type="list" allowBlank="1" errorStyle="stop" imeMode="noControl" operator="between" showDropDown="0" showErrorMessage="1" showInputMessage="1">
      <formula1>ListesDeroulantes!$I$3:$I$309</formula1>
    </dataValidation>
    <dataValidation sqref="H55" type="list" allowBlank="1" errorStyle="stop" imeMode="noControl" operator="between" showDropDown="0" showErrorMessage="1" showInputMessage="1">
      <formula1>ListesDeroulantes!$I$3:$I$309</formula1>
    </dataValidation>
    <dataValidation sqref="I55" type="list" allowBlank="1" errorStyle="stop" imeMode="noControl" operator="between" showDropDown="0" showErrorMessage="1" showInputMessage="1">
      <formula1>ListesDeroulantes!$I$3:$I$309</formula1>
    </dataValidation>
    <dataValidation sqref="J55" type="list" allowBlank="1" errorStyle="stop" imeMode="noControl" operator="between" showDropDown="0" showErrorMessage="1" showInputMessage="1">
      <formula1>ListesDeroulantes!$L$3:$L$66</formula1>
    </dataValidation>
    <dataValidation sqref="K55" type="list" allowBlank="1" errorStyle="stop" imeMode="noControl" operator="between" showDropDown="0" showErrorMessage="1" showInputMessage="1">
      <formula1>ListesDeroulantes!$L$3:$L$66</formula1>
    </dataValidation>
    <dataValidation sqref="L55" type="list" allowBlank="1" errorStyle="stop" imeMode="noControl" operator="between" showDropDown="0" showErrorMessage="1" showInputMessage="1">
      <formula1>ListesDeroulantes!$L$3:$L$66</formula1>
    </dataValidation>
    <dataValidation sqref="D49 D50 D51 D52 D53 D54" type="list" allowBlank="1" errorStyle="stop" imeMode="noControl" operator="between" showDropDown="0" showErrorMessage="1" showInputMessage="1">
      <formula1>ListesDeroulantes!$C$3:$C$253</formula1>
    </dataValidation>
    <dataValidation sqref="C49 C50 C51 C52 C53 C54" type="list" allowBlank="1" errorStyle="stop" imeMode="noControl" operator="between" showDropDown="0" showErrorMessage="1" showInputMessage="1">
      <formula1>ListesDeroulantes!$A$3:$A$247</formula1>
    </dataValidation>
    <dataValidation sqref="E49 E50 E51 E52 E53 E54" type="list" allowBlank="1" errorStyle="stop" imeMode="noControl" operator="between" showDropDown="0" showErrorMessage="1" showInputMessage="1">
      <formula1>ListesDeroulantes!$F$3:$F$247</formula1>
    </dataValidation>
    <dataValidation sqref="G49 G50 G51 G52 G53 G54" type="list" allowBlank="1" errorStyle="stop" imeMode="noControl" operator="between" showDropDown="0" showErrorMessage="1" showInputMessage="1">
      <formula1>ListesDeroulantes!$I$3:$I$309</formula1>
    </dataValidation>
    <dataValidation sqref="H49 H50 H51 H52 H53 H54" type="list" allowBlank="1" errorStyle="stop" imeMode="noControl" operator="between" showDropDown="0" showErrorMessage="1" showInputMessage="1">
      <formula1>ListesDeroulantes!$I$3:$I$309</formula1>
    </dataValidation>
    <dataValidation sqref="I49 I50 I51 I52 I53 I54" type="list" allowBlank="1" errorStyle="stop" imeMode="noControl" operator="between" showDropDown="0" showErrorMessage="1" showInputMessage="1">
      <formula1>ListesDeroulantes!$I$3:$I$309</formula1>
    </dataValidation>
    <dataValidation sqref="J49 J50 J51 J52 J53 J54" type="list" allowBlank="1" errorStyle="stop" imeMode="noControl" operator="between" showDropDown="0" showErrorMessage="1" showInputMessage="1">
      <formula1>ListesDeroulantes!$L$3:$L$66</formula1>
    </dataValidation>
    <dataValidation sqref="K49 K50 K51 K52 K53 K54" type="list" allowBlank="1" errorStyle="stop" imeMode="noControl" operator="between" showDropDown="0" showErrorMessage="1" showInputMessage="1">
      <formula1>ListesDeroulantes!$L$3:$L$66</formula1>
    </dataValidation>
    <dataValidation sqref="L49 L50 L51 L52 L53 L54" type="list" allowBlank="1" errorStyle="stop" imeMode="noControl" operator="between" showDropDown="0" showErrorMessage="1" showInputMessage="1">
      <formula1>ListesDeroulantes!$L$3:$L$66</formula1>
    </dataValidation>
    <dataValidation sqref="D70" type="list" allowBlank="1" errorStyle="stop" imeMode="noControl" operator="between" showDropDown="0" showErrorMessage="1" showInputMessage="1">
      <formula1>ListesDeroulantes!$C$3:$C$253</formula1>
    </dataValidation>
    <dataValidation sqref="C70" type="list" allowBlank="1" errorStyle="stop" imeMode="noControl" operator="between" showDropDown="0" showErrorMessage="1" showInputMessage="1">
      <formula1>ListesDeroulantes!$A$3:$A$247</formula1>
    </dataValidation>
    <dataValidation sqref="E70" type="list" allowBlank="1" errorStyle="stop" imeMode="noControl" operator="between" showDropDown="0" showErrorMessage="1" showInputMessage="1">
      <formula1>ListesDeroulantes!$F$3:$F$247</formula1>
    </dataValidation>
    <dataValidation sqref="G70" type="list" allowBlank="1" errorStyle="stop" imeMode="noControl" operator="between" showDropDown="0" showErrorMessage="1" showInputMessage="1">
      <formula1>ListesDeroulantes!$I$3:$I$309</formula1>
    </dataValidation>
    <dataValidation sqref="H70" type="list" allowBlank="1" errorStyle="stop" imeMode="noControl" operator="between" showDropDown="0" showErrorMessage="1" showInputMessage="1">
      <formula1>ListesDeroulantes!$I$3:$I$309</formula1>
    </dataValidation>
    <dataValidation sqref="I70" type="list" allowBlank="1" errorStyle="stop" imeMode="noControl" operator="between" showDropDown="0" showErrorMessage="1" showInputMessage="1">
      <formula1>ListesDeroulantes!$I$3:$I$309</formula1>
    </dataValidation>
    <dataValidation sqref="J70" type="list" allowBlank="1" errorStyle="stop" imeMode="noControl" operator="between" showDropDown="0" showErrorMessage="1" showInputMessage="1">
      <formula1>ListesDeroulantes!$L$3:$L$66</formula1>
    </dataValidation>
    <dataValidation sqref="K70" type="list" allowBlank="1" errorStyle="stop" imeMode="noControl" operator="between" showDropDown="0" showErrorMessage="1" showInputMessage="1">
      <formula1>ListesDeroulantes!$L$3:$L$66</formula1>
    </dataValidation>
    <dataValidation sqref="L70" type="list" allowBlank="1" errorStyle="stop" imeMode="noControl" operator="between" showDropDown="0" showErrorMessage="1" showInputMessage="1">
      <formula1>ListesDeroulantes!$L$3:$L$66</formula1>
    </dataValidation>
    <dataValidation sqref="D72 D73 D74 D75 D82" type="list" allowBlank="1" errorStyle="stop" imeMode="noControl" operator="between" showDropDown="0" showErrorMessage="1" showInputMessage="1">
      <formula1>ListesDeroulantes!$C$3:$C$253</formula1>
    </dataValidation>
    <dataValidation sqref="C72 C73 C74 C75 C82" type="list" allowBlank="1" errorStyle="stop" imeMode="noControl" operator="between" showDropDown="0" showErrorMessage="1" showInputMessage="1">
      <formula1>ListesDeroulantes!$A$3:$A$247</formula1>
    </dataValidation>
    <dataValidation sqref="E72 E73 E74 E75 E82" type="list" allowBlank="1" errorStyle="stop" imeMode="noControl" operator="between" showDropDown="0" showErrorMessage="1" showInputMessage="1">
      <formula1>ListesDeroulantes!$F$3:$F$247</formula1>
    </dataValidation>
    <dataValidation sqref="G72 G73 G74 G75 G82" type="list" allowBlank="1" errorStyle="stop" imeMode="noControl" operator="between" showDropDown="0" showErrorMessage="1" showInputMessage="1">
      <formula1>ListesDeroulantes!$I$3:$I$309</formula1>
    </dataValidation>
    <dataValidation sqref="H72 H73 H74 H75 H82" type="list" allowBlank="1" errorStyle="stop" imeMode="noControl" operator="between" showDropDown="0" showErrorMessage="1" showInputMessage="1">
      <formula1>ListesDeroulantes!$I$3:$I$309</formula1>
    </dataValidation>
    <dataValidation sqref="I72 I73 I74 I75 I82" type="list" allowBlank="1" errorStyle="stop" imeMode="noControl" operator="between" showDropDown="0" showErrorMessage="1" showInputMessage="1">
      <formula1>ListesDeroulantes!$I$3:$I$309</formula1>
    </dataValidation>
    <dataValidation sqref="J72 J73 J74 J75 J82" type="list" allowBlank="1" errorStyle="stop" imeMode="noControl" operator="between" showDropDown="0" showErrorMessage="1" showInputMessage="1">
      <formula1>ListesDeroulantes!$L$3:$L$66</formula1>
    </dataValidation>
    <dataValidation sqref="K72 K73 K74 K75 K82" type="list" allowBlank="1" errorStyle="stop" imeMode="noControl" operator="between" showDropDown="0" showErrorMessage="1" showInputMessage="1">
      <formula1>ListesDeroulantes!$L$3:$L$66</formula1>
    </dataValidation>
    <dataValidation sqref="L72 L74 L75 L82" type="list" allowBlank="1" errorStyle="stop" imeMode="noControl" operator="between" showDropDown="0" showErrorMessage="1" showInputMessage="1">
      <formula1>ListesDeroulantes!$L$3:$L$66</formula1>
    </dataValidation>
    <dataValidation sqref="D82" type="list" allowBlank="1" errorStyle="stop" imeMode="noControl" operator="between" showDropDown="0" showErrorMessage="1" showInputMessage="1">
      <formula1>ListesDeroulantes!$C$3:$C$253</formula1>
    </dataValidation>
    <dataValidation sqref="C82" type="list" allowBlank="1" errorStyle="stop" imeMode="noControl" operator="between" showDropDown="0" showErrorMessage="1" showInputMessage="1">
      <formula1>ListesDeroulantes!$A$3:$A$247</formula1>
    </dataValidation>
    <dataValidation sqref="E82" type="list" allowBlank="1" errorStyle="stop" imeMode="noControl" operator="between" showDropDown="0" showErrorMessage="1" showInputMessage="1">
      <formula1>ListesDeroulantes!$F$3:$F$247</formula1>
    </dataValidation>
    <dataValidation sqref="G82" type="list" allowBlank="1" errorStyle="stop" imeMode="noControl" operator="between" showDropDown="0" showErrorMessage="1" showInputMessage="1">
      <formula1>ListesDeroulantes!$I$3:$I$309</formula1>
    </dataValidation>
    <dataValidation sqref="H82" type="list" allowBlank="1" errorStyle="stop" imeMode="noControl" operator="between" showDropDown="0" showErrorMessage="1" showInputMessage="1">
      <formula1>ListesDeroulantes!$I$3:$I$309</formula1>
    </dataValidation>
    <dataValidation sqref="I82" type="list" allowBlank="1" errorStyle="stop" imeMode="noControl" operator="between" showDropDown="0" showErrorMessage="1" showInputMessage="1">
      <formula1>ListesDeroulantes!$I$3:$I$309</formula1>
    </dataValidation>
    <dataValidation sqref="J82" type="list" allowBlank="1" errorStyle="stop" imeMode="noControl" operator="between" showDropDown="0" showErrorMessage="1" showInputMessage="1">
      <formula1>ListesDeroulantes!$L$3:$L$66</formula1>
    </dataValidation>
    <dataValidation sqref="K82" type="list" allowBlank="1" errorStyle="stop" imeMode="noControl" operator="between" showDropDown="0" showErrorMessage="1" showInputMessage="1">
      <formula1>ListesDeroulantes!$L$3:$L$66</formula1>
    </dataValidation>
    <dataValidation sqref="L82" type="list" allowBlank="1" errorStyle="stop" imeMode="noControl" operator="between" showDropDown="0" showErrorMessage="1" showInputMessage="1">
      <formula1>ListesDeroulantes!$L$3:$L$66</formula1>
    </dataValidation>
    <dataValidation sqref="D76 D77 D78 D79 D80 D81" type="list" allowBlank="1" errorStyle="stop" imeMode="noControl" operator="between" showDropDown="0" showErrorMessage="1" showInputMessage="1">
      <formula1>ListesDeroulantes!$C$3:$C$253</formula1>
    </dataValidation>
    <dataValidation sqref="C76 C77 C78 C79 C80 C81" type="list" allowBlank="1" errorStyle="stop" imeMode="noControl" operator="between" showDropDown="0" showErrorMessage="1" showInputMessage="1">
      <formula1>ListesDeroulantes!$A$3:$A$247</formula1>
    </dataValidation>
    <dataValidation sqref="E76 E77 E78 E79 E80 E81" type="list" allowBlank="1" errorStyle="stop" imeMode="noControl" operator="between" showDropDown="0" showErrorMessage="1" showInputMessage="1">
      <formula1>ListesDeroulantes!$F$3:$F$247</formula1>
    </dataValidation>
    <dataValidation sqref="G76 G77 G78 G79 G80 G81" type="list" allowBlank="1" errorStyle="stop" imeMode="noControl" operator="between" showDropDown="0" showErrorMessage="1" showInputMessage="1">
      <formula1>ListesDeroulantes!$I$3:$I$309</formula1>
    </dataValidation>
    <dataValidation sqref="H76 H77 H78 H79 H80 H81" type="list" allowBlank="1" errorStyle="stop" imeMode="noControl" operator="between" showDropDown="0" showErrorMessage="1" showInputMessage="1">
      <formula1>ListesDeroulantes!$I$3:$I$309</formula1>
    </dataValidation>
    <dataValidation sqref="I76 I77 I78 I79 I80 I81" type="list" allowBlank="1" errorStyle="stop" imeMode="noControl" operator="between" showDropDown="0" showErrorMessage="1" showInputMessage="1">
      <formula1>ListesDeroulantes!$I$3:$I$309</formula1>
    </dataValidation>
    <dataValidation sqref="J76 J77 J78 J79 J80 J81" type="list" allowBlank="1" errorStyle="stop" imeMode="noControl" operator="between" showDropDown="0" showErrorMessage="1" showInputMessage="1">
      <formula1>ListesDeroulantes!$L$3:$L$66</formula1>
    </dataValidation>
    <dataValidation sqref="K76 K77 K78 K79 K80 K81" type="list" allowBlank="1" errorStyle="stop" imeMode="noControl" operator="between" showDropDown="0" showErrorMessage="1" showInputMessage="1">
      <formula1>ListesDeroulantes!$L$3:$L$66</formula1>
    </dataValidation>
    <dataValidation sqref="L76 L77 L78 L79 L80 L81" type="list" allowBlank="1" errorStyle="stop" imeMode="noControl" operator="between" showDropDown="0" showErrorMessage="1" showInputMessage="1">
      <formula1>ListesDeroulantes!$L$3:$L$66</formula1>
    </dataValidation>
    <dataValidation sqref="L13" type="none" allowBlank="1" errorStyle="stop" imeMode="noControl" operator="between" showDropDown="0" showErrorMessage="1" showInputMessage="1">
      <formula1>ListesDeroulantes!$L$3:$L$66</formula1>
    </dataValidation>
    <dataValidation sqref="L46" type="none" allowBlank="1" errorStyle="stop" imeMode="noControl" operator="between" showDropDown="0" showErrorMessage="1" showInputMessage="1">
      <formula1>ListesDeroulantes!$L$3:$L$66</formula1>
    </dataValidation>
    <dataValidation sqref="L73" type="none" allowBlank="1" errorStyle="stop" imeMode="noControl" operator="between" showDropDown="0" showErrorMessage="1" showInputMessage="1">
      <formula1>ListesDeroulantes!$L$3:$L$66</formula1>
    </dataValidation>
  </dataValidation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drawing r:id="rId1"/>
  <extLst>
    <ext xmlns:x14="http://schemas.microsoft.com/office/spreadsheetml/2009/9/main" uri="{CCE6A557-97BC-4b89-ADB6-D9C93CAAB3DF}">
      <x14:dataValidations xmlns:xm="http://schemas.microsoft.com/office/excel/2006/main" count="4" disablePrompts="0">
        <x14:dataValidation xr:uid="{000300CA-00AE-4241-AD65-005400EB0091}" type="date" allowBlank="1" errorStyle="stop" imeMode="noControl" operator="between" prompt="Saisir une date" promptTitle="test" showDropDown="0" showErrorMessage="1" showInputMessage="1">
          <x14:formula1>
            <xm:f>44562</xm:f>
          </x14:formula1>
          <x14:formula2>
            <xm:f>51136</xm:f>
          </x14:formula2>
          <xm:sqref>C2 C3</xm:sqref>
        </x14:dataValidation>
        <x14:dataValidation xr:uid="{007600CF-008F-4747-898F-00D3002D009D}" type="date" allowBlank="1" errorStyle="stop" imeMode="noControl" operator="between" prompt="Saisir une date" promptTitle="test" showDropDown="0" showErrorMessage="1" showInputMessage="1">
          <x14:formula1>
            <xm:f>44562</xm:f>
          </x14:formula1>
          <x14:formula2>
            <xm:f>51136</xm:f>
          </x14:formula2>
          <xm:sqref>C12 C13</xm:sqref>
        </x14:dataValidation>
        <x14:dataValidation xr:uid="{000200D3-00A8-4DB6-98C2-004100EC003C}" type="date" allowBlank="1" errorStyle="stop" imeMode="noControl" operator="between" prompt="Saisir une date" promptTitle="test" showDropDown="0" showErrorMessage="1" showInputMessage="1">
          <x14:formula1>
            <xm:f>44562</xm:f>
          </x14:formula1>
          <x14:formula2>
            <xm:f>51136</xm:f>
          </x14:formula2>
          <xm:sqref>C45 C46</xm:sqref>
        </x14:dataValidation>
        <x14:dataValidation xr:uid="{00D7009A-00E0-4E6C-AF8A-009A00FF0051}" type="date" allowBlank="1" errorStyle="stop" imeMode="noControl" operator="between" prompt="Saisir une date" promptTitle="test" showDropDown="0" showErrorMessage="1" showInputMessage="1">
          <x14:formula1>
            <xm:f>44562</xm:f>
          </x14:formula1>
          <x14:formula2>
            <xm:f>51136</xm:f>
          </x14:formula2>
          <xm:sqref>C72 C73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 zoomScale="100" workbookViewId="0">
      <pane ySplit="4" topLeftCell="A5" activePane="bottomLeft" state="frozen"/>
      <selection activeCell="A1" activeCellId="0" sqref="A1"/>
    </sheetView>
  </sheetViews>
  <sheetFormatPr defaultRowHeight="14.25"/>
  <cols>
    <col customWidth="1" min="1" max="1" width="11.57421875"/>
    <col customWidth="1" min="2" max="2" width="4.57421875"/>
    <col customWidth="1" min="3" max="3" width="15.00390625"/>
    <col customWidth="1" min="4" max="12" width="18.421875"/>
    <col customWidth="1" min="13" max="13" style="16" width="2.140625"/>
    <col customWidth="1" min="14" max="14" width="6.57421875"/>
    <col customWidth="1" min="15" max="15" width="10.140625"/>
    <col bestFit="1" customWidth="1" min="16" max="16" width="13.140625"/>
    <col customWidth="1" min="17" max="18" width="10.140625"/>
    <col customWidth="1" min="19" max="19" width="27.28125"/>
    <col bestFit="1" customWidth="1" min="20" max="20" width="26.00390625"/>
    <col customWidth="1" min="21" max="21" width="14.54296875"/>
    <col customWidth="1" min="22" max="23" width="30.421875"/>
    <col customWidth="1" min="24" max="24" width="8.140625"/>
    <col customWidth="1" min="25" max="25" width="19.7109375"/>
    <col customWidth="1" min="26" max="26" width="8.421875"/>
    <col customWidth="1" min="27" max="27" width="17.57421875"/>
    <col customWidth="1" min="28" max="28" width="21.140625"/>
    <col customWidth="1" min="29" max="34" width="14.28125"/>
    <col customWidth="1" min="35" max="41" width="17.00390625"/>
    <col customWidth="1" min="42" max="43" width="23.00390625"/>
    <col customWidth="1" min="44" max="44" width="29.57421875"/>
    <col customWidth="1" min="45" max="45" style="16" width="2.57421875"/>
  </cols>
  <sheetData>
    <row r="1" ht="23.25">
      <c r="A1" s="19" t="s">
        <v>104</v>
      </c>
      <c r="B1" s="20"/>
      <c r="C1" s="20"/>
      <c r="D1" s="20"/>
      <c r="E1" s="20"/>
      <c r="F1" s="20"/>
      <c r="G1" s="20"/>
      <c r="H1" s="21"/>
      <c r="I1" s="20"/>
      <c r="J1" s="20"/>
      <c r="K1" s="20"/>
      <c r="L1" s="22" t="s">
        <v>105</v>
      </c>
      <c r="N1" s="23" t="s">
        <v>106</v>
      </c>
      <c r="O1" s="16"/>
      <c r="P1" s="16"/>
      <c r="Q1" s="16"/>
      <c r="R1" s="16"/>
      <c r="S1" s="16" t="s">
        <v>107</v>
      </c>
      <c r="T1" s="16"/>
      <c r="U1" s="16"/>
      <c r="V1" s="16"/>
      <c r="W1" s="16"/>
      <c r="X1" s="16"/>
      <c r="Y1" s="16"/>
      <c r="Z1" s="16"/>
      <c r="AA1" s="16"/>
      <c r="AB1" s="16"/>
      <c r="AC1" s="16"/>
      <c r="AD1" s="16"/>
      <c r="AE1" s="16"/>
      <c r="AF1" s="16"/>
      <c r="AG1" s="16"/>
      <c r="AH1" s="16"/>
      <c r="AI1" s="16"/>
      <c r="AJ1" s="16"/>
      <c r="AK1" s="16"/>
      <c r="AL1" s="16"/>
      <c r="AM1" s="16"/>
      <c r="AN1" s="16"/>
      <c r="AO1" s="16"/>
      <c r="AP1" s="16"/>
      <c r="AQ1" s="16"/>
      <c r="AR1" s="16"/>
    </row>
    <row r="2">
      <c r="B2" s="24"/>
      <c r="H2" s="15"/>
      <c r="L2" s="25" t="str">
        <f>HMTL!B4&amp;AR2&amp;HMTL!B6</f>
        <v xml:space="preserve">&lt;!DOCTYPE html&gt;
&lt;html style="font-size: 16px;" lang="fr"&gt;
&lt;head&gt;
  &lt;meta name="viewport" content="width=device-width, initial-scale=1.0"&gt;
  &lt;meta charset="utf-8"&gt;
  &lt;meta name="keywords" content="The menu !"&gt;
  &lt;meta name="description" content=" "&gt;
  &lt;title&gt;The menu&lt;/title&gt;
  &lt;link rel="stylesheet" href="nicepage.css" media="screen"&gt;
  &lt;link rel="stylesheet" href="The-menu.css" media="screen"&gt;
  &lt;script class="u-script" type="text/javascript" src="jquery-1.9.1.min.js"&gt;&lt;/script&gt;
  &lt;script class="u-script" type="text/javascript" src="nicepage.js"&gt;&lt;/script&gt;
  &lt;meta name="generator" content="Nicepage 5.15.1, nicepage.com"&gt;
  &lt;!--Récupération des polices pas indispensable / à retirer ?--&gt;
  &lt;link id="u-theme-google-font" rel="stylesheet"
    href="https://fonts.googleapis.com/css?family=Roboto:100,100i,300,300i,400,400i,500,500i,700,700i,900,900i|Open+Sans:300,300i,400,400i,500,500i,600,600i,700,700i,800,800i"&gt;
  &lt;link id="u-page-google-font" rel="stylesheet"
    href="https://fonts.googleapis.com/css?family=Montserrat:100,100i,200,200i,300,300i,400,400i,500,500i,600,600i,700,700i,800,800i,900,900i"&gt;
  &lt;meta name="theme-color" content="#478ac9"&gt;
  &lt;meta property="og:title" content="The menu"&gt;
  &lt;meta property="og:type" content="website"&gt;
  &lt;link rel="canonical" href="/"&gt;
  &lt;meta data-intl-tel-input-cdn-path="intlTelInput/"&gt;
&lt;/head&gt;
&lt;body class="u-body u-xl-mode" data-lang="fr"&gt;
  &lt;section class="u-align-center u-clearfix u-section-1" id="sec-b8e8"&gt;
    &lt;div class="u-clearfix u-sheet u-sheet-1"&gt;
      &lt;h2 class="u-text u-text-default u-text-1"&gt;The menu !&lt;br&gt;
      &lt;/h2&gt;
      &lt;div class="u-accordion u-expanded-width u-spacing-3 u-accordion-1"&gt;        &lt;!-- début d'un menu--&gt;
        &lt;div class="u-accordion-item"&gt;
          &lt;a class="u-accordion-link u-button-style u-palette-3-light-2 u-accordion-link-2" id="link-accordion-4c47"
            aria-controls="accordion-4c47" aria-selected="false"&gt;
            &lt;span class="u-accordion-link-text"&gt;29/4/2024&lt;/span&gt;&lt;span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29th of April,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class="u-accordion-link-text"&gt;30/4/2024&lt;/span&gt;&lt;span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30th of April,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u-text-7"&gt;spicy sausages with rice&lt;br&gt;
                          &lt;/p&gt;
                          &lt;img
                            class="u-align-center u-image u-image-contain u-image-default u-preserve-proportions u-image-3"
                            src="./images/sausage.png" alt=" " data-image-width="512" data-image-height="512"&gt;&lt;img class="u-image u-image-contain u-image-default u-preserve-proportions u-image-4"
                            src="./images/rice.png"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u-text-7"&gt;yogurt with Fruit purée&lt;br&gt;
                          &lt;/p&gt;
                          &lt;img
                            class="u-align-center u-image u-image-contain u-image-default u-preserve-proportions u-image-3"
                            src="./images/yogurt.png" alt=" " data-image-width="512" data-image-height="512"&gt;&lt;img class="u-image u-image-contain u-image-default u-preserve-proportions u-image-4"
                            src="./images/fruitpurée.png"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2nd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u-text-7"&gt;pasta salad&lt;br&gt;
                          &lt;/p&gt;
                          &lt;img
                            class="u-align-center u-image u-image-contain u-image-default u-preserve-proportions u-image-3"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u-text-7"&gt;beef with bechamel cauliflower&lt;br&gt;
                          &lt;/p&gt;
                          &lt;img
                            class="u-align-center u-image u-image-contain u-image-default u-preserve-proportions u-image-3"
                            src="./images/beef.png" alt=" " data-image-width="512" data-image-height="512"&gt;&lt;img class="u-image u-image-contain u-image-default u-preserve-proportions u-image-4"
                            src="./images/cauliflower.png"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u-text-7"&gt;an orange&lt;br&gt;
                          &lt;/p&gt;
                          &lt;img
                            class="u-align-center u-image u-image-contain u-image-default u-preserve-proportions u-image-3"
                            src="./images/orange.png"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u-text-7"&gt;tabbouleh&lt;br&gt;
                          &lt;/p&gt;
                          &lt;img
                            class="u-align-center u-image u-image-contain u-image-default u-preserve-proportions u-image-3"
                            src="./images/tabbouleh.png"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with vegetables fritters&lt;br&gt;
                          &lt;/p&gt;
                          &lt;img
                            class="u-align-center u-image u-image-contain u-image-default u-preserve-proportions u-image-3"
                            src="./images/chicken.png" alt=" " data-image-width="512" data-image-height="512"&gt;&lt;img class="u-image u-image-contain u-image-default u-preserve-proportions u-image-4"
                            src="./images/vegetables.png"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blanc&lt;br&gt;
                          &lt;/p&gt;
                          &lt;img
                            class="u-align-center u-image u-image-contain u-image-default u-preserve-proportions u-image-3"
                            src="./images/fromageblanc.png"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u-text-7"&gt;pasta salad&lt;br&gt;
                          &lt;/p&gt;
                          &lt;img
                            class="u-align-center u-image u-image-contain u-image-default u-preserve-proportions u-image-3"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u-text-7"&gt;sausages with potatoes&lt;br&gt;
                          &lt;/p&gt;
                          &lt;img
                            class="u-align-center u-image u-image-contain u-image-default u-preserve-proportions u-image-3"
                            src="./images/sausage.png" alt=" " data-image-width="512" data-image-height="512"&gt;&lt;img class="u-image u-image-contain u-image-default u-preserve-proportions u-image-4"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u-text-7"&gt;yogurt&lt;br&gt;
                          &lt;/p&gt;
                          &lt;img
                            class="u-align-center u-image u-image-contain u-image-default u-preserve-proportions u-image-3"
                            src="./images/yogurt.png"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u-text-7"&gt;lentils salad&lt;br&gt;
                          &lt;/p&gt;
                          &lt;img
                            class="u-align-center u-image u-image-contain u-image-default u-preserve-proportions u-image-3"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u-text-7"&gt;porc with broccoli&lt;br&gt;
                          &lt;/p&gt;
                          &lt;img
                            class="u-align-center u-image u-image-contain u-image-default u-preserve-proportions u-image-3"
                            src="./images/porc.png" alt=" " data-image-width="512" data-image-height="512"&gt;&lt;img class="u-image u-image-contain u-image-default u-preserve-proportions u-image-4"
                            src="./images/broccoli.png"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u-text-7"&gt;an apple&lt;br&gt;
                          &lt;/p&gt;
                          &lt;img
                            class="u-align-center u-image u-image-contain u-image-default u-preserve-proportions u-image-3"
                            src="./images/apple.png"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class="u-accordion-link-text"&gt;13/5/2024&lt;/span&gt;&lt;span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13th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beef&lt;br&gt;
                          &lt;/p&gt;
                          &lt;img
                            class="u-align-center u-image u-image-contain u-image-default u-preserve-proportions u-image-3"
                            src="./images/pasta.png" alt=" " data-image-width="512" data-image-height="512"&gt;&lt;img class="u-image u-image-contain u-image-default u-preserve-proportions u-image-4"
                            src="./images/beef.png"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Fruit purée&lt;br&gt;
                          &lt;/p&gt;
                          &lt;img
                            class="u-align-center u-image u-image-contain u-image-default u-preserve-proportions u-image-3"
                            src="./images/cheese.png" alt=" " data-image-width="512" data-image-height="512"&gt;&lt;img class="u-image u-image-contain u-image-default u-preserve-proportions u-image-4"
                            src="./images/fruitpurée.png"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class="u-accordion-link-text"&gt;14/5/2024&lt;/span&gt;&lt;span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u-text-7"&gt;pasta salad&lt;br&gt;
                          &lt;/p&gt;
                          &lt;img
                            class="u-align-center u-image u-image-contain u-image-default u-preserve-proportions u-image-3"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u-text-7"&gt;cordon bleu with green beans&lt;br&gt;
                          &lt;/p&gt;
                          &lt;img
                            class="u-align-center u-image u-image-contain u-image-default u-preserve-proportions u-image-3"
                            src="./images/porc.png" alt=" " data-image-width="512" data-image-height="512"&gt;&lt;img class="u-image u-image-contain u-image-default u-preserve-proportions u-image-4"
                            src="./images/greenbeans.png"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u-text-7"&gt;fruits&lt;br&gt;
                          &lt;/p&gt;
                          &lt;img
                            class="u-align-center u-image u-image-contain u-image-default u-preserve-proportions u-image-3"
                            src="./images/fruits.png"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class="u-accordion-link-text"&gt;16/5/2024&lt;/span&gt;&lt;span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zero-waste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nuggets with pommes noisettes&lt;br&gt;
                          &lt;/p&gt;
                          &lt;img
                            class="u-align-center u-image u-image-contain u-image-default u-preserve-proportions u-image-3"
                            src="./images/chicken.png" alt=" " data-image-width="512" data-image-height="512"&gt;&lt;img class="u-image u-image-contain u-image-default u-preserve-proportions u-image-4"
                            src="./images/pommesnoisettes.png"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 with strawberries&lt;br&gt;
                          &lt;/p&gt;
                          &lt;img
                            class="u-align-center u-image u-image-contain u-image-default u-preserve-proportions u-image-3"
                            src="./images/fromageblanc.png" alt=" " data-image-width="512" data-image-height="512"&gt;&lt;img class="u-image u-image-contain u-image-default u-preserve-proportions u-image-4"
                            src="./images/strawberry.png"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class="u-accordion-link-text"&gt;17/5/2024&lt;/span&gt;&lt;span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u-text-7"&gt;salad&lt;br&gt;
                          &lt;/p&gt;
                          &lt;img
                            class="u-align-center u-image u-image-contain u-image-default u-preserve-proportions u-image-3"
                            src="./images/salad.png"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u-text-7"&gt;chili sin carne with rice&lt;br&gt;
                          &lt;/p&gt;
                          &lt;img
                            class="u-align-center u-image u-image-contain u-image-default u-preserve-proportions u-image-3"
                            src="./images/chiliconcarne.png" alt=" " data-image-width="512" data-image-height="512"&gt;&lt;img class="u-image u-image-contain u-image-default u-preserve-proportions u-image-4"
                            src="./images/rice.png"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u-text-7"&gt;cabbage salad&lt;br&gt;
                          &lt;/p&gt;
                          &lt;img
                            class="u-align-center u-image u-image-contain u-image-default u-preserve-proportions u-image-3"
                            src="./images/cabbage.png"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wheat&lt;br&gt;
                          &lt;/p&gt;
                          &lt;img
                            class="u-align-center u-image u-image-contain u-image-default u-preserve-proportions u-image-3"
                            src="./images/fish.png" alt=" " data-image-width="512" data-image-height="512"&gt;&lt;img class="u-image u-image-contain u-image-default u-preserve-proportions u-image-4"
                            src="./images/wheat.png"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u-text-7"&gt;yogurt&lt;br&gt;
                          &lt;/p&gt;
                          &lt;img
                            class="u-align-center u-image u-image-contain u-image-default u-preserve-proportions u-image-3"
                            src="./images/yogurt.png"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u-text-7"&gt;Morrocan salad&lt;br&gt;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u-text-7"&gt;spinashes with cheese and ratatouille&lt;br&gt;
                          &lt;/p&gt;
                          &lt;img
                            class="u-align-center u-image u-image-contain u-image-default u-preserve-proportions u-image-3"
                            src="./images/spinashes.png" alt=" " data-image-width="512" data-image-height="512"&gt;&lt;img class="u-image u-image-contain u-image-default u-preserve-proportions u-image-4"
                            src="./images/cheese.png" alt=" " data-image-width="512" data-image-height="512"&gt;&lt;img class="u-image u-image-contain u-image-default u-preserve-proportions u-image-5"
                            src="./images/ratatouille.png"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u-text-7"&gt;chestnut yogurt&lt;br&gt;
                          &lt;/p&gt;
                          &lt;img
                            class="u-align-center u-image u-image-contain u-image-default u-preserve-proportions u-image-3"
                            src="./images/chestnutyogurt.png"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100% locally sourced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u-text-7"&gt;beef meatballs with potatoes&lt;br&gt;
                          &lt;/p&gt;
                          &lt;img
                            class="u-align-center u-image u-image-contain u-image-default u-preserve-proportions u-image-3"
                            src="./images/beef.png" alt=" " data-image-width="512" data-image-height="512"&gt;&lt;img class="u-image u-image-contain u-image-default u-preserve-proportions u-image-4"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strawberries&lt;br&gt;
                          &lt;/p&gt;
                          &lt;img
                            class="u-align-center u-image u-image-contain u-image-default u-preserve-proportions u-image-3"
                            src="./images/cheese.png" alt=" " data-image-width="512" data-image-height="512"&gt;&lt;img class="u-image u-image-contain u-image-default u-preserve-proportions u-image-4"
                            src="./images/strawberry.png"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u-text-7"&gt;tabbouleh&lt;br&gt;
                          &lt;/p&gt;
                          &lt;img
                            class="u-align-center u-image u-image-contain u-image-default u-preserve-proportions u-image-3"
                            src="./images/tabbouleh.png"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spinashes&lt;br&gt;
                          &lt;/p&gt;
                          &lt;img
                            class="u-align-center u-image u-image-contain u-image-default u-preserve-proportions u-image-3"
                            src="./images/fish.png" alt=" " data-image-width="512" data-image-height="512"&gt;&lt;img class="u-image u-image-contain u-image-default u-preserve-proportions u-image-4"
                            src="./images/spinashes.png"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u-text-7"&gt;a peach&lt;br&gt;
                          &lt;/p&gt;
                          &lt;img
                            class="u-align-center u-image u-image-contain u-image-default u-preserve-proportions u-image-3"
                            src="./images/peach.png"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u-text-7"&gt;ravioli with tomato sauce&lt;br&gt;
                          &lt;/p&gt;
                          &lt;img
                            class="u-align-center u-image u-image-contain u-image-default u-preserve-proportions u-image-3"
                            src="./images/ravioli.png" alt=" " data-image-width="512" data-image-height="512"&gt;&lt;img class="u-image u-image-contain u-image-default u-preserve-proportions u-image-4"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u-text-7"&gt;raspberry cake&lt;br&gt;
                          &lt;/p&gt;
                          &lt;img
                            class="u-align-center u-image u-image-contain u-image-default u-preserve-proportions u-image-3"
                            src="./images/cake.png"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class="u-accordion-link-text"&gt;30/5/2024&lt;/span&gt;&lt;span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30th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u-text-7"&gt;potato salad&lt;br&gt;
                          &lt;/p&gt;
                          &lt;img
                            class="u-align-center u-image u-image-contain u-image-default u-preserve-proportions u-image-3"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with green beans&lt;br&gt;
                          &lt;/p&gt;
                          &lt;img
                            class="u-align-center u-image u-image-contain u-image-default u-preserve-proportions u-image-3"
                            src="./images/chicken.png" alt=" " data-image-width="512" data-image-height="512"&gt;&lt;img class="u-image u-image-contain u-image-default u-preserve-proportions u-image-4"
                            src="./images/greenbeans.png"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u-text-7"&gt;strawberries&lt;br&gt;
                          &lt;/p&gt;
                          &lt;img
                            class="u-align-center u-image u-image-contain u-image-default u-preserve-proportions u-image-3"
                            src="./images/strawberry.png"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class="u-accordion-link-text"&gt;31/5/2024&lt;/span&gt;&lt;span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u-text-7"&gt;salad&lt;br&gt;
                          &lt;/p&gt;
                          &lt;img
                            class="u-align-center u-image u-image-contain u-image-default u-preserve-proportions u-image-3"
                            src="./images/salad.png"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u-text-7"&gt;beef with pasta&lt;br&gt;
                          &lt;/p&gt;
                          &lt;img
                            class="u-align-center u-image u-image-contain u-image-default u-preserve-proportions u-image-3"
                            src="./images/beef.png" alt=" " data-image-width="512" data-image-height="512"&gt;&lt;img class="u-image u-image-contain u-image-default u-preserve-proportions u-image-4"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u-text-7"&gt;yogurt&lt;br&gt;
                          &lt;/p&gt;
                          &lt;img
                            class="u-align-center u-image u-image-contain u-image-default u-preserve-proportions u-image-3"
                            src="./images/yogurt.png"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3rd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u-text-7"&gt;pasta salad&lt;br&gt;
                          &lt;/p&gt;
                          &lt;img
                            class="u-align-center u-image u-image-contain u-image-default u-preserve-proportions u-image-3"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u-text-7"&gt;porc with vegetables fritters&lt;br&gt;
                          &lt;/p&gt;
                          &lt;img
                            class="u-align-center u-image u-image-contain u-image-default u-preserve-proportions u-image-3"
                            src="./images/porc.png" alt=" " data-image-width="512" data-image-height="512"&gt;&lt;img class="u-image u-image-contain u-image-default u-preserve-proportions u-image-4"
                            src="./images/vegetables.png"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blanc&lt;br&gt;
                          &lt;/p&gt;
                          &lt;img
                            class="u-align-center u-image u-image-contain u-image-default u-preserve-proportions u-image-3"
                            src="./images/fromageblanc.png"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u-text-7"&gt;salad&lt;br&gt;
                          &lt;/p&gt;
                          &lt;img
                            class="u-align-center u-image u-image-contain u-image-default u-preserve-proportions u-image-3"
                            src="./images/salad.png"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paella&lt;br&gt;
                          &lt;/p&gt;
                          &lt;img
                            class="u-align-center u-image u-image-contain u-image-default u-preserve-proportions u-image-3"
                            src="./images/rice.png"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u-text-7"&gt;Fruit purée&lt;br&gt;
                          &lt;/p&gt;
                          &lt;img
                            class="u-align-center u-image u-image-contain u-image-default u-preserve-proportions u-image-3"
                            src="./images/fruitpurée.png"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u-text-7"&gt;lentils salad&lt;br&gt;
                          &lt;/p&gt;
                          &lt;img
                            class="u-align-center u-image u-image-contain u-image-default u-preserve-proportions u-image-3"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u-text-7"&gt;pizza with carrots&lt;br&gt;
                          &lt;/p&gt;
                          &lt;img
                            class="u-align-center u-image u-image-contain u-image-default u-preserve-proportions u-image-3"
                            src="./images/pizza.png" alt=" " data-image-width="512" data-image-height="512"&gt;&lt;img class="u-image u-image-contain u-image-default u-preserve-proportions u-image-4"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u-text-7"&gt;strawberries&lt;br&gt;
                          &lt;/p&gt;
                          &lt;img
                            class="u-align-center u-image u-image-contain u-image-default u-preserve-proportions u-image-3"
                            src="./images/strawberry.png"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ratatouille&lt;br&gt;
                          &lt;/p&gt;
                          &lt;img
                            class="u-align-center u-image u-image-contain u-image-default u-preserve-proportions u-image-3"
                            src="./images/fish.png" alt=" " data-image-width="512" data-image-height="512"&gt;&lt;img class="u-image u-image-contain u-image-default u-preserve-proportions u-image-4"
                            src="./images/ratatouille.png"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pancakes&lt;br&gt;
                          &lt;/p&gt;
                          &lt;img
                            class="u-align-center u-image u-image-contain u-image-default u-preserve-proportions u-image-3"
                            src="./images/cheese.png" alt=" " data-image-width="512" data-image-height="512"&gt;&lt;img class="u-image u-image-contain u-image-default u-preserve-proportions u-image-4"
                            src="./images/pancake.png"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class="u-accordion-link-text"&gt;10/6/2024&lt;/span&gt;&lt;span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 with cucumber&lt;br&gt;
                          &lt;/p&gt;
                          &lt;img
                            class="u-align-center u-image u-image-contain u-image-default u-preserve-proportions u-image-3"
                            src="./images/tomatoes.png" alt=" " data-image-width="512" data-image-height="512"&gt;&lt;img class="u-image u-image-contain u-image-default u-preserve-proportions u-image-4"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u-text-7"&gt;rice with mushrooms and cheese&lt;br&gt;
                          &lt;/p&gt;
                          &lt;img
                            class="u-align-center u-image u-image-contain u-image-default u-preserve-proportions u-image-3"
                            src="./images/rice.png" alt=" " data-image-width="512" data-image-height="512"&gt;&lt;img class="u-image u-image-contain u-image-default u-preserve-proportions u-image-4"
                            src="./images/mushrooms.png" alt=" " data-image-width="512" data-image-height="512"&gt;&lt;img class="u-image u-image-contain u-image-default u-preserve-proportions u-image-5"
                            src="./images/cheese.png"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u-text-7"&gt;watermelon&lt;br&gt;
                          &lt;/p&gt;
                          &lt;img
                            class="u-align-center u-image u-image-contain u-image-default u-preserve-proportions u-image-3"
                            src="./images/watermelon.png"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class="u-accordion-link-text"&gt;11/6/2024&lt;/span&gt;&lt;span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11th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cold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u-text-7"&gt;ham with pasta&lt;br&gt;
                          &lt;/p&gt;
                          &lt;img
                            class="u-align-center u-image u-image-contain u-image-default u-preserve-proportions u-image-3"
                            src="./images/porc.png" alt=" " data-image-width="512" data-image-height="512"&gt;&lt;img class="u-image u-image-contain u-image-default u-preserve-proportions u-image-4"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cherries&lt;br&gt;
                          &lt;/p&gt;
                          &lt;img
                            class="u-align-center u-image u-image-contain u-image-default u-preserve-proportions u-image-3"
                            src="./images/cheese.png" alt=" " data-image-width="512" data-image-height="512"&gt;&lt;img class="u-image u-image-contain u-image-default u-preserve-proportions u-image-4"
                            src="./images/cherries.png"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class="u-accordion-link-text"&gt;13/6/2024&lt;/span&gt;&lt;span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13th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u-text-7"&gt;melon&lt;br&gt;
                          &lt;/p&gt;
                          &lt;img
                            class="u-align-center u-image u-image-contain u-image-default u-preserve-proportions u-image-3"
                            src="./images/melon.png"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spinashes&lt;br&gt;
                          &lt;/p&gt;
                          &lt;img
                            class="u-align-center u-image u-image-contain u-image-default u-preserve-proportions u-image-3"
                            src="./images/fish.png" alt=" " data-image-width="512" data-image-height="512"&gt;&lt;img class="u-image u-image-contain u-image-default u-preserve-proportions u-image-4"
                            src="./images/spinashes.png"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u-text-7"&gt;banana cake&lt;br&gt;
                          &lt;/p&gt;
                          &lt;img
                            class="u-align-center u-image u-image-contain u-image-default u-preserve-proportions u-image-3"
                            src="./images/cake.png"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class="u-accordion-link-text"&gt;14/6/2024&lt;/span&gt;&lt;span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u-text-7"&gt;beef with green beans and potatoes&lt;br&gt;
                          &lt;/p&gt;
                          &lt;img
                            class="u-align-center u-image u-image-contain u-image-default u-preserve-proportions u-image-3"
                            src="./images/beef.png" alt=" " data-image-width="512" data-image-height="512"&gt;&lt;img class="u-image u-image-contain u-image-default u-preserve-proportions u-image-4"
                            src="./images/greenbeans.png"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strawberries&lt;br&gt;
                          &lt;/p&gt;
                          &lt;img
                            class="u-align-center u-image u-image-contain u-image-default u-preserve-proportions u-image-3"
                            src="./images/cheese.png" alt=" " data-image-width="512" data-image-height="512"&gt;&lt;img class="u-image u-image-contain u-image-default u-preserve-proportions u-image-4"
                            src="./images/strawberry.png"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class="u-accordion-link-text"&gt;17/6/2024&lt;/span&gt;&lt;span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cold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u-text-7"&gt;potato salad&lt;br&gt;
                          &lt;/p&gt;
                          &lt;img
                            class="u-align-center u-image u-image-contain u-image-default u-preserve-proportions u-image-3"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u-text-7"&gt;cheese tart with carrots&lt;br&gt;
                          &lt;/p&gt;
                          &lt;img
                            class="u-align-center u-image u-image-contain u-image-default u-preserve-proportions u-image-3"
                            src="./images/tart.png" alt=" " data-image-width="512" data-image-height="512"&gt;&lt;img class="u-image u-image-contain u-image-default u-preserve-proportions u-image-4"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u-text-7"&gt;a peach&lt;br&gt;
                          &lt;/p&gt;
                          &lt;img
                            class="u-align-center u-image u-image-contain u-image-default u-preserve-proportions u-image-3"
                            src="./images/peach.png"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class="u-accordion-link-text"&gt;18/6/2024&lt;/span&gt;&lt;span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u-text-7"&gt;spicy sausages with rice&lt;br&gt;
                          &lt;/p&gt;
                          &lt;img
                            class="u-align-center u-image u-image-contain u-image-default u-preserve-proportions u-image-3"
                            src="./images/sausage.png" alt=" " data-image-width="512" data-image-height="512"&gt;&lt;img class="u-image u-image-contain u-image-default u-preserve-proportions u-image-4"
                            src="./images/rice.png"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Fruit purée&lt;br&gt;
                          &lt;/p&gt;
                          &lt;img
                            class="u-align-center u-image u-image-contain u-image-default u-preserve-proportions u-image-3"
                            src="./images/cheese.png" alt=" " data-image-width="512" data-image-height="512"&gt;&lt;img class="u-image u-image-contain u-image-default u-preserve-proportions u-image-4"
                            src="./images/fruitpurée.png"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with peas&lt;br&gt;
                          &lt;/p&gt;
                          &lt;img
                            class="u-align-center u-image u-image-contain u-image-default u-preserve-proportions u-image-3"
                            src="./images/chicken.png" alt=" " data-image-width="512" data-image-height="512"&gt;&lt;img class="u-image u-image-contain u-image-default u-preserve-proportions u-image-4"
                            src="./images/peas.png"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u-text-7"&gt;lemon cake&lt;br&gt;
                          &lt;/p&gt;
                          &lt;img
                            class="u-align-center u-image u-image-contain u-image-default u-preserve-proportions u-image-3"
                            src="./images/cake.png"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21st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zero-waste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u-text-7"&gt;carbonara spaghetti&lt;br&gt;
                          &lt;/p&gt;
                          &lt;img
                            class="u-align-center u-image u-image-contain u-image-default u-preserve-proportions u-image-3"
                            src="./images/spaghetti.png"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 with strawberries&lt;br&gt;
                          &lt;/p&gt;
                          &lt;img
                            class="u-align-center u-image u-image-contain u-image-default u-preserve-proportions u-image-3"
                            src="./images/fromageblanc.png" alt=" " data-image-width="512" data-image-height="512"&gt;&lt;img class="u-image u-image-contain u-image-default u-preserve-proportions u-image-4"
                            src="./images/strawberry.png"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u-text-7"&gt;melon&lt;br&gt;
                          &lt;/p&gt;
                          &lt;img
                            class="u-align-center u-image u-image-contain u-image-default u-preserve-proportions u-image-3"
                            src="./images/melon.png"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u-text-7"&gt;porc with pommes noisettes&lt;br&gt;
                          &lt;/p&gt;
                          &lt;img
                            class="u-align-center u-image u-image-contain u-image-default u-preserve-proportions u-image-3"
                            src="./images/porc.png" alt=" " data-image-width="512" data-image-height="512"&gt;&lt;img class="u-image u-image-contain u-image-default u-preserve-proportions u-image-4"
                            src="./images/pommesnoisettes.png"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u-text-7"&gt;yogurt&lt;br&gt;
                          &lt;/p&gt;
                          &lt;img
                            class="u-align-center u-image u-image-contain u-image-default u-preserve-proportions u-image-3"
                            src="./images/yogurt.png"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u-text-7"&gt;ham with mashed potatoes&lt;br&gt;
                          &lt;/p&gt;
                          &lt;img
                            class="u-align-center u-image u-image-contain u-image-default u-preserve-proportions u-image-3"
                            src="./images/porc.png" alt=" " data-image-width="512" data-image-height="512"&gt;&lt;img class="u-image u-image-contain u-image-default u-preserve-proportions u-image-4"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peach&lt;br&gt;
                          &lt;/p&gt;
                          &lt;img
                            class="u-align-center u-image u-image-contain u-image-default u-preserve-proportions u-image-3"
                            src="./images/cheese.png" alt=" " data-image-width="512" data-image-height="512"&gt;&lt;img class="u-image u-image-contain u-image-default u-preserve-proportions u-image-4"
                            src="./images/peach.png"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u-text-7"&gt;pasta salad&lt;br&gt;
                          &lt;/p&gt;
                          &lt;img
                            class="u-align-center u-image u-image-contain u-image-default u-preserve-proportions u-image-3"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green beans&lt;br&gt;
                          &lt;/p&gt;
                          &lt;img
                            class="u-align-center u-image u-image-contain u-image-default u-preserve-proportions u-image-3"
                            src="./images/fish.png" alt=" " data-image-width="512" data-image-height="512"&gt;&lt;img class="u-image u-image-contain u-image-default u-preserve-proportions u-image-4"
                            src="./images/greenbeans.png"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u-text-7"&gt;Fruit purée&lt;br&gt;
                          &lt;/p&gt;
                          &lt;img
                            class="u-align-center u-image u-image-contain u-image-default u-preserve-proportions u-image-3"
                            src="./images/fruitpurée.png"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u-text-7"&gt;couscous with semolina&lt;br&gt;
                          &lt;/p&gt;
                          &lt;img
                            class="u-align-center u-image u-image-contain u-image-default u-preserve-proportions u-image-3"
                            src="./images/couscous.png" alt=" " data-image-width="512" data-image-height="512"&gt;&lt;img class="u-image u-image-contain u-image-default u-preserve-proportions u-image-4"
                            src="./images/semolina.png"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 with cake&lt;br&gt;
                          &lt;/p&gt;
                          &lt;img
                            class="u-align-center u-image u-image-contain u-image-default u-preserve-proportions u-image-3"
                            src="./images/fromageblanc.png" alt=" " data-image-width="512" data-image-height="512"&gt;&lt;img class="u-image u-image-contain u-image-default u-preserve-proportions u-image-4"
                            src="./images/cake.png"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class="u-accordion-link-text"&gt;1/7/2024&lt;/span&gt;&lt;span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1st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nuggets with zucchini and potatoes&lt;br&gt;
                          &lt;/p&gt;
                          &lt;img
                            class="u-align-center u-image u-image-contain u-image-default u-preserve-proportions u-image-3"
                            src="./images/chicken.png" alt=" " data-image-width="512" data-image-height="512"&gt;&lt;img class="u-image u-image-contain u-image-default u-preserve-proportions u-image-4"
                            src="./images/zucchini.png"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 with watermelon&lt;br&gt;
                          &lt;/p&gt;
                          &lt;img
                            class="u-align-center u-image u-image-contain u-image-default u-preserve-proportions u-image-3"
                            src="./images/fromageblanc.png" alt=" " data-image-width="512" data-image-height="512"&gt;&lt;img class="u-image u-image-contain u-image-default u-preserve-proportions u-image-4"
                            src="./images/watermelon.png"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2nd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pasta&lt;br&gt;
                          &lt;/p&gt;
                          &lt;img
                            class="u-align-center u-image u-image-contain u-image-default u-preserve-proportions u-image-3"
                            src="./images/fish.png" alt=" " data-image-width="512" data-image-height="512"&gt;&lt;img class="u-image u-image-contain u-image-default u-preserve-proportions u-image-4"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apricots&lt;br&gt;
                          &lt;/p&gt;
                          &lt;img
                            class="u-align-center u-image u-image-contain u-image-default u-preserve-proportions u-image-3"
                            src="./images/cheese.png" alt=" " data-image-width="512" data-image-height="512"&gt;&lt;img class="u-image u-image-contain u-image-default u-preserve-proportions u-image-4"
                            src="./images/apricot.png"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4th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u-text-7"&gt;salad&lt;br&gt;
                          &lt;/p&gt;
                          &lt;img
                            class="u-align-center u-image u-image-contain u-image-default u-preserve-proportions u-image-3"
                            src="./images/salad.png"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with ratatouille&lt;br&gt;
                          &lt;/p&gt;
                          &lt;img
                            class="u-align-center u-image u-image-contain u-image-default u-preserve-proportions u-image-3"
                            src="./images/chicken.png" alt=" " data-image-width="512" data-image-height="512"&gt;&lt;img class="u-image u-image-contain u-image-default u-preserve-proportions u-image-4"
                            src="./images/ratatouille.png"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u-text-7"&gt;cake&lt;br&gt;
                          &lt;/p&gt;
                          &lt;img
                            class="u-align-center u-image u-image-contain u-image-default u-preserve-proportions u-image-3"
                            src="./images/cake.png"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class="u-accordion-link-text"&gt;5/7/2024&lt;/span&gt;&lt;span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5th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cold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u-text-7"&gt;pizza with crisps&lt;br&gt;
                          &lt;/p&gt;
                          &lt;img
                            class="u-align-center u-image u-image-contain u-image-default u-preserve-proportions u-image-3"
                            src="./images/pizza.png" alt=" " data-image-width="512" data-image-height="512"&gt;&lt;img class="u-image u-image-contain u-image-default u-preserve-proportions u-image-4"
                            src="./images/crisps.png"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Fruit purée&lt;br&gt;
                          &lt;/p&gt;
                          &lt;img
                            class="u-align-center u-image u-image-contain u-image-default u-preserve-proportions u-image-3"
                            src="./images/cheese.png" alt=" " data-image-width="512" data-image-height="512"&gt;&lt;img class="u-image u-image-contain u-image-default u-preserve-proportions u-image-4"
                            src="./images/fruitpurée.png" alt=" " data-image-width="512" data-image-height="512"&gt;                        &lt;/div&gt;
                      &lt;/div&gt;                        &lt;/div&gt;
                      &lt;/div&gt;
                &lt;/div&gt;
              &lt;/div&gt;
            &lt;/div&gt;
          &lt;/div&gt;
        &lt;/div&gt;
        &lt;!-- fin d'un menu--&gt;&lt;/div&gt;
    &lt;/div&gt;
  &lt;/section&gt;
  &lt;footer class="u-align-center u-clearfix u-footer u-grey-80 u-footer" id="sec-c006"&gt;&lt;div class="u-clearfix u-sheet u-sheet-1"&gt;
    &lt;p class="u-small-text u-text u-text-variant u-text-1"&gt;Contact : &lt;a href="mailto:julien.granjon@ac-grenoble.fr?subject=The%20menu" class="u-active-none u-border-none u-btn u-button-link u-button-style u-hover-none u-none u-text-palette-1-base u-btn-1"&gt;julien.granjon@ac-grenoble.fr&lt;/a&gt;
      &lt;br&gt;Licence : &lt;a href="https://creativecommons.org/licenses/by/4.0/deed.fr" class="u-active-none u-border-none u-btn u-button-link u-button-style u-hover-none u-none u-text-palette-1-base u-btn-2" target="_blank"&gt;Creative Commons Attribution CC-BY&lt;/a&gt;
      &lt;br&gt;Outils : rendu html réalisé avec &lt;a href="https://nicepage.com/k/children-website-templates" class="u-active-none u-border-none u-btn u-button-link u-button-style u-hover-none u-none u-text-palette-1-base u-btn-3" target="_blank" rel="nofollow"&gt;Nicepage&lt;/a&gt;      
      &lt;br&gt;Images : (c) flaticon sauf exception (images personnelles) &lt;a href="https://www.flaticon.com" class="u-active-none u-border-none u-btn u-button-link u-button-style u-hover-none u-none u-text-palette-1-base u-btn-3" target="_blank" rel="nofollow"&gt;flaticon.com&lt;/a&gt;
      &lt;br&gt;
      &lt;br&gt;
    &lt;/p&gt;
  &lt;/div&gt;&lt;/footer&gt;
&lt;/body&gt;
&lt;/html&gt;</v>
      </c>
      <c r="M2" s="26" t="s">
        <v>108</v>
      </c>
      <c r="AQ2" s="24" t="s">
        <v>109</v>
      </c>
      <c r="AR2" t="str">
        <f>_xlfn.CONCAT(AR5:AR99)</f>
        <v xml:space="preserve">        &lt;!-- début d'un menu--&gt;
        &lt;div class="u-accordion-item"&gt;
          &lt;a class="u-accordion-link u-button-style u-palette-3-light-2 u-accordion-link-2" id="link-accordion-4c47"
            aria-controls="accordion-4c47" aria-selected="false"&gt;
            &lt;span class="u-accordion-link-text"&gt;29/4/2024&lt;/span&gt;&lt;span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29th of April,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class="u-accordion-link-text"&gt;30/4/2024&lt;/span&gt;&lt;span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30th of April,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u-text-7"&gt;spicy sausages with rice&lt;br&gt;
                          &lt;/p&gt;
                          &lt;img
                            class="u-align-center u-image u-image-contain u-image-default u-preserve-proportions u-image-3"
                            src="./images/sausage.png" alt=" " data-image-width="512" data-image-height="512"&gt;&lt;img class="u-image u-image-contain u-image-default u-preserve-proportions u-image-4"
                            src="./images/rice.png"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u-text-7"&gt;yogurt with Fruit purée&lt;br&gt;
                          &lt;/p&gt;
                          &lt;img
                            class="u-align-center u-image u-image-contain u-image-default u-preserve-proportions u-image-3"
                            src="./images/yogurt.png" alt=" " data-image-width="512" data-image-height="512"&gt;&lt;img class="u-image u-image-contain u-image-default u-preserve-proportions u-image-4"
                            src="./images/fruitpurée.png"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2nd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u-text-7"&gt;pasta salad&lt;br&gt;
                          &lt;/p&gt;
                          &lt;img
                            class="u-align-center u-image u-image-contain u-image-default u-preserve-proportions u-image-3"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u-text-7"&gt;beef with bechamel cauliflower&lt;br&gt;
                          &lt;/p&gt;
                          &lt;img
                            class="u-align-center u-image u-image-contain u-image-default u-preserve-proportions u-image-3"
                            src="./images/beef.png" alt=" " data-image-width="512" data-image-height="512"&gt;&lt;img class="u-image u-image-contain u-image-default u-preserve-proportions u-image-4"
                            src="./images/cauliflower.png"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u-text-7"&gt;an orange&lt;br&gt;
                          &lt;/p&gt;
                          &lt;img
                            class="u-align-center u-image u-image-contain u-image-default u-preserve-proportions u-image-3"
                            src="./images/orange.png"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u-text-7"&gt;tabbouleh&lt;br&gt;
                          &lt;/p&gt;
                          &lt;img
                            class="u-align-center u-image u-image-contain u-image-default u-preserve-proportions u-image-3"
                            src="./images/tabbouleh.png"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with vegetables fritters&lt;br&gt;
                          &lt;/p&gt;
                          &lt;img
                            class="u-align-center u-image u-image-contain u-image-default u-preserve-proportions u-image-3"
                            src="./images/chicken.png" alt=" " data-image-width="512" data-image-height="512"&gt;&lt;img class="u-image u-image-contain u-image-default u-preserve-proportions u-image-4"
                            src="./images/vegetables.png"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blanc&lt;br&gt;
                          &lt;/p&gt;
                          &lt;img
                            class="u-align-center u-image u-image-contain u-image-default u-preserve-proportions u-image-3"
                            src="./images/fromageblanc.png"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u-text-7"&gt;pasta salad&lt;br&gt;
                          &lt;/p&gt;
                          &lt;img
                            class="u-align-center u-image u-image-contain u-image-default u-preserve-proportions u-image-3"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u-text-7"&gt;sausages with potatoes&lt;br&gt;
                          &lt;/p&gt;
                          &lt;img
                            class="u-align-center u-image u-image-contain u-image-default u-preserve-proportions u-image-3"
                            src="./images/sausage.png" alt=" " data-image-width="512" data-image-height="512"&gt;&lt;img class="u-image u-image-contain u-image-default u-preserve-proportions u-image-4"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u-text-7"&gt;yogurt&lt;br&gt;
                          &lt;/p&gt;
                          &lt;img
                            class="u-align-center u-image u-image-contain u-image-default u-preserve-proportions u-image-3"
                            src="./images/yogurt.png"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u-text-7"&gt;lentils salad&lt;br&gt;
                          &lt;/p&gt;
                          &lt;img
                            class="u-align-center u-image u-image-contain u-image-default u-preserve-proportions u-image-3"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u-text-7"&gt;porc with broccoli&lt;br&gt;
                          &lt;/p&gt;
                          &lt;img
                            class="u-align-center u-image u-image-contain u-image-default u-preserve-proportions u-image-3"
                            src="./images/porc.png" alt=" " data-image-width="512" data-image-height="512"&gt;&lt;img class="u-image u-image-contain u-image-default u-preserve-proportions u-image-4"
                            src="./images/broccoli.png"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u-text-7"&gt;an apple&lt;br&gt;
                          &lt;/p&gt;
                          &lt;img
                            class="u-align-center u-image u-image-contain u-image-default u-preserve-proportions u-image-3"
                            src="./images/apple.png"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class="u-accordion-link-text"&gt;13/5/2024&lt;/span&gt;&lt;span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13th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beef&lt;br&gt;
                          &lt;/p&gt;
                          &lt;img
                            class="u-align-center u-image u-image-contain u-image-default u-preserve-proportions u-image-3"
                            src="./images/pasta.png" alt=" " data-image-width="512" data-image-height="512"&gt;&lt;img class="u-image u-image-contain u-image-default u-preserve-proportions u-image-4"
                            src="./images/beef.png"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Fruit purée&lt;br&gt;
                          &lt;/p&gt;
                          &lt;img
                            class="u-align-center u-image u-image-contain u-image-default u-preserve-proportions u-image-3"
                            src="./images/cheese.png" alt=" " data-image-width="512" data-image-height="512"&gt;&lt;img class="u-image u-image-contain u-image-default u-preserve-proportions u-image-4"
                            src="./images/fruitpurée.png"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class="u-accordion-link-text"&gt;14/5/2024&lt;/span&gt;&lt;span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u-text-7"&gt;pasta salad&lt;br&gt;
                          &lt;/p&gt;
                          &lt;img
                            class="u-align-center u-image u-image-contain u-image-default u-preserve-proportions u-image-3"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u-text-7"&gt;cordon bleu with green beans&lt;br&gt;
                          &lt;/p&gt;
                          &lt;img
                            class="u-align-center u-image u-image-contain u-image-default u-preserve-proportions u-image-3"
                            src="./images/porc.png" alt=" " data-image-width="512" data-image-height="512"&gt;&lt;img class="u-image u-image-contain u-image-default u-preserve-proportions u-image-4"
                            src="./images/greenbeans.png"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u-text-7"&gt;fruits&lt;br&gt;
                          &lt;/p&gt;
                          &lt;img
                            class="u-align-center u-image u-image-contain u-image-default u-preserve-proportions u-image-3"
                            src="./images/fruits.png"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class="u-accordion-link-text"&gt;16/5/2024&lt;/span&gt;&lt;span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zero-waste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nuggets with pommes noisettes&lt;br&gt;
                          &lt;/p&gt;
                          &lt;img
                            class="u-align-center u-image u-image-contain u-image-default u-preserve-proportions u-image-3"
                            src="./images/chicken.png" alt=" " data-image-width="512" data-image-height="512"&gt;&lt;img class="u-image u-image-contain u-image-default u-preserve-proportions u-image-4"
                            src="./images/pommesnoisettes.png"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 with strawberries&lt;br&gt;
                          &lt;/p&gt;
                          &lt;img
                            class="u-align-center u-image u-image-contain u-image-default u-preserve-proportions u-image-3"
                            src="./images/fromageblanc.png" alt=" " data-image-width="512" data-image-height="512"&gt;&lt;img class="u-image u-image-contain u-image-default u-preserve-proportions u-image-4"
                            src="./images/strawberry.png"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class="u-accordion-link-text"&gt;17/5/2024&lt;/span&gt;&lt;span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u-text-7"&gt;salad&lt;br&gt;
                          &lt;/p&gt;
                          &lt;img
                            class="u-align-center u-image u-image-contain u-image-default u-preserve-proportions u-image-3"
                            src="./images/salad.png"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u-text-7"&gt;chili sin carne with rice&lt;br&gt;
                          &lt;/p&gt;
                          &lt;img
                            class="u-align-center u-image u-image-contain u-image-default u-preserve-proportions u-image-3"
                            src="./images/chiliconcarne.png" alt=" " data-image-width="512" data-image-height="512"&gt;&lt;img class="u-image u-image-contain u-image-default u-preserve-proportions u-image-4"
                            src="./images/rice.png"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u-text-7"&gt;cabbage salad&lt;br&gt;
                          &lt;/p&gt;
                          &lt;img
                            class="u-align-center u-image u-image-contain u-image-default u-preserve-proportions u-image-3"
                            src="./images/cabbage.png"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wheat&lt;br&gt;
                          &lt;/p&gt;
                          &lt;img
                            class="u-align-center u-image u-image-contain u-image-default u-preserve-proportions u-image-3"
                            src="./images/fish.png" alt=" " data-image-width="512" data-image-height="512"&gt;&lt;img class="u-image u-image-contain u-image-default u-preserve-proportions u-image-4"
                            src="./images/wheat.png"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u-text-7"&gt;yogurt&lt;br&gt;
                          &lt;/p&gt;
                          &lt;img
                            class="u-align-center u-image u-image-contain u-image-default u-preserve-proportions u-image-3"
                            src="./images/yogurt.png"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u-text-7"&gt;Morrocan salad&lt;br&gt;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u-text-7"&gt;spinashes with cheese and ratatouille&lt;br&gt;
                          &lt;/p&gt;
                          &lt;img
                            class="u-align-center u-image u-image-contain u-image-default u-preserve-proportions u-image-3"
                            src="./images/spinashes.png" alt=" " data-image-width="512" data-image-height="512"&gt;&lt;img class="u-image u-image-contain u-image-default u-preserve-proportions u-image-4"
                            src="./images/cheese.png" alt=" " data-image-width="512" data-image-height="512"&gt;&lt;img class="u-image u-image-contain u-image-default u-preserve-proportions u-image-5"
                            src="./images/ratatouille.png"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u-text-7"&gt;chestnut yogurt&lt;br&gt;
                          &lt;/p&gt;
                          &lt;img
                            class="u-align-center u-image u-image-contain u-image-default u-preserve-proportions u-image-3"
                            src="./images/chestnutyogurt.png"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100% locally sourced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u-text-7"&gt;beef meatballs with potatoes&lt;br&gt;
                          &lt;/p&gt;
                          &lt;img
                            class="u-align-center u-image u-image-contain u-image-default u-preserve-proportions u-image-3"
                            src="./images/beef.png" alt=" " data-image-width="512" data-image-height="512"&gt;&lt;img class="u-image u-image-contain u-image-default u-preserve-proportions u-image-4"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strawberries&lt;br&gt;
                          &lt;/p&gt;
                          &lt;img
                            class="u-align-center u-image u-image-contain u-image-default u-preserve-proportions u-image-3"
                            src="./images/cheese.png" alt=" " data-image-width="512" data-image-height="512"&gt;&lt;img class="u-image u-image-contain u-image-default u-preserve-proportions u-image-4"
                            src="./images/strawberry.png"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u-text-7"&gt;tabbouleh&lt;br&gt;
                          &lt;/p&gt;
                          &lt;img
                            class="u-align-center u-image u-image-contain u-image-default u-preserve-proportions u-image-3"
                            src="./images/tabbouleh.png"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spinashes&lt;br&gt;
                          &lt;/p&gt;
                          &lt;img
                            class="u-align-center u-image u-image-contain u-image-default u-preserve-proportions u-image-3"
                            src="./images/fish.png" alt=" " data-image-width="512" data-image-height="512"&gt;&lt;img class="u-image u-image-contain u-image-default u-preserve-proportions u-image-4"
                            src="./images/spinashes.png"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u-text-7"&gt;a peach&lt;br&gt;
                          &lt;/p&gt;
                          &lt;img
                            class="u-align-center u-image u-image-contain u-image-default u-preserve-proportions u-image-3"
                            src="./images/peach.png"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u-text-7"&gt;ravioli with tomato sauce&lt;br&gt;
                          &lt;/p&gt;
                          &lt;img
                            class="u-align-center u-image u-image-contain u-image-default u-preserve-proportions u-image-3"
                            src="./images/ravioli.png" alt=" " data-image-width="512" data-image-height="512"&gt;&lt;img class="u-image u-image-contain u-image-default u-preserve-proportions u-image-4"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u-text-7"&gt;raspberry cake&lt;br&gt;
                          &lt;/p&gt;
                          &lt;img
                            class="u-align-center u-image u-image-contain u-image-default u-preserve-proportions u-image-3"
                            src="./images/cake.png"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class="u-accordion-link-text"&gt;30/5/2024&lt;/span&gt;&lt;span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30th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u-text-7"&gt;potato salad&lt;br&gt;
                          &lt;/p&gt;
                          &lt;img
                            class="u-align-center u-image u-image-contain u-image-default u-preserve-proportions u-image-3"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with green beans&lt;br&gt;
                          &lt;/p&gt;
                          &lt;img
                            class="u-align-center u-image u-image-contain u-image-default u-preserve-proportions u-image-3"
                            src="./images/chicken.png" alt=" " data-image-width="512" data-image-height="512"&gt;&lt;img class="u-image u-image-contain u-image-default u-preserve-proportions u-image-4"
                            src="./images/greenbeans.png"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u-text-7"&gt;strawberries&lt;br&gt;
                          &lt;/p&gt;
                          &lt;img
                            class="u-align-center u-image u-image-contain u-image-default u-preserve-proportions u-image-3"
                            src="./images/strawberry.png"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class="u-accordion-link-text"&gt;31/5/2024&lt;/span&gt;&lt;span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u-text-7"&gt;salad&lt;br&gt;
                          &lt;/p&gt;
                          &lt;img
                            class="u-align-center u-image u-image-contain u-image-default u-preserve-proportions u-image-3"
                            src="./images/salad.png"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u-text-7"&gt;beef with pasta&lt;br&gt;
                          &lt;/p&gt;
                          &lt;img
                            class="u-align-center u-image u-image-contain u-image-default u-preserve-proportions u-image-3"
                            src="./images/beef.png" alt=" " data-image-width="512" data-image-height="512"&gt;&lt;img class="u-image u-image-contain u-image-default u-preserve-proportions u-image-4"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u-text-7"&gt;yogurt&lt;br&gt;
                          &lt;/p&gt;
                          &lt;img
                            class="u-align-center u-image u-image-contain u-image-default u-preserve-proportions u-image-3"
                            src="./images/yogurt.png"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3rd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u-text-7"&gt;pasta salad&lt;br&gt;
                          &lt;/p&gt;
                          &lt;img
                            class="u-align-center u-image u-image-contain u-image-default u-preserve-proportions u-image-3"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u-text-7"&gt;porc with vegetables fritters&lt;br&gt;
                          &lt;/p&gt;
                          &lt;img
                            class="u-align-center u-image u-image-contain u-image-default u-preserve-proportions u-image-3"
                            src="./images/porc.png" alt=" " data-image-width="512" data-image-height="512"&gt;&lt;img class="u-image u-image-contain u-image-default u-preserve-proportions u-image-4"
                            src="./images/vegetables.png"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blanc&lt;br&gt;
                          &lt;/p&gt;
                          &lt;img
                            class="u-align-center u-image u-image-contain u-image-default u-preserve-proportions u-image-3"
                            src="./images/fromageblanc.png"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u-text-7"&gt;salad&lt;br&gt;
                          &lt;/p&gt;
                          &lt;img
                            class="u-align-center u-image u-image-contain u-image-default u-preserve-proportions u-image-3"
                            src="./images/salad.png"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paella&lt;br&gt;
                          &lt;/p&gt;
                          &lt;img
                            class="u-align-center u-image u-image-contain u-image-default u-preserve-proportions u-image-3"
                            src="./images/rice.png"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u-text-7"&gt;Fruit purée&lt;br&gt;
                          &lt;/p&gt;
                          &lt;img
                            class="u-align-center u-image u-image-contain u-image-default u-preserve-proportions u-image-3"
                            src="./images/fruitpurée.png"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u-text-7"&gt;lentils salad&lt;br&gt;
                          &lt;/p&gt;
                          &lt;img
                            class="u-align-center u-image u-image-contain u-image-default u-preserve-proportions u-image-3"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u-text-7"&gt;pizza with carrots&lt;br&gt;
                          &lt;/p&gt;
                          &lt;img
                            class="u-align-center u-image u-image-contain u-image-default u-preserve-proportions u-image-3"
                            src="./images/pizza.png" alt=" " data-image-width="512" data-image-height="512"&gt;&lt;img class="u-image u-image-contain u-image-default u-preserve-proportions u-image-4"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u-text-7"&gt;strawberries&lt;br&gt;
                          &lt;/p&gt;
                          &lt;img
                            class="u-align-center u-image u-image-contain u-image-default u-preserve-proportions u-image-3"
                            src="./images/strawberry.png"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ratatouille&lt;br&gt;
                          &lt;/p&gt;
                          &lt;img
                            class="u-align-center u-image u-image-contain u-image-default u-preserve-proportions u-image-3"
                            src="./images/fish.png" alt=" " data-image-width="512" data-image-height="512"&gt;&lt;img class="u-image u-image-contain u-image-default u-preserve-proportions u-image-4"
                            src="./images/ratatouille.png"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pancakes&lt;br&gt;
                          &lt;/p&gt;
                          &lt;img
                            class="u-align-center u-image u-image-contain u-image-default u-preserve-proportions u-image-3"
                            src="./images/cheese.png" alt=" " data-image-width="512" data-image-height="512"&gt;&lt;img class="u-image u-image-contain u-image-default u-preserve-proportions u-image-4"
                            src="./images/pancake.png"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class="u-accordion-link-text"&gt;10/6/2024&lt;/span&gt;&lt;span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 with cucumber&lt;br&gt;
                          &lt;/p&gt;
                          &lt;img
                            class="u-align-center u-image u-image-contain u-image-default u-preserve-proportions u-image-3"
                            src="./images/tomatoes.png" alt=" " data-image-width="512" data-image-height="512"&gt;&lt;img class="u-image u-image-contain u-image-default u-preserve-proportions u-image-4"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u-text-7"&gt;rice with mushrooms and cheese&lt;br&gt;
                          &lt;/p&gt;
                          &lt;img
                            class="u-align-center u-image u-image-contain u-image-default u-preserve-proportions u-image-3"
                            src="./images/rice.png" alt=" " data-image-width="512" data-image-height="512"&gt;&lt;img class="u-image u-image-contain u-image-default u-preserve-proportions u-image-4"
                            src="./images/mushrooms.png" alt=" " data-image-width="512" data-image-height="512"&gt;&lt;img class="u-image u-image-contain u-image-default u-preserve-proportions u-image-5"
                            src="./images/cheese.png"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u-text-7"&gt;watermelon&lt;br&gt;
                          &lt;/p&gt;
                          &lt;img
                            class="u-align-center u-image u-image-contain u-image-default u-preserve-proportions u-image-3"
                            src="./images/watermelon.png"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class="u-accordion-link-text"&gt;11/6/2024&lt;/span&gt;&lt;span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11th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cold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u-text-7"&gt;ham with pasta&lt;br&gt;
                          &lt;/p&gt;
                          &lt;img
                            class="u-align-center u-image u-image-contain u-image-default u-preserve-proportions u-image-3"
                            src="./images/porc.png" alt=" " data-image-width="512" data-image-height="512"&gt;&lt;img class="u-image u-image-contain u-image-default u-preserve-proportions u-image-4"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cherries&lt;br&gt;
                          &lt;/p&gt;
                          &lt;img
                            class="u-align-center u-image u-image-contain u-image-default u-preserve-proportions u-image-3"
                            src="./images/cheese.png" alt=" " data-image-width="512" data-image-height="512"&gt;&lt;img class="u-image u-image-contain u-image-default u-preserve-proportions u-image-4"
                            src="./images/cherries.png"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class="u-accordion-link-text"&gt;13/6/2024&lt;/span&gt;&lt;span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13th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u-text-7"&gt;melon&lt;br&gt;
                          &lt;/p&gt;
                          &lt;img
                            class="u-align-center u-image u-image-contain u-image-default u-preserve-proportions u-image-3"
                            src="./images/melon.png"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spinashes&lt;br&gt;
                          &lt;/p&gt;
                          &lt;img
                            class="u-align-center u-image u-image-contain u-image-default u-preserve-proportions u-image-3"
                            src="./images/fish.png" alt=" " data-image-width="512" data-image-height="512"&gt;&lt;img class="u-image u-image-contain u-image-default u-preserve-proportions u-image-4"
                            src="./images/spinashes.png"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u-text-7"&gt;banana cake&lt;br&gt;
                          &lt;/p&gt;
                          &lt;img
                            class="u-align-center u-image u-image-contain u-image-default u-preserve-proportions u-image-3"
                            src="./images/cake.png"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class="u-accordion-link-text"&gt;14/6/2024&lt;/span&gt;&lt;span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u-text-7"&gt;beef with green beans and potatoes&lt;br&gt;
                          &lt;/p&gt;
                          &lt;img
                            class="u-align-center u-image u-image-contain u-image-default u-preserve-proportions u-image-3"
                            src="./images/beef.png" alt=" " data-image-width="512" data-image-height="512"&gt;&lt;img class="u-image u-image-contain u-image-default u-preserve-proportions u-image-4"
                            src="./images/greenbeans.png"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strawberries&lt;br&gt;
                          &lt;/p&gt;
                          &lt;img
                            class="u-align-center u-image u-image-contain u-image-default u-preserve-proportions u-image-3"
                            src="./images/cheese.png" alt=" " data-image-width="512" data-image-height="512"&gt;&lt;img class="u-image u-image-contain u-image-default u-preserve-proportions u-image-4"
                            src="./images/strawberry.png"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class="u-accordion-link-text"&gt;17/6/2024&lt;/span&gt;&lt;span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cold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u-text-7"&gt;potato salad&lt;br&gt;
                          &lt;/p&gt;
                          &lt;img
                            class="u-align-center u-image u-image-contain u-image-default u-preserve-proportions u-image-3"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u-text-7"&gt;cheese tart with carrots&lt;br&gt;
                          &lt;/p&gt;
                          &lt;img
                            class="u-align-center u-image u-image-contain u-image-default u-preserve-proportions u-image-3"
                            src="./images/tart.png" alt=" " data-image-width="512" data-image-height="512"&gt;&lt;img class="u-image u-image-contain u-image-default u-preserve-proportions u-image-4"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u-text-7"&gt;a peach&lt;br&gt;
                          &lt;/p&gt;
                          &lt;img
                            class="u-align-center u-image u-image-contain u-image-default u-preserve-proportions u-image-3"
                            src="./images/peach.png"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class="u-accordion-link-text"&gt;18/6/2024&lt;/span&gt;&lt;span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u-text-7"&gt;spicy sausages with rice&lt;br&gt;
                          &lt;/p&gt;
                          &lt;img
                            class="u-align-center u-image u-image-contain u-image-default u-preserve-proportions u-image-3"
                            src="./images/sausage.png" alt=" " data-image-width="512" data-image-height="512"&gt;&lt;img class="u-image u-image-contain u-image-default u-preserve-proportions u-image-4"
                            src="./images/rice.png"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Fruit purée&lt;br&gt;
                          &lt;/p&gt;
                          &lt;img
                            class="u-align-center u-image u-image-contain u-image-default u-preserve-proportions u-image-3"
                            src="./images/cheese.png" alt=" " data-image-width="512" data-image-height="512"&gt;&lt;img class="u-image u-image-contain u-image-default u-preserve-proportions u-image-4"
                            src="./images/fruitpurée.png"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with peas&lt;br&gt;
                          &lt;/p&gt;
                          &lt;img
                            class="u-align-center u-image u-image-contain u-image-default u-preserve-proportions u-image-3"
                            src="./images/chicken.png" alt=" " data-image-width="512" data-image-height="512"&gt;&lt;img class="u-image u-image-contain u-image-default u-preserve-proportions u-image-4"
                            src="./images/peas.png"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u-text-7"&gt;lemon cake&lt;br&gt;
                          &lt;/p&gt;
                          &lt;img
                            class="u-align-center u-image u-image-contain u-image-default u-preserve-proportions u-image-3"
                            src="./images/cake.png"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21st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zero-waste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u-text-7"&gt;carbonara spaghetti&lt;br&gt;
                          &lt;/p&gt;
                          &lt;img
                            class="u-align-center u-image u-image-contain u-image-default u-preserve-proportions u-image-3"
                            src="./images/spaghetti.png"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 with strawberries&lt;br&gt;
                          &lt;/p&gt;
                          &lt;img
                            class="u-align-center u-image u-image-contain u-image-default u-preserve-proportions u-image-3"
                            src="./images/fromageblanc.png" alt=" " data-image-width="512" data-image-height="512"&gt;&lt;img class="u-image u-image-contain u-image-default u-preserve-proportions u-image-4"
                            src="./images/strawberry.png"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u-text-7"&gt;melon&lt;br&gt;
                          &lt;/p&gt;
                          &lt;img
                            class="u-align-center u-image u-image-contain u-image-default u-preserve-proportions u-image-3"
                            src="./images/melon.png"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u-text-7"&gt;porc with pommes noisettes&lt;br&gt;
                          &lt;/p&gt;
                          &lt;img
                            class="u-align-center u-image u-image-contain u-image-default u-preserve-proportions u-image-3"
                            src="./images/porc.png" alt=" " data-image-width="512" data-image-height="512"&gt;&lt;img class="u-image u-image-contain u-image-default u-preserve-proportions u-image-4"
                            src="./images/pommesnoisettes.png"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u-text-7"&gt;yogurt&lt;br&gt;
                          &lt;/p&gt;
                          &lt;img
                            class="u-align-center u-image u-image-contain u-image-default u-preserve-proportions u-image-3"
                            src="./images/yogurt.png"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u-text-7"&gt;ham with mashed potatoes&lt;br&gt;
                          &lt;/p&gt;
                          &lt;img
                            class="u-align-center u-image u-image-contain u-image-default u-preserve-proportions u-image-3"
                            src="./images/porc.png" alt=" " data-image-width="512" data-image-height="512"&gt;&lt;img class="u-image u-image-contain u-image-default u-preserve-proportions u-image-4"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peach&lt;br&gt;
                          &lt;/p&gt;
                          &lt;img
                            class="u-align-center u-image u-image-contain u-image-default u-preserve-proportions u-image-3"
                            src="./images/cheese.png" alt=" " data-image-width="512" data-image-height="512"&gt;&lt;img class="u-image u-image-contain u-image-default u-preserve-proportions u-image-4"
                            src="./images/peach.png"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u-text-7"&gt;pasta salad&lt;br&gt;
                          &lt;/p&gt;
                          &lt;img
                            class="u-align-center u-image u-image-contain u-image-default u-preserve-proportions u-image-3"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green beans&lt;br&gt;
                          &lt;/p&gt;
                          &lt;img
                            class="u-align-center u-image u-image-contain u-image-default u-preserve-proportions u-image-3"
                            src="./images/fish.png" alt=" " data-image-width="512" data-image-height="512"&gt;&lt;img class="u-image u-image-contain u-image-default u-preserve-proportions u-image-4"
                            src="./images/greenbeans.png"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u-text-7"&gt;Fruit purée&lt;br&gt;
                          &lt;/p&gt;
                          &lt;img
                            class="u-align-center u-image u-image-contain u-image-default u-preserve-proportions u-image-3"
                            src="./images/fruitpurée.png"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u-text-7"&gt;couscous with semolina&lt;br&gt;
                          &lt;/p&gt;
                          &lt;img
                            class="u-align-center u-image u-image-contain u-image-default u-preserve-proportions u-image-3"
                            src="./images/couscous.png" alt=" " data-image-width="512" data-image-height="512"&gt;&lt;img class="u-image u-image-contain u-image-default u-preserve-proportions u-image-4"
                            src="./images/semolina.png"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 with cake&lt;br&gt;
                          &lt;/p&gt;
                          &lt;img
                            class="u-align-center u-image u-image-contain u-image-default u-preserve-proportions u-image-3"
                            src="./images/fromageblanc.png" alt=" " data-image-width="512" data-image-height="512"&gt;&lt;img class="u-image u-image-contain u-image-default u-preserve-proportions u-image-4"
                            src="./images/cake.png"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class="u-accordion-link-text"&gt;1/7/2024&lt;/span&gt;&lt;span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1st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nuggets with zucchini and potatoes&lt;br&gt;
                          &lt;/p&gt;
                          &lt;img
                            class="u-align-center u-image u-image-contain u-image-default u-preserve-proportions u-image-3"
                            src="./images/chicken.png" alt=" " data-image-width="512" data-image-height="512"&gt;&lt;img class="u-image u-image-contain u-image-default u-preserve-proportions u-image-4"
                            src="./images/zucchini.png"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 with watermelon&lt;br&gt;
                          &lt;/p&gt;
                          &lt;img
                            class="u-align-center u-image u-image-contain u-image-default u-preserve-proportions u-image-3"
                            src="./images/fromageblanc.png" alt=" " data-image-width="512" data-image-height="512"&gt;&lt;img class="u-image u-image-contain u-image-default u-preserve-proportions u-image-4"
                            src="./images/watermelon.png"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class="u-accordion-link-text"&gt;2/7/2024&lt;/span&gt;&lt;span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2nd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pasta&lt;br&gt;
                          &lt;/p&gt;
                          &lt;img
                            class="u-align-center u-image u-image-contain u-image-default u-preserve-proportions u-image-3"
                            src="./images/fish.png" alt=" " data-image-width="512" data-image-height="512"&gt;&lt;img class="u-image u-image-contain u-image-default u-preserve-proportions u-image-4"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apricots&lt;br&gt;
                          &lt;/p&gt;
                          &lt;img
                            class="u-align-center u-image u-image-contain u-image-default u-preserve-proportions u-image-3"
                            src="./images/cheese.png" alt=" " data-image-width="512" data-image-height="512"&gt;&lt;img class="u-image u-image-contain u-image-default u-preserve-proportions u-image-4"
                            src="./images/apricot.png"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class="u-accordion-link-text"&gt;4/7/2024&lt;/span&gt;&lt;span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4th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u-text-7"&gt;salad&lt;br&gt;
                          &lt;/p&gt;
                          &lt;img
                            class="u-align-center u-image u-image-contain u-image-default u-preserve-proportions u-image-3"
                            src="./images/salad.png"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with ratatouille&lt;br&gt;
                          &lt;/p&gt;
                          &lt;img
                            class="u-align-center u-image u-image-contain u-image-default u-preserve-proportions u-image-3"
                            src="./images/chicken.png" alt=" " data-image-width="512" data-image-height="512"&gt;&lt;img class="u-image u-image-contain u-image-default u-preserve-proportions u-image-4"
                            src="./images/ratatouille.png"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u-text-7"&gt;cake&lt;br&gt;
                          &lt;/p&gt;
                          &lt;img
                            class="u-align-center u-image u-image-contain u-image-default u-preserve-proportions u-image-3"
                            src="./images/cake.png" alt=" " data-image-width="512" data-image-height="512"&gt;                        &lt;/div&gt;
                      &lt;/div&gt;                        &lt;/div&gt;
                      &lt;/div&gt;
                &lt;/div&gt;
              &lt;/div&gt;
            &lt;/div&gt;
          &lt;/div&gt;
        &lt;/div&gt;
        &lt;!-- fin d'un menu--&gt;        &lt;!-- début d'un menu--&gt;
        &lt;div class="u-accordion-item"&gt;
          &lt;a class="u-accordion-link u-button-style u-palette-3-light-2 u-accordion-link-2" id="link-accordion-4c47"
            aria-controls="accordion-4c47" aria-selected="false"&gt;
            &lt;span class="u-accordion-link-text"&gt;5/7/2024&lt;/span&gt;&lt;span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5th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cold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u-text-7"&gt;pizza with crisps&lt;br&gt;
                          &lt;/p&gt;
                          &lt;img
                            class="u-align-center u-image u-image-contain u-image-default u-preserve-proportions u-image-3"
                            src="./images/pizza.png" alt=" " data-image-width="512" data-image-height="512"&gt;&lt;img class="u-image u-image-contain u-image-default u-preserve-proportions u-image-4"
                            src="./images/crisps.png"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Fruit purée&lt;br&gt;
                          &lt;/p&gt;
                          &lt;img
                            class="u-align-center u-image u-image-contain u-image-default u-preserve-proportions u-image-3"
                            src="./images/cheese.png" alt=" " data-image-width="512" data-image-height="512"&gt;&lt;img class="u-image u-image-contain u-image-default u-preserve-proportions u-image-4"
                            src="./images/fruitpurée.png" alt=" " data-image-width="512" data-image-height="512"&gt;                        &lt;/div&gt;
                      &lt;/div&gt;                        &lt;/div&gt;
                      &lt;/div&gt;
                &lt;/div&gt;
              &lt;/div&gt;
            &lt;/div&gt;
          &lt;/div&gt;
        &lt;/div&gt;
        &lt;!-- fin d'un menu--&gt;</v>
      </c>
      <c r="AS2" s="16" t="str">
        <f>_xlfn.CONCAT(AS5:AS7)</f>
        <v/>
      </c>
    </row>
    <row r="3" s="17" customFormat="1" ht="6" customHeight="1">
      <c r="A3" s="17"/>
      <c r="B3" s="17"/>
      <c r="C3" s="17"/>
      <c r="D3" s="17"/>
      <c r="E3" s="17"/>
      <c r="F3" s="17"/>
      <c r="G3" s="17"/>
      <c r="H3" s="17"/>
      <c r="I3" s="17"/>
      <c r="J3" s="17"/>
      <c r="K3" s="17"/>
      <c r="L3" s="17"/>
      <c r="M3" s="16"/>
      <c r="N3" s="17"/>
      <c r="O3" s="17"/>
      <c r="P3" s="17"/>
      <c r="Q3" s="17"/>
      <c r="R3" s="17"/>
      <c r="S3" s="17"/>
      <c r="T3" s="17"/>
      <c r="U3" s="17"/>
      <c r="V3" s="17"/>
      <c r="W3" s="17"/>
      <c r="X3" s="17"/>
      <c r="AB3" s="17"/>
      <c r="AH3" s="17"/>
      <c r="AI3" s="17"/>
      <c r="AJ3" s="17"/>
      <c r="AK3" s="17"/>
      <c r="AL3" s="17"/>
      <c r="AM3" s="17"/>
      <c r="AN3" s="17"/>
      <c r="AO3" s="17"/>
      <c r="AS3" s="16"/>
    </row>
    <row r="4" s="2" customFormat="1" ht="29.25" customHeight="1">
      <c r="A4" s="27" t="s">
        <v>110</v>
      </c>
      <c r="B4" s="27" t="s">
        <v>111</v>
      </c>
      <c r="C4" s="28" t="s">
        <v>112</v>
      </c>
      <c r="D4" s="29" t="s">
        <v>113</v>
      </c>
      <c r="E4" s="30" t="s">
        <v>114</v>
      </c>
      <c r="F4" s="30" t="s">
        <v>115</v>
      </c>
      <c r="G4" s="31" t="s">
        <v>116</v>
      </c>
      <c r="H4" s="31" t="s">
        <v>117</v>
      </c>
      <c r="I4" s="31" t="s">
        <v>118</v>
      </c>
      <c r="J4" s="32" t="s">
        <v>119</v>
      </c>
      <c r="K4" s="32" t="s">
        <v>120</v>
      </c>
      <c r="L4" s="32" t="s">
        <v>121</v>
      </c>
      <c r="M4" s="33"/>
      <c r="N4" s="27" t="s">
        <v>122</v>
      </c>
      <c r="O4" s="27" t="s">
        <v>123</v>
      </c>
      <c r="P4" s="27" t="s">
        <v>124</v>
      </c>
      <c r="Q4" s="27" t="s">
        <v>125</v>
      </c>
      <c r="R4" s="27" t="s">
        <v>126</v>
      </c>
      <c r="S4" s="27" t="s">
        <v>127</v>
      </c>
      <c r="T4" s="27" t="s">
        <v>128</v>
      </c>
      <c r="U4" s="28" t="s">
        <v>129</v>
      </c>
      <c r="V4" s="28" t="s">
        <v>130</v>
      </c>
      <c r="W4" s="28" t="s">
        <v>131</v>
      </c>
      <c r="X4" s="29" t="s">
        <v>132</v>
      </c>
      <c r="Y4" s="29" t="s">
        <v>133</v>
      </c>
      <c r="Z4" s="34" t="s">
        <v>134</v>
      </c>
      <c r="AA4" s="34" t="s">
        <v>135</v>
      </c>
      <c r="AB4" s="29" t="s">
        <v>136</v>
      </c>
      <c r="AC4" s="31" t="s">
        <v>137</v>
      </c>
      <c r="AD4" s="31" t="s">
        <v>138</v>
      </c>
      <c r="AE4" s="31" t="s">
        <v>139</v>
      </c>
      <c r="AF4" s="31" t="s">
        <v>140</v>
      </c>
      <c r="AG4" s="31" t="s">
        <v>141</v>
      </c>
      <c r="AH4" s="31" t="s">
        <v>142</v>
      </c>
      <c r="AI4" s="31" t="s">
        <v>136</v>
      </c>
      <c r="AJ4" s="7" t="s">
        <v>143</v>
      </c>
      <c r="AK4" s="7" t="s">
        <v>144</v>
      </c>
      <c r="AL4" s="7" t="s">
        <v>145</v>
      </c>
      <c r="AM4" s="7" t="s">
        <v>146</v>
      </c>
      <c r="AN4" s="7" t="s">
        <v>147</v>
      </c>
      <c r="AO4" s="7" t="s">
        <v>148</v>
      </c>
      <c r="AP4" s="7" t="s">
        <v>136</v>
      </c>
      <c r="AQ4" s="35" t="s">
        <v>149</v>
      </c>
      <c r="AR4" s="36" t="s">
        <v>150</v>
      </c>
      <c r="AS4" s="33"/>
    </row>
    <row r="5">
      <c r="A5" s="37">
        <v>45411</v>
      </c>
      <c r="B5" s="38">
        <f t="shared" ref="B5:B9" si="29">IF(A5&lt;&gt;"",IF(WEEKDAY(A5)-1=0,7,WEEKDAY(A5)-1),"")</f>
        <v>1</v>
      </c>
      <c r="C5" s="38" t="s">
        <v>179</v>
      </c>
      <c r="D5" s="38" t="s">
        <v>180</v>
      </c>
      <c r="E5" s="38"/>
      <c r="F5" s="39"/>
      <c r="G5" s="38" t="s">
        <v>181</v>
      </c>
      <c r="H5" s="39" t="s">
        <v>182</v>
      </c>
      <c r="I5" s="39"/>
      <c r="J5" s="39" t="s">
        <v>170</v>
      </c>
      <c r="K5" s="39"/>
      <c r="L5" s="39"/>
      <c r="N5">
        <f t="shared" ref="N5:N9" si="30">IF(A5&lt;&gt;"",WEEKDAY(A5),"")</f>
        <v>2</v>
      </c>
      <c r="O5" s="24" t="str">
        <f t="shared" ref="O5:O9" si="31">IF(N5=2,"Monday",IF(N5=3,"Tuesday",IF(N5=4,"Wednesday",IF(N5=5,"Thursday",IF(N5=6,"Friday",IF(N5=7,"Saturday",IF(N5=1,"Sunday","")))))))</f>
        <v>Monday</v>
      </c>
      <c r="P5" s="24" t="str">
        <f>VLOOKUP(DAY(A5),Paramètres!I$3:J$33,2,FALSE)</f>
        <v>29th</v>
      </c>
      <c r="Q5" s="24" t="str">
        <f>VLOOKUP(MONTH(A5),Paramètres!M$3:N$14,2,FALSE)</f>
        <v>April</v>
      </c>
      <c r="R5" s="24" t="str">
        <f t="shared" ref="R5:R9" si="32">DAY(A5)&amp;"/"&amp;MONTH(A5)&amp;"/"&amp;YEAR(A5)</f>
        <v>29/4/2024</v>
      </c>
      <c r="S5" s="24" t="str">
        <f t="shared" ref="S5:S9" si="33">IF(A5&lt;&gt;"","Today is "&amp;O5,"")</f>
        <v xml:space="preserve">Today is Monday</v>
      </c>
      <c r="T5" t="str">
        <f t="shared" ref="T5:T9" si="34">IF(A5&lt;&gt;""," the "&amp;P5&amp;" of "&amp;Q5&amp;", "&amp;YEAR(A5),"")</f>
        <v xml:space="preserve"> the 29th of April, 2024</v>
      </c>
      <c r="U5" s="24" t="str">
        <f>IF(C5="","",VLOOKUP(C5,ListesDeroulantes!A:B,2,FALSE)&amp;" menu")</f>
        <v xml:space="preserve">organic menu</v>
      </c>
      <c r="V5" s="24" t="str">
        <f t="shared" ref="V5:V9" si="35">IF(U5="","Today, on the menu, there is:","Today, there is a "&amp;U5&amp;":")</f>
        <v xml:space="preserve">Today, there is a organic menu:</v>
      </c>
      <c r="W5" s="24" t="str">
        <f>HMTL!B$10&amp;R5&amp;HMTL!B$12&amp;S5&amp;HMTL!B$14&amp;T5&amp;HMTL!B$16&amp;V5&amp;HMTL!B$18</f>
        <v xml:space="preserve">        &lt;!-- début d'un menu--&gt;
        &lt;div class="u-accordion-item"&gt;
          &lt;a class="u-accordion-link u-button-style u-palette-3-light-2 u-accordion-link-2" id="link-accordion-4c47"
            aria-controls="accordion-4c47" aria-selected="false"&gt;
            &lt;span class="u-accordion-link-text"&gt;29/4/2024&lt;/span&gt;&lt;span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29th of April,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 t="str">
        <f>IFERROR(VLOOKUP(D5,ListesDeroulantes!C:E,3,FALSE),"")</f>
        <v xml:space="preserve">grated carrots</v>
      </c>
      <c r="Y5" s="15" t="str">
        <f>IFERROR("./images/"&amp;VLOOKUP(D5,ListesDeroulantes!C:E,2,FALSE),"")</f>
        <v>./images/carrots.png</v>
      </c>
      <c r="Z5" t="str">
        <f>IFERROR(VLOOKUP(E5,ListesDeroulantes!F:H,3,FALSE),"")</f>
        <v/>
      </c>
      <c r="AA5" t="str">
        <f>IFERROR("./images/"&amp;VLOOKUP(E5,ListesDeroulantes!F:H,2,FALSE),"")</f>
        <v/>
      </c>
      <c r="AB5" t="str">
        <f t="shared" ref="AB5:AB9" si="36">X5&amp;IF(Z5&lt;&gt;""," with "&amp;Z5,"")&amp;IF(AND(X5&lt;&gt;"",F5&lt;&gt;"")," and ","")&amp;IF(F5&lt;&gt;"",F5,"")</f>
        <v xml:space="preserve">grated carrots</v>
      </c>
      <c r="AC5" s="24" t="str">
        <f>IFERROR(VLOOKUP(G5,ListesDeroulantes!I:K,3,FALSE),"")</f>
        <v>pasta</v>
      </c>
      <c r="AD5" s="24" t="str">
        <f>IFERROR("./images/"&amp;VLOOKUP(G5,ListesDeroulantes!I:K,2,FALSE),"")</f>
        <v>./images/pasta.png</v>
      </c>
      <c r="AE5" s="24" t="str">
        <f>IFERROR(VLOOKUP(H5,ListesDeroulantes!I:K,3,FALSE),"")</f>
        <v>lentils</v>
      </c>
      <c r="AF5" s="24" t="str">
        <f>IFERROR("./images/"&amp;VLOOKUP(H5,ListesDeroulantes!I:K,2,FALSE),"")</f>
        <v>./images/lentils.png</v>
      </c>
      <c r="AG5" s="24" t="str">
        <f>IFERROR(VLOOKUP(I5,ListesDeroulantes!I:K,3,FALSE),"")</f>
        <v/>
      </c>
      <c r="AH5" t="str">
        <f>IFERROR("./images/"&amp;VLOOKUP(I5,ListesDeroulantes!I:K,2,FALSE),"")</f>
        <v/>
      </c>
      <c r="AI5" s="24" t="str">
        <f t="shared" ref="AI5:AI9" si="37">AC5&amp;IF(AE5&lt;&gt;""," with "&amp;AE5,"")&amp;IF(AG5&lt;&gt;""," and "&amp;AG5,"")</f>
        <v xml:space="preserve">pasta with lentils</v>
      </c>
      <c r="AJ5" s="24" t="str">
        <f>IFERROR(VLOOKUP(J5,ListesDeroulantes!L:N,3,FALSE),"")</f>
        <v xml:space="preserve">chocolate cake</v>
      </c>
      <c r="AK5" s="24" t="str">
        <f>IFERROR("./images/"&amp;VLOOKUP(J5,ListesDeroulantes!L:N,2,FALSE),"")</f>
        <v>./images/chocolatecake.png</v>
      </c>
      <c r="AL5" s="24" t="str">
        <f>IFERROR(VLOOKUP(K5,ListesDeroulantes!L:N,3,FALSE),"")</f>
        <v/>
      </c>
      <c r="AM5" s="24" t="str">
        <f>IFERROR("./images/"&amp;VLOOKUP(K5,ListesDeroulantes!L:N,2,FALSE),"")</f>
        <v/>
      </c>
      <c r="AN5" s="24" t="str">
        <f>IFERROR(VLOOKUP(L5,ListesDeroulantes!L:N,3,FALSE),"")</f>
        <v/>
      </c>
      <c r="AO5" s="15" t="str">
        <f>IFERROR("./images/"&amp;VLOOKUP(L5,ListesDeroulantes!L:N,2,FALSE),"")</f>
        <v/>
      </c>
      <c r="AP5" s="24" t="str">
        <f t="shared" ref="AP5:AP9" si="38">AJ5&amp;IF(AL5&lt;&gt;""," with "&amp;AL5,"")&amp;IF(AN5&lt;&gt;""," and with "&amp;AN5,"")</f>
        <v xml:space="preserve">chocolate cake</v>
      </c>
      <c r="AQ5" s="24" t="str">
        <f>HMTL!B$20&amp;AB5&amp;IF(Y5&lt;&gt;"",HMTL!B$24&amp;Y5&amp;HMTL!B$26,"")&amp;IF(AA5&lt;&gt;"",HMTL!B$28&amp;AA5&amp;HMTL!B$26,"")&amp;HMTL!B$32&amp;HMTL!B$21&amp;AI5&amp;IF(AD5&lt;&gt;"",HMTL!B$24&amp;AD5&amp;HMTL!B$26,"")&amp;IF(AF5&lt;&gt;"",HMTL!B$28&amp;AF5&amp;HMTL!B$26,"")&amp;IF(AH5&lt;&gt;"",HMTL!B$30&amp;AH5&amp;HMTL!B$26,"")&amp;HMTL!B$32&amp;HMTL!B$22&amp;AP5&amp;IF(AK5&lt;&gt;"",HMTL!B$24&amp;AK5&amp;HMTL!B$26,"")&amp;IF(AM5&lt;&gt;"",HMTL!B$28&amp;AM5&amp;HMTL!B$26,"")&amp;IF(AO5&lt;&gt;"",HMTL!B$30&amp;AO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 t="str">
        <f>IF(A5&lt;&gt;"",W5&amp;AQ5&amp;HMTL!B$32&amp;HMTL!B$34,"")</f>
        <v xml:space="preserve">        &lt;!-- début d'un menu--&gt;
        &lt;div class="u-accordion-item"&gt;
          &lt;a class="u-accordion-link u-button-style u-palette-3-light-2 u-accordion-link-2" id="link-accordion-4c47"
            aria-controls="accordion-4c47" aria-selected="false"&gt;
            &lt;span class="u-accordion-link-text"&gt;29/4/2024&lt;/span&gt;&lt;span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29th of April,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 s="16"/>
    </row>
    <row r="6">
      <c r="A6" s="37">
        <v>45412</v>
      </c>
      <c r="B6" s="38">
        <f t="shared" si="29"/>
        <v>2</v>
      </c>
      <c r="C6" s="38"/>
      <c r="D6" s="38"/>
      <c r="E6" s="38"/>
      <c r="F6" s="39"/>
      <c r="G6" s="38" t="s">
        <v>183</v>
      </c>
      <c r="H6" s="39" t="s">
        <v>163</v>
      </c>
      <c r="I6" s="39"/>
      <c r="J6" s="39" t="s">
        <v>164</v>
      </c>
      <c r="K6" s="39" t="s">
        <v>184</v>
      </c>
      <c r="L6" s="39"/>
      <c r="M6" s="16"/>
      <c r="N6">
        <f t="shared" si="30"/>
        <v>3</v>
      </c>
      <c r="O6" t="str">
        <f t="shared" si="31"/>
        <v>Tuesday</v>
      </c>
      <c r="P6" t="str">
        <f>VLOOKUP(DAY(A6),Paramètres!I$3:J$33,2,FALSE)</f>
        <v>30th</v>
      </c>
      <c r="Q6" t="str">
        <f>VLOOKUP(MONTH(A6),Paramètres!M$3:N$14,2,FALSE)</f>
        <v>April</v>
      </c>
      <c r="R6" t="str">
        <f t="shared" si="32"/>
        <v>30/4/2024</v>
      </c>
      <c r="S6" t="str">
        <f t="shared" si="33"/>
        <v xml:space="preserve">Today is Tuesday</v>
      </c>
      <c r="T6" t="str">
        <f t="shared" si="34"/>
        <v xml:space="preserve"> the 30th of April, 2024</v>
      </c>
      <c r="U6" t="str">
        <f>IF(C6="","",VLOOKUP(C6,ListesDeroulantes!A:B,2,FALSE)&amp;" menu")</f>
        <v/>
      </c>
      <c r="V6" t="str">
        <f t="shared" si="35"/>
        <v xml:space="preserve">Today, on the menu, there is:</v>
      </c>
      <c r="W6" t="str">
        <f>HMTL!B$10&amp;R6&amp;HMTL!B$12&amp;S6&amp;HMTL!B$14&amp;T6&amp;HMTL!B$16&amp;V6&amp;HMTL!B$18</f>
        <v xml:space="preserve">        &lt;!-- début d'un menu--&gt;
        &lt;div class="u-accordion-item"&gt;
          &lt;a class="u-accordion-link u-button-style u-palette-3-light-2 u-accordion-link-2" id="link-accordion-4c47"
            aria-controls="accordion-4c47" aria-selected="false"&gt;
            &lt;span class="u-accordion-link-text"&gt;30/4/2024&lt;/span&gt;&lt;span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30th of April,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6" t="str">
        <f>IFERROR(VLOOKUP(D6,ListesDeroulantes!C:E,3,FALSE),"")</f>
        <v/>
      </c>
      <c r="Y6" s="15" t="str">
        <f>IFERROR("./images/"&amp;VLOOKUP(D6,ListesDeroulantes!C:E,2,FALSE),"")</f>
        <v/>
      </c>
      <c r="Z6" t="str">
        <f>IFERROR(VLOOKUP(E6,ListesDeroulantes!F:H,3,FALSE),"")</f>
        <v/>
      </c>
      <c r="AA6" t="str">
        <f>IFERROR("./images/"&amp;VLOOKUP(E6,ListesDeroulantes!F:H,2,FALSE),"")</f>
        <v/>
      </c>
      <c r="AB6" t="str">
        <f t="shared" si="36"/>
        <v/>
      </c>
      <c r="AC6" t="str">
        <f>IFERROR(VLOOKUP(G6,ListesDeroulantes!I:K,3,FALSE),"")</f>
        <v xml:space="preserve">spicy sausages</v>
      </c>
      <c r="AD6" t="str">
        <f>IFERROR("./images/"&amp;VLOOKUP(G6,ListesDeroulantes!I:K,2,FALSE),"")</f>
        <v>./images/sausage.png</v>
      </c>
      <c r="AE6" t="str">
        <f>IFERROR(VLOOKUP(H6,ListesDeroulantes!I:K,3,FALSE),"")</f>
        <v>rice</v>
      </c>
      <c r="AF6" t="str">
        <f>IFERROR("./images/"&amp;VLOOKUP(H6,ListesDeroulantes!I:K,2,FALSE),"")</f>
        <v>./images/rice.png</v>
      </c>
      <c r="AG6" t="str">
        <f>IFERROR(VLOOKUP(I6,ListesDeroulantes!I:K,3,FALSE),"")</f>
        <v/>
      </c>
      <c r="AH6" t="str">
        <f>IFERROR("./images/"&amp;VLOOKUP(I6,ListesDeroulantes!I:K,2,FALSE),"")</f>
        <v/>
      </c>
      <c r="AI6" t="str">
        <f t="shared" si="37"/>
        <v xml:space="preserve">spicy sausages with rice</v>
      </c>
      <c r="AJ6" t="str">
        <f>IFERROR(VLOOKUP(J6,ListesDeroulantes!L:N,3,FALSE),"")</f>
        <v>yogurt</v>
      </c>
      <c r="AK6" t="str">
        <f>IFERROR("./images/"&amp;VLOOKUP(J6,ListesDeroulantes!L:N,2,FALSE),"")</f>
        <v>./images/yogurt.png</v>
      </c>
      <c r="AL6" t="str">
        <f>IFERROR(VLOOKUP(K6,ListesDeroulantes!L:N,3,FALSE),"")</f>
        <v xml:space="preserve">Fruit purée</v>
      </c>
      <c r="AM6" t="str">
        <f>IFERROR("./images/"&amp;VLOOKUP(K6,ListesDeroulantes!L:N,2,FALSE),"")</f>
        <v>./images/fruitpurée.png</v>
      </c>
      <c r="AN6" t="str">
        <f>IFERROR(VLOOKUP(L6,ListesDeroulantes!L:N,3,FALSE),"")</f>
        <v/>
      </c>
      <c r="AO6" s="15" t="str">
        <f>IFERROR("./images/"&amp;VLOOKUP(L6,ListesDeroulantes!L:N,2,FALSE),"")</f>
        <v/>
      </c>
      <c r="AP6" t="str">
        <f t="shared" si="38"/>
        <v xml:space="preserve">yogurt with Fruit purée</v>
      </c>
      <c r="AQ6" t="str">
        <f>HMTL!B$20&amp;AB6&amp;IF(Y6&lt;&gt;"",HMTL!B$24&amp;Y6&amp;HMTL!B$26,"")&amp;IF(AA6&lt;&gt;"",HMTL!B$28&amp;AA6&amp;HMTL!B$26,"")&amp;HMTL!B$32&amp;HMTL!B$21&amp;AI6&amp;IF(AD6&lt;&gt;"",HMTL!B$24&amp;AD6&amp;HMTL!B$26,"")&amp;IF(AF6&lt;&gt;"",HMTL!B$28&amp;AF6&amp;HMTL!B$26,"")&amp;IF(AH6&lt;&gt;"",HMTL!B$30&amp;AH6&amp;HMTL!B$26,"")&amp;HMTL!B$32&amp;HMTL!B$22&amp;AP6&amp;IF(AK6&lt;&gt;"",HMTL!B$24&amp;AK6&amp;HMTL!B$26,"")&amp;IF(AM6&lt;&gt;"",HMTL!B$28&amp;AM6&amp;HMTL!B$26,"")&amp;IF(AO6&lt;&gt;"",HMTL!B$30&amp;AO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u-text-7"&gt;spicy sausages with rice&lt;br&gt;
                          &lt;/p&gt;
                          &lt;img
                            class="u-align-center u-image u-image-contain u-image-default u-preserve-proportions u-image-3"
                            src="./images/sausage.png" alt=" " data-image-width="512" data-image-height="512"&gt;&lt;img class="u-image u-image-contain u-image-default u-preserve-proportions u-image-4"
                            src="./images/rice.png"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u-text-7"&gt;yogurt with Fruit purée&lt;br&gt;
                          &lt;/p&gt;
                          &lt;img
                            class="u-align-center u-image u-image-contain u-image-default u-preserve-proportions u-image-3"
                            src="./images/yogurt.png" alt=" " data-image-width="512" data-image-height="512"&gt;&lt;img class="u-image u-image-contain u-image-default u-preserve-proportions u-image-4"
                            src="./images/fruitpurée.png" alt=" " data-image-width="512" data-image-height="512"&gt;                        &lt;/div&gt;
                      &lt;/div&gt;</v>
      </c>
      <c r="AR6" t="str">
        <f>IF(A6&lt;&gt;"",W6&amp;AQ6&amp;HMTL!B$32&amp;HMTL!B$34,"")</f>
        <v xml:space="preserve">        &lt;!-- début d'un menu--&gt;
        &lt;div class="u-accordion-item"&gt;
          &lt;a class="u-accordion-link u-button-style u-palette-3-light-2 u-accordion-link-2" id="link-accordion-4c47"
            aria-controls="accordion-4c47" aria-selected="false"&gt;
            &lt;span class="u-accordion-link-text"&gt;30/4/2024&lt;/span&gt;&lt;span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30th of April,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u-text-7"&gt;spicy sausages with rice&lt;br&gt;
                          &lt;/p&gt;
                          &lt;img
                            class="u-align-center u-image u-image-contain u-image-default u-preserve-proportions u-image-3"
                            src="./images/sausage.png" alt=" " data-image-width="512" data-image-height="512"&gt;&lt;img class="u-image u-image-contain u-image-default u-preserve-proportions u-image-4"
                            src="./images/rice.png"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u-text-7"&gt;yogurt with Fruit purée&lt;br&gt;
                          &lt;/p&gt;
                          &lt;img
                            class="u-align-center u-image u-image-contain u-image-default u-preserve-proportions u-image-3"
                            src="./images/yogurt.png" alt=" " data-image-width="512" data-image-height="512"&gt;&lt;img class="u-image u-image-contain u-image-default u-preserve-proportions u-image-4"
                            src="./images/fruitpurée.png" alt=" " data-image-width="512" data-image-height="512"&gt;                        &lt;/div&gt;
                      &lt;/div&gt;                        &lt;/div&gt;
                      &lt;/div&gt;
                &lt;/div&gt;
              &lt;/div&gt;
            &lt;/div&gt;
          &lt;/div&gt;
        &lt;/div&gt;
        &lt;!-- fin d'un menu--&gt;</v>
      </c>
      <c r="AS6" s="16"/>
    </row>
    <row r="7" ht="14.25">
      <c r="A7" s="37">
        <v>45414</v>
      </c>
      <c r="B7" s="38">
        <f t="shared" si="29"/>
        <v>4</v>
      </c>
      <c r="C7" s="38"/>
      <c r="D7" s="38" t="s">
        <v>185</v>
      </c>
      <c r="E7" s="38"/>
      <c r="F7" s="39"/>
      <c r="G7" s="38" t="s">
        <v>186</v>
      </c>
      <c r="H7" s="39" t="s">
        <v>187</v>
      </c>
      <c r="I7" s="39"/>
      <c r="J7" s="39" t="s">
        <v>188</v>
      </c>
      <c r="K7" s="39"/>
      <c r="L7" s="39"/>
      <c r="M7" s="16"/>
      <c r="N7">
        <f t="shared" si="30"/>
        <v>5</v>
      </c>
      <c r="O7" t="str">
        <f t="shared" si="31"/>
        <v>Thursday</v>
      </c>
      <c r="P7" t="str">
        <f>VLOOKUP(DAY(A7),Paramètres!I$3:J$33,2,FALSE)</f>
        <v>2nd</v>
      </c>
      <c r="Q7" t="str">
        <f>VLOOKUP(MONTH(A7),Paramètres!M$3:N$14,2,FALSE)</f>
        <v>May</v>
      </c>
      <c r="R7" t="str">
        <f t="shared" si="32"/>
        <v>2/5/2024</v>
      </c>
      <c r="S7" t="str">
        <f t="shared" si="33"/>
        <v xml:space="preserve">Today is Thursday</v>
      </c>
      <c r="T7" t="str">
        <f t="shared" si="34"/>
        <v xml:space="preserve"> the 2nd of May, 2024</v>
      </c>
      <c r="U7" t="str">
        <f>IF(C7="","",VLOOKUP(C7,ListesDeroulantes!A:B,2,FALSE)&amp;" menu")</f>
        <v/>
      </c>
      <c r="V7" t="str">
        <f t="shared" si="35"/>
        <v xml:space="preserve">Today, on the menu, there is:</v>
      </c>
      <c r="W7" t="str">
        <f>HMTL!B$10&amp;R7&amp;HMTL!B$12&amp;S7&amp;HMTL!B$14&amp;T7&amp;HMTL!B$16&amp;V7&amp;HMTL!B$18</f>
        <v xml:space="preserve">        &lt;!-- début d'un menu--&gt;
        &lt;div class="u-accordion-item"&gt;
          &lt;a class="u-accordion-link u-button-style u-palette-3-light-2 u-accordion-link-2" id="link-accordion-4c47"
            aria-controls="accordion-4c47" aria-selected="false"&gt;
            &lt;span class="u-accordion-link-text"&gt;2/5/2024&lt;/span&gt;&lt;span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2nd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7" t="str">
        <f>IFERROR(VLOOKUP(D7,ListesDeroulantes!C:E,3,FALSE),"")</f>
        <v xml:space="preserve">pasta salad</v>
      </c>
      <c r="Y7" s="15" t="str">
        <f>IFERROR("./images/"&amp;VLOOKUP(D7,ListesDeroulantes!C:E,2,FALSE),"")</f>
        <v>./images/pasta.png</v>
      </c>
      <c r="Z7" t="str">
        <f>IFERROR(VLOOKUP(E7,ListesDeroulantes!F:H,3,FALSE),"")</f>
        <v/>
      </c>
      <c r="AA7" t="str">
        <f>IFERROR("./images/"&amp;VLOOKUP(E7,ListesDeroulantes!F:H,2,FALSE),"")</f>
        <v/>
      </c>
      <c r="AB7" t="str">
        <f t="shared" si="36"/>
        <v xml:space="preserve">pasta salad</v>
      </c>
      <c r="AC7" t="str">
        <f>IFERROR(VLOOKUP(G7,ListesDeroulantes!I:K,3,FALSE),"")</f>
        <v>beef</v>
      </c>
      <c r="AD7" t="str">
        <f>IFERROR("./images/"&amp;VLOOKUP(G7,ListesDeroulantes!I:K,2,FALSE),"")</f>
        <v>./images/beef.png</v>
      </c>
      <c r="AE7" t="str">
        <f>IFERROR(VLOOKUP(H7,ListesDeroulantes!I:K,3,FALSE),"")</f>
        <v xml:space="preserve">bechamel cauliflower</v>
      </c>
      <c r="AF7" t="str">
        <f>IFERROR("./images/"&amp;VLOOKUP(H7,ListesDeroulantes!I:K,2,FALSE),"")</f>
        <v>./images/cauliflower.png</v>
      </c>
      <c r="AG7" t="str">
        <f>IFERROR(VLOOKUP(I7,ListesDeroulantes!I:K,3,FALSE),"")</f>
        <v/>
      </c>
      <c r="AH7" t="str">
        <f>IFERROR("./images/"&amp;VLOOKUP(I7,ListesDeroulantes!I:K,2,FALSE),"")</f>
        <v/>
      </c>
      <c r="AI7" t="str">
        <f t="shared" si="37"/>
        <v xml:space="preserve">beef with bechamel cauliflower</v>
      </c>
      <c r="AJ7" t="str">
        <f>IFERROR(VLOOKUP(J7,ListesDeroulantes!L:N,3,FALSE),"")</f>
        <v xml:space="preserve">an orange</v>
      </c>
      <c r="AK7" t="str">
        <f>IFERROR("./images/"&amp;VLOOKUP(J7,ListesDeroulantes!L:N,2,FALSE),"")</f>
        <v>./images/orange.png</v>
      </c>
      <c r="AL7" t="str">
        <f>IFERROR(VLOOKUP(K7,ListesDeroulantes!L:N,3,FALSE),"")</f>
        <v/>
      </c>
      <c r="AM7" t="str">
        <f>IFERROR("./images/"&amp;VLOOKUP(K7,ListesDeroulantes!L:N,2,FALSE),"")</f>
        <v/>
      </c>
      <c r="AN7" t="str">
        <f>IFERROR(VLOOKUP(L7,ListesDeroulantes!L:N,3,FALSE),"")</f>
        <v/>
      </c>
      <c r="AO7" s="15" t="str">
        <f>IFERROR("./images/"&amp;VLOOKUP(L7,ListesDeroulantes!L:N,2,FALSE),"")</f>
        <v/>
      </c>
      <c r="AP7" t="str">
        <f t="shared" si="38"/>
        <v xml:space="preserve">an orange</v>
      </c>
      <c r="AQ7" t="str">
        <f>HMTL!B$20&amp;AB7&amp;IF(Y7&lt;&gt;"",HMTL!B$24&amp;Y7&amp;HMTL!B$26,"")&amp;IF(AA7&lt;&gt;"",HMTL!B$28&amp;AA7&amp;HMTL!B$26,"")&amp;HMTL!B$32&amp;HMTL!B$21&amp;AI7&amp;IF(AD7&lt;&gt;"",HMTL!B$24&amp;AD7&amp;HMTL!B$26,"")&amp;IF(AF7&lt;&gt;"",HMTL!B$28&amp;AF7&amp;HMTL!B$26,"")&amp;IF(AH7&lt;&gt;"",HMTL!B$30&amp;AH7&amp;HMTL!B$26,"")&amp;HMTL!B$32&amp;HMTL!B$22&amp;AP7&amp;IF(AK7&lt;&gt;"",HMTL!B$24&amp;AK7&amp;HMTL!B$26,"")&amp;IF(AM7&lt;&gt;"",HMTL!B$28&amp;AM7&amp;HMTL!B$26,"")&amp;IF(AO7&lt;&gt;"",HMTL!B$30&amp;AO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u-text-7"&gt;pasta salad&lt;br&gt;
                          &lt;/p&gt;
                          &lt;img
                            class="u-align-center u-image u-image-contain u-image-default u-preserve-proportions u-image-3"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u-text-7"&gt;beef with bechamel cauliflower&lt;br&gt;
                          &lt;/p&gt;
                          &lt;img
                            class="u-align-center u-image u-image-contain u-image-default u-preserve-proportions u-image-3"
                            src="./images/beef.png" alt=" " data-image-width="512" data-image-height="512"&gt;&lt;img class="u-image u-image-contain u-image-default u-preserve-proportions u-image-4"
                            src="./images/cauliflower.png"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u-text-7"&gt;an orange&lt;br&gt;
                          &lt;/p&gt;
                          &lt;img
                            class="u-align-center u-image u-image-contain u-image-default u-preserve-proportions u-image-3"
                            src="./images/orange.png" alt=" " data-image-width="512" data-image-height="512"&gt;                        &lt;/div&gt;
                      &lt;/div&gt;</v>
      </c>
      <c r="AR7" t="str">
        <f>IF(A7&lt;&gt;"",W7&amp;AQ7&amp;HMTL!B$32&amp;HMTL!B$34,"")</f>
        <v xml:space="preserve">        &lt;!-- début d'un menu--&gt;
        &lt;div class="u-accordion-item"&gt;
          &lt;a class="u-accordion-link u-button-style u-palette-3-light-2 u-accordion-link-2" id="link-accordion-4c47"
            aria-controls="accordion-4c47" aria-selected="false"&gt;
            &lt;span class="u-accordion-link-text"&gt;2/5/2024&lt;/span&gt;&lt;span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2nd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u-text-7"&gt;pasta salad&lt;br&gt;
                          &lt;/p&gt;
                          &lt;img
                            class="u-align-center u-image u-image-contain u-image-default u-preserve-proportions u-image-3"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u-text-7"&gt;beef with bechamel cauliflower&lt;br&gt;
                          &lt;/p&gt;
                          &lt;img
                            class="u-align-center u-image u-image-contain u-image-default u-preserve-proportions u-image-3"
                            src="./images/beef.png" alt=" " data-image-width="512" data-image-height="512"&gt;&lt;img class="u-image u-image-contain u-image-default u-preserve-proportions u-image-4"
                            src="./images/cauliflower.png"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u-text-7"&gt;an orange&lt;br&gt;
                          &lt;/p&gt;
                          &lt;img
                            class="u-align-center u-image u-image-contain u-image-default u-preserve-proportions u-image-3"
                            src="./images/orange.png" alt=" " data-image-width="512" data-image-height="512"&gt;                        &lt;/div&gt;
                      &lt;/div&gt;                        &lt;/div&gt;
                      &lt;/div&gt;
                &lt;/div&gt;
              &lt;/div&gt;
            &lt;/div&gt;
          &lt;/div&gt;
        &lt;/div&gt;
        &lt;!-- fin d'un menu--&gt;</v>
      </c>
      <c r="AS7" s="16"/>
    </row>
    <row r="8" ht="14.25">
      <c r="A8" s="37">
        <v>45415</v>
      </c>
      <c r="B8" s="38">
        <f t="shared" si="29"/>
        <v>5</v>
      </c>
      <c r="C8" s="38" t="s">
        <v>189</v>
      </c>
      <c r="D8" s="38" t="s">
        <v>190</v>
      </c>
      <c r="E8" s="38"/>
      <c r="F8" s="39"/>
      <c r="G8" s="38" t="s">
        <v>158</v>
      </c>
      <c r="H8" s="39" t="s">
        <v>191</v>
      </c>
      <c r="I8" s="39"/>
      <c r="J8" s="39" t="s">
        <v>157</v>
      </c>
      <c r="K8" s="39"/>
      <c r="L8" s="39"/>
      <c r="M8" s="16"/>
      <c r="N8">
        <f t="shared" si="30"/>
        <v>6</v>
      </c>
      <c r="O8" t="str">
        <f t="shared" si="31"/>
        <v>Friday</v>
      </c>
      <c r="P8" t="str">
        <f>VLOOKUP(DAY(A8),Paramètres!I$3:J$33,2,FALSE)</f>
        <v>3rd</v>
      </c>
      <c r="Q8" t="str">
        <f>VLOOKUP(MONTH(A8),Paramètres!M$3:N$14,2,FALSE)</f>
        <v>May</v>
      </c>
      <c r="R8" t="str">
        <f t="shared" si="32"/>
        <v>3/5/2024</v>
      </c>
      <c r="S8" t="str">
        <f t="shared" si="33"/>
        <v xml:space="preserve">Today is Friday</v>
      </c>
      <c r="T8" t="str">
        <f t="shared" si="34"/>
        <v xml:space="preserve"> the 3rd of May, 2024</v>
      </c>
      <c r="U8" t="str">
        <f>IF(C8="","",VLOOKUP(C8,ListesDeroulantes!A:B,2,FALSE)&amp;" menu")</f>
        <v xml:space="preserve">vegetarian menu</v>
      </c>
      <c r="V8" t="str">
        <f t="shared" si="35"/>
        <v xml:space="preserve">Today, there is a vegetarian menu:</v>
      </c>
      <c r="W8" t="str">
        <f>HMTL!B$10&amp;R8&amp;HMTL!B$12&amp;S8&amp;HMTL!B$14&amp;T8&amp;HMTL!B$16&amp;V8&amp;HMTL!B$18</f>
        <v xml:space="preserve">        &lt;!-- début d'un menu--&gt;
        &lt;div class="u-accordion-item"&gt;
          &lt;a class="u-accordion-link u-button-style u-palette-3-light-2 u-accordion-link-2" id="link-accordion-4c47"
            aria-controls="accordion-4c47" aria-selected="false"&gt;
            &lt;span class="u-accordion-link-text"&gt;3/5/2024&lt;/span&gt;&lt;span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v>
      </c>
      <c r="X8" t="str">
        <f>IFERROR(VLOOKUP(D8,ListesDeroulantes!C:E,3,FALSE),"")</f>
        <v>tabbouleh</v>
      </c>
      <c r="Y8" s="15" t="str">
        <f>IFERROR("./images/"&amp;VLOOKUP(D8,ListesDeroulantes!C:E,2,FALSE),"")</f>
        <v>./images/tabbouleh.png</v>
      </c>
      <c r="Z8" t="str">
        <f>IFERROR(VLOOKUP(E8,ListesDeroulantes!F:H,3,FALSE),"")</f>
        <v/>
      </c>
      <c r="AA8" t="str">
        <f>IFERROR("./images/"&amp;VLOOKUP(E8,ListesDeroulantes!F:H,2,FALSE),"")</f>
        <v/>
      </c>
      <c r="AB8" t="str">
        <f t="shared" si="36"/>
        <v>tabbouleh</v>
      </c>
      <c r="AC8" t="str">
        <f>IFERROR(VLOOKUP(G8,ListesDeroulantes!I:K,3,FALSE),"")</f>
        <v>chicken</v>
      </c>
      <c r="AD8" t="str">
        <f>IFERROR("./images/"&amp;VLOOKUP(G8,ListesDeroulantes!I:K,2,FALSE),"")</f>
        <v>./images/chicken.png</v>
      </c>
      <c r="AE8" t="str">
        <f>IFERROR(VLOOKUP(H8,ListesDeroulantes!I:K,3,FALSE),"")</f>
        <v xml:space="preserve">vegetables fritters</v>
      </c>
      <c r="AF8" t="str">
        <f>IFERROR("./images/"&amp;VLOOKUP(H8,ListesDeroulantes!I:K,2,FALSE),"")</f>
        <v>./images/vegetables.png</v>
      </c>
      <c r="AG8" t="str">
        <f>IFERROR(VLOOKUP(I8,ListesDeroulantes!I:K,3,FALSE),"")</f>
        <v/>
      </c>
      <c r="AH8" t="str">
        <f>IFERROR("./images/"&amp;VLOOKUP(I8,ListesDeroulantes!I:K,2,FALSE),"")</f>
        <v/>
      </c>
      <c r="AI8" t="str">
        <f t="shared" si="37"/>
        <v xml:space="preserve">chicken with vegetables fritters</v>
      </c>
      <c r="AJ8" t="str">
        <f>IFERROR(VLOOKUP(J8,ListesDeroulantes!L:N,3,FALSE),"")</f>
        <v xml:space="preserve">fromage blanc</v>
      </c>
      <c r="AK8" t="str">
        <f>IFERROR("./images/"&amp;VLOOKUP(J8,ListesDeroulantes!L:N,2,FALSE),"")</f>
        <v>./images/fromageblanc.png</v>
      </c>
      <c r="AL8" t="str">
        <f>IFERROR(VLOOKUP(K8,ListesDeroulantes!L:N,3,FALSE),"")</f>
        <v/>
      </c>
      <c r="AM8" t="str">
        <f>IFERROR("./images/"&amp;VLOOKUP(K8,ListesDeroulantes!L:N,2,FALSE),"")</f>
        <v/>
      </c>
      <c r="AN8" t="str">
        <f>IFERROR(VLOOKUP(L8,ListesDeroulantes!L:N,3,FALSE),"")</f>
        <v/>
      </c>
      <c r="AO8" s="15" t="str">
        <f>IFERROR("./images/"&amp;VLOOKUP(L8,ListesDeroulantes!L:N,2,FALSE),"")</f>
        <v/>
      </c>
      <c r="AP8" t="str">
        <f t="shared" si="38"/>
        <v xml:space="preserve">fromage blanc</v>
      </c>
      <c r="AQ8" t="str">
        <f>HMTL!B$20&amp;AB8&amp;IF(Y8&lt;&gt;"",HMTL!B$24&amp;Y8&amp;HMTL!B$26,"")&amp;IF(AA8&lt;&gt;"",HMTL!B$28&amp;AA8&amp;HMTL!B$26,"")&amp;HMTL!B$32&amp;HMTL!B$21&amp;AI8&amp;IF(AD8&lt;&gt;"",HMTL!B$24&amp;AD8&amp;HMTL!B$26,"")&amp;IF(AF8&lt;&gt;"",HMTL!B$28&amp;AF8&amp;HMTL!B$26,"")&amp;IF(AH8&lt;&gt;"",HMTL!B$30&amp;AH8&amp;HMTL!B$26,"")&amp;HMTL!B$32&amp;HMTL!B$22&amp;AP8&amp;IF(AK8&lt;&gt;"",HMTL!B$24&amp;AK8&amp;HMTL!B$26,"")&amp;IF(AM8&lt;&gt;"",HMTL!B$28&amp;AM8&amp;HMTL!B$26,"")&amp;IF(AO8&lt;&gt;"",HMTL!B$30&amp;AO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u-text-7"&gt;tabbouleh&lt;br&gt;
                          &lt;/p&gt;
                          &lt;img
                            class="u-align-center u-image u-image-contain u-image-default u-preserve-proportions u-image-3"
                            src="./images/tabbouleh.png"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with vegetables fritters&lt;br&gt;
                          &lt;/p&gt;
                          &lt;img
                            class="u-align-center u-image u-image-contain u-image-default u-preserve-proportions u-image-3"
                            src="./images/chicken.png" alt=" " data-image-width="512" data-image-height="512"&gt;&lt;img class="u-image u-image-contain u-image-default u-preserve-proportions u-image-4"
                            src="./images/vegetables.png"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blanc&lt;br&gt;
                          &lt;/p&gt;
                          &lt;img
                            class="u-align-center u-image u-image-contain u-image-default u-preserve-proportions u-image-3"
                            src="./images/fromageblanc.png" alt=" " data-image-width="512" data-image-height="512"&gt;                        &lt;/div&gt;
                      &lt;/div&gt;</v>
      </c>
      <c r="AR8" t="str">
        <f>IF(A8&lt;&gt;"",W8&amp;AQ8&amp;HMTL!B$32&amp;HMTL!B$34,"")</f>
        <v xml:space="preserve">        &lt;!-- début d'un menu--&gt;
        &lt;div class="u-accordion-item"&gt;
          &lt;a class="u-accordion-link u-button-style u-palette-3-light-2 u-accordion-link-2" id="link-accordion-4c47"
            aria-controls="accordion-4c47" aria-selected="false"&gt;
            &lt;span class="u-accordion-link-text"&gt;3/5/2024&lt;/span&gt;&lt;span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u-text-7"&gt;tabbouleh&lt;br&gt;
                          &lt;/p&gt;
                          &lt;img
                            class="u-align-center u-image u-image-contain u-image-default u-preserve-proportions u-image-3"
                            src="./images/tabbouleh.png"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with vegetables fritters&lt;br&gt;
                          &lt;/p&gt;
                          &lt;img
                            class="u-align-center u-image u-image-contain u-image-default u-preserve-proportions u-image-3"
                            src="./images/chicken.png" alt=" " data-image-width="512" data-image-height="512"&gt;&lt;img class="u-image u-image-contain u-image-default u-preserve-proportions u-image-4"
                            src="./images/vegetables.png"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blanc&lt;br&gt;
                          &lt;/p&gt;
                          &lt;img
                            class="u-align-center u-image u-image-contain u-image-default u-preserve-proportions u-image-3"
                            src="./images/fromageblanc.png" alt=" " data-image-width="512" data-image-height="512"&gt;                        &lt;/div&gt;
                      &lt;/div&gt;                        &lt;/div&gt;
                      &lt;/div&gt;
                &lt;/div&gt;
              &lt;/div&gt;
            &lt;/div&gt;
          &lt;/div&gt;
        &lt;/div&gt;
        &lt;!-- fin d'un menu--&gt;</v>
      </c>
      <c r="AS8" s="16"/>
    </row>
    <row r="9" ht="14.25">
      <c r="A9" s="37">
        <v>45418</v>
      </c>
      <c r="B9" s="38">
        <f t="shared" si="29"/>
        <v>1</v>
      </c>
      <c r="C9" s="38"/>
      <c r="D9" s="38" t="s">
        <v>185</v>
      </c>
      <c r="E9" s="38"/>
      <c r="F9" s="39"/>
      <c r="G9" s="46" t="s">
        <v>192</v>
      </c>
      <c r="H9" s="39" t="s">
        <v>169</v>
      </c>
      <c r="I9" s="39"/>
      <c r="J9" s="39" t="s">
        <v>164</v>
      </c>
      <c r="K9" s="39"/>
      <c r="L9" s="39"/>
      <c r="M9" s="16"/>
      <c r="N9">
        <f t="shared" si="30"/>
        <v>2</v>
      </c>
      <c r="O9" t="str">
        <f t="shared" si="31"/>
        <v>Monday</v>
      </c>
      <c r="P9" t="str">
        <f>VLOOKUP(DAY(A9),Paramètres!I$3:J$33,2,FALSE)</f>
        <v>6th</v>
      </c>
      <c r="Q9" t="str">
        <f>VLOOKUP(MONTH(A9),Paramètres!M$3:N$14,2,FALSE)</f>
        <v>May</v>
      </c>
      <c r="R9" t="str">
        <f t="shared" si="32"/>
        <v>6/5/2024</v>
      </c>
      <c r="S9" t="str">
        <f t="shared" si="33"/>
        <v xml:space="preserve">Today is Monday</v>
      </c>
      <c r="T9" t="str">
        <f t="shared" si="34"/>
        <v xml:space="preserve"> the 6th of May, 2024</v>
      </c>
      <c r="U9" t="str">
        <f>IF(C9="","",VLOOKUP(C9,ListesDeroulantes!A:B,2,FALSE)&amp;" menu")</f>
        <v/>
      </c>
      <c r="V9" t="str">
        <f t="shared" si="35"/>
        <v xml:space="preserve">Today, on the menu, there is:</v>
      </c>
      <c r="W9" t="str">
        <f>HMTL!B$10&amp;R9&amp;HMTL!B$12&amp;S9&amp;HMTL!B$14&amp;T9&amp;HMTL!B$16&amp;V9&amp;HMTL!B$18</f>
        <v xml:space="preserve">        &lt;!-- début d'un menu--&gt;
        &lt;div class="u-accordion-item"&gt;
          &lt;a class="u-accordion-link u-button-style u-palette-3-light-2 u-accordion-link-2" id="link-accordion-4c47"
            aria-controls="accordion-4c47" aria-selected="false"&gt;
            &lt;span class="u-accordion-link-text"&gt;6/5/2024&lt;/span&gt;&lt;span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9" t="str">
        <f>IFERROR(VLOOKUP(D9,ListesDeroulantes!C:E,3,FALSE),"")</f>
        <v xml:space="preserve">pasta salad</v>
      </c>
      <c r="Y9" s="15" t="str">
        <f>IFERROR("./images/"&amp;VLOOKUP(D9,ListesDeroulantes!C:E,2,FALSE),"")</f>
        <v>./images/pasta.png</v>
      </c>
      <c r="Z9" t="str">
        <f>IFERROR(VLOOKUP(E9,ListesDeroulantes!F:H,3,FALSE),"")</f>
        <v/>
      </c>
      <c r="AA9" t="str">
        <f>IFERROR("./images/"&amp;VLOOKUP(E9,ListesDeroulantes!F:H,2,FALSE),"")</f>
        <v/>
      </c>
      <c r="AB9" t="str">
        <f t="shared" si="36"/>
        <v xml:space="preserve">pasta salad</v>
      </c>
      <c r="AC9" t="str">
        <f>IFERROR(VLOOKUP(G9,ListesDeroulantes!I:K,3,FALSE),"")</f>
        <v>sausages</v>
      </c>
      <c r="AD9" t="str">
        <f>IFERROR("./images/"&amp;VLOOKUP(G9,ListesDeroulantes!I:K,2,FALSE),"")</f>
        <v>./images/sausage.png</v>
      </c>
      <c r="AE9" t="str">
        <f>IFERROR(VLOOKUP(H9,ListesDeroulantes!I:K,3,FALSE),"")</f>
        <v>potatoes</v>
      </c>
      <c r="AF9" t="str">
        <f>IFERROR("./images/"&amp;VLOOKUP(H9,ListesDeroulantes!I:K,2,FALSE),"")</f>
        <v>./images/potatoes.png</v>
      </c>
      <c r="AG9" t="str">
        <f>IFERROR(VLOOKUP(I9,ListesDeroulantes!I:K,3,FALSE),"")</f>
        <v/>
      </c>
      <c r="AH9" t="str">
        <f>IFERROR("./images/"&amp;VLOOKUP(I9,ListesDeroulantes!I:K,2,FALSE),"")</f>
        <v/>
      </c>
      <c r="AI9" t="str">
        <f t="shared" si="37"/>
        <v xml:space="preserve">sausages with potatoes</v>
      </c>
      <c r="AJ9" t="str">
        <f>IFERROR(VLOOKUP(J9,ListesDeroulantes!L:N,3,FALSE),"")</f>
        <v>yogurt</v>
      </c>
      <c r="AK9" t="str">
        <f>IFERROR("./images/"&amp;VLOOKUP(J9,ListesDeroulantes!L:N,2,FALSE),"")</f>
        <v>./images/yogurt.png</v>
      </c>
      <c r="AL9" t="str">
        <f>IFERROR(VLOOKUP(K9,ListesDeroulantes!L:N,3,FALSE),"")</f>
        <v/>
      </c>
      <c r="AM9" t="str">
        <f>IFERROR("./images/"&amp;VLOOKUP(K9,ListesDeroulantes!L:N,2,FALSE),"")</f>
        <v/>
      </c>
      <c r="AN9" t="str">
        <f>IFERROR(VLOOKUP(L9,ListesDeroulantes!L:N,3,FALSE),"")</f>
        <v/>
      </c>
      <c r="AO9" s="15" t="str">
        <f>IFERROR("./images/"&amp;VLOOKUP(L9,ListesDeroulantes!L:N,2,FALSE),"")</f>
        <v/>
      </c>
      <c r="AP9" t="str">
        <f t="shared" si="38"/>
        <v>yogurt</v>
      </c>
      <c r="AQ9" t="str">
        <f>HMTL!B$20&amp;AB9&amp;IF(Y9&lt;&gt;"",HMTL!B$24&amp;Y9&amp;HMTL!B$26,"")&amp;IF(AA9&lt;&gt;"",HMTL!B$28&amp;AA9&amp;HMTL!B$26,"")&amp;HMTL!B$32&amp;HMTL!B$21&amp;AI9&amp;IF(AD9&lt;&gt;"",HMTL!B$24&amp;AD9&amp;HMTL!B$26,"")&amp;IF(AF9&lt;&gt;"",HMTL!B$28&amp;AF9&amp;HMTL!B$26,"")&amp;IF(AH9&lt;&gt;"",HMTL!B$30&amp;AH9&amp;HMTL!B$26,"")&amp;HMTL!B$32&amp;HMTL!B$22&amp;AP9&amp;IF(AK9&lt;&gt;"",HMTL!B$24&amp;AK9&amp;HMTL!B$26,"")&amp;IF(AM9&lt;&gt;"",HMTL!B$28&amp;AM9&amp;HMTL!B$26,"")&amp;IF(AO9&lt;&gt;"",HMTL!B$30&amp;AO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u-text-7"&gt;pasta salad&lt;br&gt;
                          &lt;/p&gt;
                          &lt;img
                            class="u-align-center u-image u-image-contain u-image-default u-preserve-proportions u-image-3"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u-text-7"&gt;sausages with potatoes&lt;br&gt;
                          &lt;/p&gt;
                          &lt;img
                            class="u-align-center u-image u-image-contain u-image-default u-preserve-proportions u-image-3"
                            src="./images/sausage.png" alt=" " data-image-width="512" data-image-height="512"&gt;&lt;img class="u-image u-image-contain u-image-default u-preserve-proportions u-image-4"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u-text-7"&gt;yogurt&lt;br&gt;
                          &lt;/p&gt;
                          &lt;img
                            class="u-align-center u-image u-image-contain u-image-default u-preserve-proportions u-image-3"
                            src="./images/yogurt.png" alt=" " data-image-width="512" data-image-height="512"&gt;                        &lt;/div&gt;
                      &lt;/div&gt;</v>
      </c>
      <c r="AR9" t="str">
        <f>IF(A9&lt;&gt;"",W9&amp;AQ9&amp;HMTL!B$32&amp;HMTL!B$34,"")</f>
        <v xml:space="preserve">        &lt;!-- début d'un menu--&gt;
        &lt;div class="u-accordion-item"&gt;
          &lt;a class="u-accordion-link u-button-style u-palette-3-light-2 u-accordion-link-2" id="link-accordion-4c47"
            aria-controls="accordion-4c47" aria-selected="false"&gt;
            &lt;span class="u-accordion-link-text"&gt;6/5/2024&lt;/span&gt;&lt;span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u-text-7"&gt;pasta salad&lt;br&gt;
                          &lt;/p&gt;
                          &lt;img
                            class="u-align-center u-image u-image-contain u-image-default u-preserve-proportions u-image-3"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u-text-7"&gt;sausages with potatoes&lt;br&gt;
                          &lt;/p&gt;
                          &lt;img
                            class="u-align-center u-image u-image-contain u-image-default u-preserve-proportions u-image-3"
                            src="./images/sausage.png" alt=" " data-image-width="512" data-image-height="512"&gt;&lt;img class="u-image u-image-contain u-image-default u-preserve-proportions u-image-4"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u-text-7"&gt;yogurt&lt;br&gt;
                          &lt;/p&gt;
                          &lt;img
                            class="u-align-center u-image u-image-contain u-image-default u-preserve-proportions u-image-3"
                            src="./images/yogurt.png" alt=" " data-image-width="512" data-image-height="512"&gt;                        &lt;/div&gt;
                      &lt;/div&gt;                        &lt;/div&gt;
                      &lt;/div&gt;
                &lt;/div&gt;
              &lt;/div&gt;
            &lt;/div&gt;
          &lt;/div&gt;
        &lt;/div&gt;
        &lt;!-- fin d'un menu--&gt;</v>
      </c>
      <c r="AS9" s="16"/>
    </row>
    <row r="10" ht="14.25">
      <c r="A10" s="37">
        <v>45419</v>
      </c>
      <c r="B10" s="38">
        <f t="shared" ref="B10:B41" si="39">IF(A10&lt;&gt;"",IF(WEEKDAY(A10)-1=0,7,WEEKDAY(A10)-1),"")</f>
        <v>2</v>
      </c>
      <c r="C10" s="38"/>
      <c r="D10" s="38" t="s">
        <v>193</v>
      </c>
      <c r="E10" s="38"/>
      <c r="F10" s="39"/>
      <c r="G10" s="38" t="s">
        <v>194</v>
      </c>
      <c r="H10" s="39" t="s">
        <v>195</v>
      </c>
      <c r="I10" s="39"/>
      <c r="J10" s="39" t="s">
        <v>196</v>
      </c>
      <c r="K10" s="39"/>
      <c r="L10" s="39"/>
      <c r="M10" s="16"/>
      <c r="N10">
        <f t="shared" ref="N10:N41" si="40">IF(A10&lt;&gt;"",WEEKDAY(A10),"")</f>
        <v>3</v>
      </c>
      <c r="O10" t="str">
        <f t="shared" ref="O10:O41" si="41">IF(N10=2,"Monday",IF(N10=3,"Tuesday",IF(N10=4,"Wednesday",IF(N10=5,"Thursday",IF(N10=6,"Friday",IF(N10=7,"Saturday",IF(N10=1,"Sunday","")))))))</f>
        <v>Tuesday</v>
      </c>
      <c r="P10" t="str">
        <f>VLOOKUP(DAY(A10),Paramètres!I$3:J$33,2,FALSE)</f>
        <v>7th</v>
      </c>
      <c r="Q10" t="str">
        <f>VLOOKUP(MONTH(A10),Paramètres!M$3:N$14,2,FALSE)</f>
        <v>May</v>
      </c>
      <c r="R10" t="str">
        <f t="shared" ref="R10:R41" si="42">DAY(A10)&amp;"/"&amp;MONTH(A10)&amp;"/"&amp;YEAR(A10)</f>
        <v>7/5/2024</v>
      </c>
      <c r="S10" t="str">
        <f t="shared" ref="S10:S41" si="43">IF(A10&lt;&gt;"","Today is "&amp;O10,"")</f>
        <v xml:space="preserve">Today is Tuesday</v>
      </c>
      <c r="T10" t="str">
        <f t="shared" ref="T10:T41" si="44">IF(A10&lt;&gt;""," the "&amp;P10&amp;" of "&amp;Q10&amp;", "&amp;YEAR(A10),"")</f>
        <v xml:space="preserve"> the 7th of May, 2024</v>
      </c>
      <c r="U10" t="str">
        <f>IF(C10="","",VLOOKUP(C10,ListesDeroulantes!A:B,2,FALSE)&amp;" menu")</f>
        <v/>
      </c>
      <c r="V10" t="str">
        <f t="shared" ref="V10:V41" si="45">IF(U10="","Today, on the menu, there is:","Today, there is a "&amp;U10&amp;":")</f>
        <v xml:space="preserve">Today, on the menu, there is:</v>
      </c>
      <c r="W10" t="str">
        <f>HMTL!B$10&amp;R10&amp;HMTL!B$12&amp;S10&amp;HMTL!B$14&amp;T10&amp;HMTL!B$16&amp;V10&amp;HMTL!B$18</f>
        <v xml:space="preserve">        &lt;!-- début d'un menu--&gt;
        &lt;div class="u-accordion-item"&gt;
          &lt;a class="u-accordion-link u-button-style u-palette-3-light-2 u-accordion-link-2" id="link-accordion-4c47"
            aria-controls="accordion-4c47" aria-selected="false"&gt;
            &lt;span class="u-accordion-link-text"&gt;7/5/2024&lt;/span&gt;&lt;span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10" t="str">
        <f>IFERROR(VLOOKUP(D10,ListesDeroulantes!C:E,3,FALSE),"")</f>
        <v xml:space="preserve">lentils salad</v>
      </c>
      <c r="Y10" s="15" t="str">
        <f>IFERROR("./images/"&amp;VLOOKUP(D10,ListesDeroulantes!C:E,2,FALSE),"")</f>
        <v>./images/lentils.png</v>
      </c>
      <c r="Z10" t="str">
        <f>IFERROR(VLOOKUP(E10,ListesDeroulantes!F:H,3,FALSE),"")</f>
        <v/>
      </c>
      <c r="AA10" t="str">
        <f>IFERROR("./images/"&amp;VLOOKUP(E10,ListesDeroulantes!F:H,2,FALSE),"")</f>
        <v/>
      </c>
      <c r="AB10" t="str">
        <f t="shared" ref="AB10:AB41" si="46">X10&amp;IF(Z10&lt;&gt;""," with "&amp;Z10,"")&amp;IF(AND(X10&lt;&gt;"",F10&lt;&gt;"")," and ","")&amp;IF(F10&lt;&gt;"",F10,"")</f>
        <v xml:space="preserve">lentils salad</v>
      </c>
      <c r="AC10" t="str">
        <f>IFERROR(VLOOKUP(G10,ListesDeroulantes!I:K,3,FALSE),"")</f>
        <v>porc</v>
      </c>
      <c r="AD10" t="str">
        <f>IFERROR("./images/"&amp;VLOOKUP(G10,ListesDeroulantes!I:K,2,FALSE),"")</f>
        <v>./images/porc.png</v>
      </c>
      <c r="AE10" t="str">
        <f>IFERROR(VLOOKUP(H10,ListesDeroulantes!I:K,3,FALSE),"")</f>
        <v>broccoli</v>
      </c>
      <c r="AF10" t="str">
        <f>IFERROR("./images/"&amp;VLOOKUP(H10,ListesDeroulantes!I:K,2,FALSE),"")</f>
        <v>./images/broccoli.png</v>
      </c>
      <c r="AG10" t="str">
        <f>IFERROR(VLOOKUP(I10,ListesDeroulantes!I:K,3,FALSE),"")</f>
        <v/>
      </c>
      <c r="AH10" t="str">
        <f>IFERROR("./images/"&amp;VLOOKUP(I10,ListesDeroulantes!I:K,2,FALSE),"")</f>
        <v/>
      </c>
      <c r="AI10" t="str">
        <f t="shared" ref="AI10:AI41" si="47">AC10&amp;IF(AE10&lt;&gt;""," with "&amp;AE10,"")&amp;IF(AG10&lt;&gt;""," and "&amp;AG10,"")</f>
        <v xml:space="preserve">porc with broccoli</v>
      </c>
      <c r="AJ10" t="str">
        <f>IFERROR(VLOOKUP(J10,ListesDeroulantes!L:N,3,FALSE),"")</f>
        <v xml:space="preserve">an apple</v>
      </c>
      <c r="AK10" t="str">
        <f>IFERROR("./images/"&amp;VLOOKUP(J10,ListesDeroulantes!L:N,2,FALSE),"")</f>
        <v>./images/apple.png</v>
      </c>
      <c r="AL10" t="str">
        <f>IFERROR(VLOOKUP(K10,ListesDeroulantes!L:N,3,FALSE),"")</f>
        <v/>
      </c>
      <c r="AM10" t="str">
        <f>IFERROR("./images/"&amp;VLOOKUP(K10,ListesDeroulantes!L:N,2,FALSE),"")</f>
        <v/>
      </c>
      <c r="AN10" t="str">
        <f>IFERROR(VLOOKUP(L10,ListesDeroulantes!L:N,3,FALSE),"")</f>
        <v/>
      </c>
      <c r="AO10" s="15" t="str">
        <f>IFERROR("./images/"&amp;VLOOKUP(L10,ListesDeroulantes!L:N,2,FALSE),"")</f>
        <v/>
      </c>
      <c r="AP10" t="str">
        <f t="shared" ref="AP10:AP41" si="48">AJ10&amp;IF(AL10&lt;&gt;""," with "&amp;AL10,"")&amp;IF(AN10&lt;&gt;""," and with "&amp;AN10,"")</f>
        <v xml:space="preserve">an apple</v>
      </c>
      <c r="AQ10" t="str">
        <f>HMTL!B$20&amp;AB10&amp;IF(Y10&lt;&gt;"",HMTL!B$24&amp;Y10&amp;HMTL!B$26,"")&amp;IF(AA10&lt;&gt;"",HMTL!B$28&amp;AA10&amp;HMTL!B$26,"")&amp;HMTL!B$32&amp;HMTL!B$21&amp;AI10&amp;IF(AD10&lt;&gt;"",HMTL!B$24&amp;AD10&amp;HMTL!B$26,"")&amp;IF(AF10&lt;&gt;"",HMTL!B$28&amp;AF10&amp;HMTL!B$26,"")&amp;IF(AH10&lt;&gt;"",HMTL!B$30&amp;AH10&amp;HMTL!B$26,"")&amp;HMTL!B$32&amp;HMTL!B$22&amp;AP10&amp;IF(AK10&lt;&gt;"",HMTL!B$24&amp;AK10&amp;HMTL!B$26,"")&amp;IF(AM10&lt;&gt;"",HMTL!B$28&amp;AM10&amp;HMTL!B$26,"")&amp;IF(AO10&lt;&gt;"",HMTL!B$30&amp;AO10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u-text-7"&gt;lentils salad&lt;br&gt;
                          &lt;/p&gt;
                          &lt;img
                            class="u-align-center u-image u-image-contain u-image-default u-preserve-proportions u-image-3"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u-text-7"&gt;porc with broccoli&lt;br&gt;
                          &lt;/p&gt;
                          &lt;img
                            class="u-align-center u-image u-image-contain u-image-default u-preserve-proportions u-image-3"
                            src="./images/porc.png" alt=" " data-image-width="512" data-image-height="512"&gt;&lt;img class="u-image u-image-contain u-image-default u-preserve-proportions u-image-4"
                            src="./images/broccoli.png"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u-text-7"&gt;an apple&lt;br&gt;
                          &lt;/p&gt;
                          &lt;img
                            class="u-align-center u-image u-image-contain u-image-default u-preserve-proportions u-image-3"
                            src="./images/apple.png" alt=" " data-image-width="512" data-image-height="512"&gt;                        &lt;/div&gt;
                      &lt;/div&gt;</v>
      </c>
      <c r="AR10" t="str">
        <f>IF(A10&lt;&gt;"",W10&amp;AQ10&amp;HMTL!B$32&amp;HMTL!B$34,"")</f>
        <v xml:space="preserve">        &lt;!-- début d'un menu--&gt;
        &lt;div class="u-accordion-item"&gt;
          &lt;a class="u-accordion-link u-button-style u-palette-3-light-2 u-accordion-link-2" id="link-accordion-4c47"
            aria-controls="accordion-4c47" aria-selected="false"&gt;
            &lt;span class="u-accordion-link-text"&gt;7/5/2024&lt;/span&gt;&lt;span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u-text-7"&gt;lentils salad&lt;br&gt;
                          &lt;/p&gt;
                          &lt;img
                            class="u-align-center u-image u-image-contain u-image-default u-preserve-proportions u-image-3"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u-text-7"&gt;porc with broccoli&lt;br&gt;
                          &lt;/p&gt;
                          &lt;img
                            class="u-align-center u-image u-image-contain u-image-default u-preserve-proportions u-image-3"
                            src="./images/porc.png" alt=" " data-image-width="512" data-image-height="512"&gt;&lt;img class="u-image u-image-contain u-image-default u-preserve-proportions u-image-4"
                            src="./images/broccoli.png"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u-text-7"&gt;an apple&lt;br&gt;
                          &lt;/p&gt;
                          &lt;img
                            class="u-align-center u-image u-image-contain u-image-default u-preserve-proportions u-image-3"
                            src="./images/apple.png" alt=" " data-image-width="512" data-image-height="512"&gt;                        &lt;/div&gt;
                      &lt;/div&gt;                        &lt;/div&gt;
                      &lt;/div&gt;
                &lt;/div&gt;
              &lt;/div&gt;
            &lt;/div&gt;
          &lt;/div&gt;
        &lt;/div&gt;
        &lt;!-- fin d'un menu--&gt;</v>
      </c>
      <c r="AS10" s="16"/>
    </row>
    <row r="11" ht="14.25">
      <c r="A11" s="37">
        <v>45425</v>
      </c>
      <c r="B11" s="38">
        <f t="shared" si="39"/>
        <v>1</v>
      </c>
      <c r="C11" s="38"/>
      <c r="D11" s="38"/>
      <c r="E11" s="38"/>
      <c r="F11" s="39"/>
      <c r="G11" s="38" t="s">
        <v>181</v>
      </c>
      <c r="H11" s="39" t="s">
        <v>186</v>
      </c>
      <c r="I11" s="39"/>
      <c r="J11" s="39" t="s">
        <v>154</v>
      </c>
      <c r="K11" s="39" t="s">
        <v>184</v>
      </c>
      <c r="L11" s="39"/>
      <c r="M11" s="16"/>
      <c r="N11">
        <f t="shared" si="40"/>
        <v>2</v>
      </c>
      <c r="O11" t="str">
        <f t="shared" si="41"/>
        <v>Monday</v>
      </c>
      <c r="P11" t="str">
        <f>VLOOKUP(DAY(A11),Paramètres!I$3:J$33,2,FALSE)</f>
        <v>13th</v>
      </c>
      <c r="Q11" t="str">
        <f>VLOOKUP(MONTH(A11),Paramètres!M$3:N$14,2,FALSE)</f>
        <v>May</v>
      </c>
      <c r="R11" t="str">
        <f t="shared" si="42"/>
        <v>13/5/2024</v>
      </c>
      <c r="S11" t="str">
        <f t="shared" si="43"/>
        <v xml:space="preserve">Today is Monday</v>
      </c>
      <c r="T11" t="str">
        <f t="shared" si="44"/>
        <v xml:space="preserve"> the 13th of May, 2024</v>
      </c>
      <c r="U11" t="str">
        <f>IF(C11="","",VLOOKUP(C11,ListesDeroulantes!A:B,2,FALSE)&amp;" menu")</f>
        <v/>
      </c>
      <c r="V11" t="str">
        <f t="shared" si="45"/>
        <v xml:space="preserve">Today, on the menu, there is:</v>
      </c>
      <c r="W11" t="str">
        <f>HMTL!B$10&amp;R11&amp;HMTL!B$12&amp;S11&amp;HMTL!B$14&amp;T11&amp;HMTL!B$16&amp;V11&amp;HMTL!B$18</f>
        <v xml:space="preserve">        &lt;!-- début d'un menu--&gt;
        &lt;div class="u-accordion-item"&gt;
          &lt;a class="u-accordion-link u-button-style u-palette-3-light-2 u-accordion-link-2" id="link-accordion-4c47"
            aria-controls="accordion-4c47" aria-selected="false"&gt;
            &lt;span class="u-accordion-link-text"&gt;13/5/2024&lt;/span&gt;&lt;span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13th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11" t="str">
        <f>IFERROR(VLOOKUP(D11,ListesDeroulantes!C:E,3,FALSE),"")</f>
        <v/>
      </c>
      <c r="Y11" s="15" t="str">
        <f>IFERROR("./images/"&amp;VLOOKUP(D11,ListesDeroulantes!C:E,2,FALSE),"")</f>
        <v/>
      </c>
      <c r="Z11" t="str">
        <f>IFERROR(VLOOKUP(E11,ListesDeroulantes!F:H,3,FALSE),"")</f>
        <v/>
      </c>
      <c r="AA11" t="str">
        <f>IFERROR("./images/"&amp;VLOOKUP(E11,ListesDeroulantes!F:H,2,FALSE),"")</f>
        <v/>
      </c>
      <c r="AB11" t="str">
        <f t="shared" si="46"/>
        <v/>
      </c>
      <c r="AC11" t="str">
        <f>IFERROR(VLOOKUP(G11,ListesDeroulantes!I:K,3,FALSE),"")</f>
        <v>pasta</v>
      </c>
      <c r="AD11" t="str">
        <f>IFERROR("./images/"&amp;VLOOKUP(G11,ListesDeroulantes!I:K,2,FALSE),"")</f>
        <v>./images/pasta.png</v>
      </c>
      <c r="AE11" t="str">
        <f>IFERROR(VLOOKUP(H11,ListesDeroulantes!I:K,3,FALSE),"")</f>
        <v>beef</v>
      </c>
      <c r="AF11" t="str">
        <f>IFERROR("./images/"&amp;VLOOKUP(H11,ListesDeroulantes!I:K,2,FALSE),"")</f>
        <v>./images/beef.png</v>
      </c>
      <c r="AG11" t="str">
        <f>IFERROR(VLOOKUP(I11,ListesDeroulantes!I:K,3,FALSE),"")</f>
        <v/>
      </c>
      <c r="AH11" t="str">
        <f>IFERROR("./images/"&amp;VLOOKUP(I11,ListesDeroulantes!I:K,2,FALSE),"")</f>
        <v/>
      </c>
      <c r="AI11" t="str">
        <f t="shared" si="47"/>
        <v xml:space="preserve">pasta with beef</v>
      </c>
      <c r="AJ11" t="str">
        <f>IFERROR(VLOOKUP(J11,ListesDeroulantes!L:N,3,FALSE),"")</f>
        <v>cheese</v>
      </c>
      <c r="AK11" t="str">
        <f>IFERROR("./images/"&amp;VLOOKUP(J11,ListesDeroulantes!L:N,2,FALSE),"")</f>
        <v>./images/cheese.png</v>
      </c>
      <c r="AL11" t="str">
        <f>IFERROR(VLOOKUP(K11,ListesDeroulantes!L:N,3,FALSE),"")</f>
        <v xml:space="preserve">Fruit purée</v>
      </c>
      <c r="AM11" t="str">
        <f>IFERROR("./images/"&amp;VLOOKUP(K11,ListesDeroulantes!L:N,2,FALSE),"")</f>
        <v>./images/fruitpurée.png</v>
      </c>
      <c r="AN11" t="str">
        <f>IFERROR(VLOOKUP(L11,ListesDeroulantes!L:N,3,FALSE),"")</f>
        <v/>
      </c>
      <c r="AO11" s="15" t="str">
        <f>IFERROR("./images/"&amp;VLOOKUP(L11,ListesDeroulantes!L:N,2,FALSE),"")</f>
        <v/>
      </c>
      <c r="AP11" t="str">
        <f t="shared" si="48"/>
        <v xml:space="preserve">cheese with Fruit purée</v>
      </c>
      <c r="AQ11" t="str">
        <f>HMTL!B$20&amp;AB11&amp;IF(Y11&lt;&gt;"",HMTL!B$24&amp;Y11&amp;HMTL!B$26,"")&amp;IF(AA11&lt;&gt;"",HMTL!B$28&amp;AA11&amp;HMTL!B$26,"")&amp;HMTL!B$32&amp;HMTL!B$21&amp;AI11&amp;IF(AD11&lt;&gt;"",HMTL!B$24&amp;AD11&amp;HMTL!B$26,"")&amp;IF(AF11&lt;&gt;"",HMTL!B$28&amp;AF11&amp;HMTL!B$26,"")&amp;IF(AH11&lt;&gt;"",HMTL!B$30&amp;AH11&amp;HMTL!B$26,"")&amp;HMTL!B$32&amp;HMTL!B$22&amp;AP11&amp;IF(AK11&lt;&gt;"",HMTL!B$24&amp;AK11&amp;HMTL!B$26,"")&amp;IF(AM11&lt;&gt;"",HMTL!B$28&amp;AM11&amp;HMTL!B$26,"")&amp;IF(AO11&lt;&gt;"",HMTL!B$30&amp;AO11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beef&lt;br&gt;
                          &lt;/p&gt;
                          &lt;img
                            class="u-align-center u-image u-image-contain u-image-default u-preserve-proportions u-image-3"
                            src="./images/pasta.png" alt=" " data-image-width="512" data-image-height="512"&gt;&lt;img class="u-image u-image-contain u-image-default u-preserve-proportions u-image-4"
                            src="./images/beef.png"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Fruit purée&lt;br&gt;
                          &lt;/p&gt;
                          &lt;img
                            class="u-align-center u-image u-image-contain u-image-default u-preserve-proportions u-image-3"
                            src="./images/cheese.png" alt=" " data-image-width="512" data-image-height="512"&gt;&lt;img class="u-image u-image-contain u-image-default u-preserve-proportions u-image-4"
                            src="./images/fruitpurée.png" alt=" " data-image-width="512" data-image-height="512"&gt;                        &lt;/div&gt;
                      &lt;/div&gt;</v>
      </c>
      <c r="AR11" t="str">
        <f>IF(A11&lt;&gt;"",W11&amp;AQ11&amp;HMTL!B$32&amp;HMTL!B$34,"")</f>
        <v xml:space="preserve">        &lt;!-- début d'un menu--&gt;
        &lt;div class="u-accordion-item"&gt;
          &lt;a class="u-accordion-link u-button-style u-palette-3-light-2 u-accordion-link-2" id="link-accordion-4c47"
            aria-controls="accordion-4c47" aria-selected="false"&gt;
            &lt;span class="u-accordion-link-text"&gt;13/5/2024&lt;/span&gt;&lt;span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13th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beef&lt;br&gt;
                          &lt;/p&gt;
                          &lt;img
                            class="u-align-center u-image u-image-contain u-image-default u-preserve-proportions u-image-3"
                            src="./images/pasta.png" alt=" " data-image-width="512" data-image-height="512"&gt;&lt;img class="u-image u-image-contain u-image-default u-preserve-proportions u-image-4"
                            src="./images/beef.png"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Fruit purée&lt;br&gt;
                          &lt;/p&gt;
                          &lt;img
                            class="u-align-center u-image u-image-contain u-image-default u-preserve-proportions u-image-3"
                            src="./images/cheese.png" alt=" " data-image-width="512" data-image-height="512"&gt;&lt;img class="u-image u-image-contain u-image-default u-preserve-proportions u-image-4"
                            src="./images/fruitpurée.png" alt=" " data-image-width="512" data-image-height="512"&gt;                        &lt;/div&gt;
                      &lt;/div&gt;                        &lt;/div&gt;
                      &lt;/div&gt;
                &lt;/div&gt;
              &lt;/div&gt;
            &lt;/div&gt;
          &lt;/div&gt;
        &lt;/div&gt;
        &lt;!-- fin d'un menu--&gt;</v>
      </c>
      <c r="AS11" s="16"/>
    </row>
    <row r="12" ht="14.25">
      <c r="A12" s="37">
        <v>45426</v>
      </c>
      <c r="B12" s="38">
        <f t="shared" si="39"/>
        <v>2</v>
      </c>
      <c r="C12" s="38"/>
      <c r="D12" s="38" t="s">
        <v>185</v>
      </c>
      <c r="E12" s="38"/>
      <c r="F12" s="39"/>
      <c r="G12" s="38" t="s">
        <v>197</v>
      </c>
      <c r="H12" s="39" t="s">
        <v>159</v>
      </c>
      <c r="I12" s="39"/>
      <c r="J12" s="39" t="s">
        <v>198</v>
      </c>
      <c r="K12" s="39"/>
      <c r="L12" s="39"/>
      <c r="M12" s="16"/>
      <c r="N12">
        <f t="shared" si="40"/>
        <v>3</v>
      </c>
      <c r="O12" t="str">
        <f t="shared" si="41"/>
        <v>Tuesday</v>
      </c>
      <c r="P12" t="str">
        <f>VLOOKUP(DAY(A12),Paramètres!I$3:J$33,2,FALSE)</f>
        <v>14th</v>
      </c>
      <c r="Q12" t="str">
        <f>VLOOKUP(MONTH(A12),Paramètres!M$3:N$14,2,FALSE)</f>
        <v>May</v>
      </c>
      <c r="R12" t="str">
        <f t="shared" si="42"/>
        <v>14/5/2024</v>
      </c>
      <c r="S12" t="str">
        <f t="shared" si="43"/>
        <v xml:space="preserve">Today is Tuesday</v>
      </c>
      <c r="T12" t="str">
        <f t="shared" si="44"/>
        <v xml:space="preserve"> the 14th of May, 2024</v>
      </c>
      <c r="U12" t="str">
        <f>IF(C12="","",VLOOKUP(C12,ListesDeroulantes!A:B,2,FALSE)&amp;" menu")</f>
        <v/>
      </c>
      <c r="V12" t="str">
        <f t="shared" si="45"/>
        <v xml:space="preserve">Today, on the menu, there is:</v>
      </c>
      <c r="W12" t="str">
        <f>HMTL!B$10&amp;R12&amp;HMTL!B$12&amp;S12&amp;HMTL!B$14&amp;T12&amp;HMTL!B$16&amp;V12&amp;HMTL!B$18</f>
        <v xml:space="preserve">        &lt;!-- début d'un menu--&gt;
        &lt;div class="u-accordion-item"&gt;
          &lt;a class="u-accordion-link u-button-style u-palette-3-light-2 u-accordion-link-2" id="link-accordion-4c47"
            aria-controls="accordion-4c47" aria-selected="false"&gt;
            &lt;span class="u-accordion-link-text"&gt;14/5/2024&lt;/span&gt;&lt;span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12" t="str">
        <f>IFERROR(VLOOKUP(D12,ListesDeroulantes!C:E,3,FALSE),"")</f>
        <v xml:space="preserve">pasta salad</v>
      </c>
      <c r="Y12" s="15" t="str">
        <f>IFERROR("./images/"&amp;VLOOKUP(D12,ListesDeroulantes!C:E,2,FALSE),"")</f>
        <v>./images/pasta.png</v>
      </c>
      <c r="Z12" t="str">
        <f>IFERROR(VLOOKUP(E12,ListesDeroulantes!F:H,3,FALSE),"")</f>
        <v/>
      </c>
      <c r="AA12" t="str">
        <f>IFERROR("./images/"&amp;VLOOKUP(E12,ListesDeroulantes!F:H,2,FALSE),"")</f>
        <v/>
      </c>
      <c r="AB12" t="str">
        <f t="shared" si="46"/>
        <v xml:space="preserve">pasta salad</v>
      </c>
      <c r="AC12" t="str">
        <f>IFERROR(VLOOKUP(G12,ListesDeroulantes!I:K,3,FALSE),"")</f>
        <v xml:space="preserve">cordon bleu</v>
      </c>
      <c r="AD12" t="str">
        <f>IFERROR("./images/"&amp;VLOOKUP(G12,ListesDeroulantes!I:K,2,FALSE),"")</f>
        <v>./images/porc.png</v>
      </c>
      <c r="AE12" t="str">
        <f>IFERROR(VLOOKUP(H12,ListesDeroulantes!I:K,3,FALSE),"")</f>
        <v xml:space="preserve">green beans</v>
      </c>
      <c r="AF12" t="str">
        <f>IFERROR("./images/"&amp;VLOOKUP(H12,ListesDeroulantes!I:K,2,FALSE),"")</f>
        <v>./images/greenbeans.png</v>
      </c>
      <c r="AG12" t="str">
        <f>IFERROR(VLOOKUP(I12,ListesDeroulantes!I:K,3,FALSE),"")</f>
        <v/>
      </c>
      <c r="AH12" t="str">
        <f>IFERROR("./images/"&amp;VLOOKUP(I12,ListesDeroulantes!I:K,2,FALSE),"")</f>
        <v/>
      </c>
      <c r="AI12" t="str">
        <f t="shared" si="47"/>
        <v xml:space="preserve">cordon bleu with green beans</v>
      </c>
      <c r="AJ12" t="str">
        <f>IFERROR(VLOOKUP(J12,ListesDeroulantes!L:N,3,FALSE),"")</f>
        <v>fruits</v>
      </c>
      <c r="AK12" t="str">
        <f>IFERROR("./images/"&amp;VLOOKUP(J12,ListesDeroulantes!L:N,2,FALSE),"")</f>
        <v>./images/fruits.png</v>
      </c>
      <c r="AL12" t="str">
        <f>IFERROR(VLOOKUP(K12,ListesDeroulantes!L:N,3,FALSE),"")</f>
        <v/>
      </c>
      <c r="AM12" t="str">
        <f>IFERROR("./images/"&amp;VLOOKUP(K12,ListesDeroulantes!L:N,2,FALSE),"")</f>
        <v/>
      </c>
      <c r="AN12" t="str">
        <f>IFERROR(VLOOKUP(L12,ListesDeroulantes!L:N,3,FALSE),"")</f>
        <v/>
      </c>
      <c r="AO12" s="15" t="str">
        <f>IFERROR("./images/"&amp;VLOOKUP(L12,ListesDeroulantes!L:N,2,FALSE),"")</f>
        <v/>
      </c>
      <c r="AP12" t="str">
        <f t="shared" si="48"/>
        <v>fruits</v>
      </c>
      <c r="AQ12" t="str">
        <f>HMTL!B$20&amp;AB12&amp;IF(Y12&lt;&gt;"",HMTL!B$24&amp;Y12&amp;HMTL!B$26,"")&amp;IF(AA12&lt;&gt;"",HMTL!B$28&amp;AA12&amp;HMTL!B$26,"")&amp;HMTL!B$32&amp;HMTL!B$21&amp;AI12&amp;IF(AD12&lt;&gt;"",HMTL!B$24&amp;AD12&amp;HMTL!B$26,"")&amp;IF(AF12&lt;&gt;"",HMTL!B$28&amp;AF12&amp;HMTL!B$26,"")&amp;IF(AH12&lt;&gt;"",HMTL!B$30&amp;AH12&amp;HMTL!B$26,"")&amp;HMTL!B$32&amp;HMTL!B$22&amp;AP12&amp;IF(AK12&lt;&gt;"",HMTL!B$24&amp;AK12&amp;HMTL!B$26,"")&amp;IF(AM12&lt;&gt;"",HMTL!B$28&amp;AM12&amp;HMTL!B$26,"")&amp;IF(AO12&lt;&gt;"",HMTL!B$30&amp;AO12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u-text-7"&gt;pasta salad&lt;br&gt;
                          &lt;/p&gt;
                          &lt;img
                            class="u-align-center u-image u-image-contain u-image-default u-preserve-proportions u-image-3"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u-text-7"&gt;cordon bleu with green beans&lt;br&gt;
                          &lt;/p&gt;
                          &lt;img
                            class="u-align-center u-image u-image-contain u-image-default u-preserve-proportions u-image-3"
                            src="./images/porc.png" alt=" " data-image-width="512" data-image-height="512"&gt;&lt;img class="u-image u-image-contain u-image-default u-preserve-proportions u-image-4"
                            src="./images/greenbeans.png"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u-text-7"&gt;fruits&lt;br&gt;
                          &lt;/p&gt;
                          &lt;img
                            class="u-align-center u-image u-image-contain u-image-default u-preserve-proportions u-image-3"
                            src="./images/fruits.png" alt=" " data-image-width="512" data-image-height="512"&gt;                        &lt;/div&gt;
                      &lt;/div&gt;</v>
      </c>
      <c r="AR12" t="str">
        <f>IF(A12&lt;&gt;"",W12&amp;AQ12&amp;HMTL!B$32&amp;HMTL!B$34,"")</f>
        <v xml:space="preserve">        &lt;!-- début d'un menu--&gt;
        &lt;div class="u-accordion-item"&gt;
          &lt;a class="u-accordion-link u-button-style u-palette-3-light-2 u-accordion-link-2" id="link-accordion-4c47"
            aria-controls="accordion-4c47" aria-selected="false"&gt;
            &lt;span class="u-accordion-link-text"&gt;14/5/2024&lt;/span&gt;&lt;span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u-text-7"&gt;pasta salad&lt;br&gt;
                          &lt;/p&gt;
                          &lt;img
                            class="u-align-center u-image u-image-contain u-image-default u-preserve-proportions u-image-3"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u-text-7"&gt;cordon bleu with green beans&lt;br&gt;
                          &lt;/p&gt;
                          &lt;img
                            class="u-align-center u-image u-image-contain u-image-default u-preserve-proportions u-image-3"
                            src="./images/porc.png" alt=" " data-image-width="512" data-image-height="512"&gt;&lt;img class="u-image u-image-contain u-image-default u-preserve-proportions u-image-4"
                            src="./images/greenbeans.png"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u-text-7"&gt;fruits&lt;br&gt;
                          &lt;/p&gt;
                          &lt;img
                            class="u-align-center u-image u-image-contain u-image-default u-preserve-proportions u-image-3"
                            src="./images/fruits.png" alt=" " data-image-width="512" data-image-height="512"&gt;                        &lt;/div&gt;
                      &lt;/div&gt;                        &lt;/div&gt;
                      &lt;/div&gt;
                &lt;/div&gt;
              &lt;/div&gt;
            &lt;/div&gt;
          &lt;/div&gt;
        &lt;/div&gt;
        &lt;!-- fin d'un menu--&gt;</v>
      </c>
      <c r="AS12" s="16"/>
    </row>
    <row r="13" ht="14.25">
      <c r="A13" s="37">
        <v>45428</v>
      </c>
      <c r="B13" s="38">
        <f t="shared" si="39"/>
        <v>4</v>
      </c>
      <c r="C13" s="38" t="s">
        <v>171</v>
      </c>
      <c r="D13" s="38"/>
      <c r="E13" s="38"/>
      <c r="F13" s="39"/>
      <c r="G13" s="38" t="s">
        <v>199</v>
      </c>
      <c r="H13" s="39" t="s">
        <v>200</v>
      </c>
      <c r="I13" s="39"/>
      <c r="J13" s="39" t="s">
        <v>157</v>
      </c>
      <c r="K13" s="39" t="s">
        <v>165</v>
      </c>
      <c r="L13" s="39"/>
      <c r="M13" s="16"/>
      <c r="N13">
        <f t="shared" si="40"/>
        <v>5</v>
      </c>
      <c r="O13" t="str">
        <f t="shared" si="41"/>
        <v>Thursday</v>
      </c>
      <c r="P13" t="str">
        <f>VLOOKUP(DAY(A13),Paramètres!I$3:J$33,2,FALSE)</f>
        <v>16th</v>
      </c>
      <c r="Q13" t="str">
        <f>VLOOKUP(MONTH(A13),Paramètres!M$3:N$14,2,FALSE)</f>
        <v>May</v>
      </c>
      <c r="R13" t="str">
        <f t="shared" si="42"/>
        <v>16/5/2024</v>
      </c>
      <c r="S13" t="str">
        <f t="shared" si="43"/>
        <v xml:space="preserve">Today is Thursday</v>
      </c>
      <c r="T13" t="str">
        <f t="shared" si="44"/>
        <v xml:space="preserve"> the 16th of May, 2024</v>
      </c>
      <c r="U13" t="str">
        <f>IF(C13="","",VLOOKUP(C13,ListesDeroulantes!A:B,2,FALSE)&amp;" menu")</f>
        <v xml:space="preserve">zero-waste menu</v>
      </c>
      <c r="V13" t="str">
        <f t="shared" si="45"/>
        <v xml:space="preserve">Today, there is a zero-waste menu:</v>
      </c>
      <c r="W13" t="str">
        <f>HMTL!B$10&amp;R13&amp;HMTL!B$12&amp;S13&amp;HMTL!B$14&amp;T13&amp;HMTL!B$16&amp;V13&amp;HMTL!B$18</f>
        <v xml:space="preserve">        &lt;!-- début d'un menu--&gt;
        &lt;div class="u-accordion-item"&gt;
          &lt;a class="u-accordion-link u-button-style u-palette-3-light-2 u-accordion-link-2" id="link-accordion-4c47"
            aria-controls="accordion-4c47" aria-selected="false"&gt;
            &lt;span class="u-accordion-link-text"&gt;16/5/2024&lt;/span&gt;&lt;span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zero-waste menu:&lt;/blockquote&gt;
                          &lt;img class="u-image u-image-contain u-image-default u-preserve-proportions u-image-2"
                            src="./images/00-child2.png" alt=" " data-image-width="512" data-image-height="512"&gt;
                        &lt;/div&gt;
                      &lt;/div&gt;
                    &lt;/div&gt;
                  &lt;/div&gt;
                  &lt;div class="u-size-30"&gt;
                    &lt;div class="u-layout-row"&gt;</v>
      </c>
      <c r="X13" t="str">
        <f>IFERROR(VLOOKUP(D13,ListesDeroulantes!C:E,3,FALSE),"")</f>
        <v/>
      </c>
      <c r="Y13" s="15" t="str">
        <f>IFERROR("./images/"&amp;VLOOKUP(D13,ListesDeroulantes!C:E,2,FALSE),"")</f>
        <v/>
      </c>
      <c r="Z13" t="str">
        <f>IFERROR(VLOOKUP(E13,ListesDeroulantes!F:H,3,FALSE),"")</f>
        <v/>
      </c>
      <c r="AA13" t="str">
        <f>IFERROR("./images/"&amp;VLOOKUP(E13,ListesDeroulantes!F:H,2,FALSE),"")</f>
        <v/>
      </c>
      <c r="AB13" t="str">
        <f t="shared" si="46"/>
        <v/>
      </c>
      <c r="AC13" t="str">
        <f>IFERROR(VLOOKUP(G13,ListesDeroulantes!I:K,3,FALSE),"")</f>
        <v xml:space="preserve">chicken nuggets</v>
      </c>
      <c r="AD13" t="str">
        <f>IFERROR("./images/"&amp;VLOOKUP(G13,ListesDeroulantes!I:K,2,FALSE),"")</f>
        <v>./images/chicken.png</v>
      </c>
      <c r="AE13" t="str">
        <f>IFERROR(VLOOKUP(H13,ListesDeroulantes!I:K,3,FALSE),"")</f>
        <v xml:space="preserve">pommes noisettes</v>
      </c>
      <c r="AF13" t="str">
        <f>IFERROR("./images/"&amp;VLOOKUP(H13,ListesDeroulantes!I:K,2,FALSE),"")</f>
        <v>./images/pommesnoisettes.png</v>
      </c>
      <c r="AG13" t="str">
        <f>IFERROR(VLOOKUP(I13,ListesDeroulantes!I:K,3,FALSE),"")</f>
        <v/>
      </c>
      <c r="AH13" t="str">
        <f>IFERROR("./images/"&amp;VLOOKUP(I13,ListesDeroulantes!I:K,2,FALSE),"")</f>
        <v/>
      </c>
      <c r="AI13" t="str">
        <f t="shared" si="47"/>
        <v xml:space="preserve">chicken nuggets with pommes noisettes</v>
      </c>
      <c r="AJ13" t="str">
        <f>IFERROR(VLOOKUP(J13,ListesDeroulantes!L:N,3,FALSE),"")</f>
        <v xml:space="preserve">fromage blanc</v>
      </c>
      <c r="AK13" t="str">
        <f>IFERROR("./images/"&amp;VLOOKUP(J13,ListesDeroulantes!L:N,2,FALSE),"")</f>
        <v>./images/fromageblanc.png</v>
      </c>
      <c r="AL13" t="str">
        <f>IFERROR(VLOOKUP(K13,ListesDeroulantes!L:N,3,FALSE),"")</f>
        <v>strawberries</v>
      </c>
      <c r="AM13" t="str">
        <f>IFERROR("./images/"&amp;VLOOKUP(K13,ListesDeroulantes!L:N,2,FALSE),"")</f>
        <v>./images/strawberry.png</v>
      </c>
      <c r="AN13" t="str">
        <f>IFERROR(VLOOKUP(L13,ListesDeroulantes!L:N,3,FALSE),"")</f>
        <v/>
      </c>
      <c r="AO13" s="15" t="str">
        <f>IFERROR("./images/"&amp;VLOOKUP(L13,ListesDeroulantes!L:N,2,FALSE),"")</f>
        <v/>
      </c>
      <c r="AP13" t="str">
        <f t="shared" si="48"/>
        <v xml:space="preserve">fromage blanc with strawberries</v>
      </c>
      <c r="AQ13" t="str">
        <f>HMTL!B$20&amp;AB13&amp;IF(Y13&lt;&gt;"",HMTL!B$24&amp;Y13&amp;HMTL!B$26,"")&amp;IF(AA13&lt;&gt;"",HMTL!B$28&amp;AA13&amp;HMTL!B$26,"")&amp;HMTL!B$32&amp;HMTL!B$21&amp;AI13&amp;IF(AD13&lt;&gt;"",HMTL!B$24&amp;AD13&amp;HMTL!B$26,"")&amp;IF(AF13&lt;&gt;"",HMTL!B$28&amp;AF13&amp;HMTL!B$26,"")&amp;IF(AH13&lt;&gt;"",HMTL!B$30&amp;AH13&amp;HMTL!B$26,"")&amp;HMTL!B$32&amp;HMTL!B$22&amp;AP13&amp;IF(AK13&lt;&gt;"",HMTL!B$24&amp;AK13&amp;HMTL!B$26,"")&amp;IF(AM13&lt;&gt;"",HMTL!B$28&amp;AM13&amp;HMTL!B$26,"")&amp;IF(AO13&lt;&gt;"",HMTL!B$30&amp;AO13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nuggets with pommes noisettes&lt;br&gt;
                          &lt;/p&gt;
                          &lt;img
                            class="u-align-center u-image u-image-contain u-image-default u-preserve-proportions u-image-3"
                            src="./images/chicken.png" alt=" " data-image-width="512" data-image-height="512"&gt;&lt;img class="u-image u-image-contain u-image-default u-preserve-proportions u-image-4"
                            src="./images/pommesnoisettes.png"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 with strawberries&lt;br&gt;
                          &lt;/p&gt;
                          &lt;img
                            class="u-align-center u-image u-image-contain u-image-default u-preserve-proportions u-image-3"
                            src="./images/fromageblanc.png" alt=" " data-image-width="512" data-image-height="512"&gt;&lt;img class="u-image u-image-contain u-image-default u-preserve-proportions u-image-4"
                            src="./images/strawberry.png" alt=" " data-image-width="512" data-image-height="512"&gt;                        &lt;/div&gt;
                      &lt;/div&gt;</v>
      </c>
      <c r="AR13" t="str">
        <f>IF(A13&lt;&gt;"",W13&amp;AQ13&amp;HMTL!B$32&amp;HMTL!B$34,"")</f>
        <v xml:space="preserve">        &lt;!-- début d'un menu--&gt;
        &lt;div class="u-accordion-item"&gt;
          &lt;a class="u-accordion-link u-button-style u-palette-3-light-2 u-accordion-link-2" id="link-accordion-4c47"
            aria-controls="accordion-4c47" aria-selected="false"&gt;
            &lt;span class="u-accordion-link-text"&gt;16/5/2024&lt;/span&gt;&lt;span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zero-waste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nuggets with pommes noisettes&lt;br&gt;
                          &lt;/p&gt;
                          &lt;img
                            class="u-align-center u-image u-image-contain u-image-default u-preserve-proportions u-image-3"
                            src="./images/chicken.png" alt=" " data-image-width="512" data-image-height="512"&gt;&lt;img class="u-image u-image-contain u-image-default u-preserve-proportions u-image-4"
                            src="./images/pommesnoisettes.png"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 with strawberries&lt;br&gt;
                          &lt;/p&gt;
                          &lt;img
                            class="u-align-center u-image u-image-contain u-image-default u-preserve-proportions u-image-3"
                            src="./images/fromageblanc.png" alt=" " data-image-width="512" data-image-height="512"&gt;&lt;img class="u-image u-image-contain u-image-default u-preserve-proportions u-image-4"
                            src="./images/strawberry.png" alt=" " data-image-width="512" data-image-height="512"&gt;                        &lt;/div&gt;
                      &lt;/div&gt;                        &lt;/div&gt;
                      &lt;/div&gt;
                &lt;/div&gt;
              &lt;/div&gt;
            &lt;/div&gt;
          &lt;/div&gt;
        &lt;/div&gt;
        &lt;!-- fin d'un menu--&gt;</v>
      </c>
      <c r="AS13" s="16"/>
    </row>
    <row r="14" ht="14.25">
      <c r="A14" s="37">
        <v>45429</v>
      </c>
      <c r="B14" s="38">
        <f t="shared" si="39"/>
        <v>5</v>
      </c>
      <c r="C14" s="38" t="s">
        <v>189</v>
      </c>
      <c r="D14" s="38" t="s">
        <v>201</v>
      </c>
      <c r="E14" s="38"/>
      <c r="F14" s="39"/>
      <c r="G14" s="38" t="s">
        <v>202</v>
      </c>
      <c r="H14" s="39" t="s">
        <v>163</v>
      </c>
      <c r="I14" s="39"/>
      <c r="J14" s="39" t="s">
        <v>170</v>
      </c>
      <c r="K14" s="39"/>
      <c r="L14" s="39"/>
      <c r="M14" s="16"/>
      <c r="N14">
        <f t="shared" si="40"/>
        <v>6</v>
      </c>
      <c r="O14" t="str">
        <f t="shared" si="41"/>
        <v>Friday</v>
      </c>
      <c r="P14" t="str">
        <f>VLOOKUP(DAY(A14),Paramètres!I$3:J$33,2,FALSE)</f>
        <v>17th</v>
      </c>
      <c r="Q14" t="str">
        <f>VLOOKUP(MONTH(A14),Paramètres!M$3:N$14,2,FALSE)</f>
        <v>May</v>
      </c>
      <c r="R14" t="str">
        <f t="shared" si="42"/>
        <v>17/5/2024</v>
      </c>
      <c r="S14" t="str">
        <f t="shared" si="43"/>
        <v xml:space="preserve">Today is Friday</v>
      </c>
      <c r="T14" t="str">
        <f t="shared" si="44"/>
        <v xml:space="preserve"> the 17th of May, 2024</v>
      </c>
      <c r="U14" t="str">
        <f>IF(C14="","",VLOOKUP(C14,ListesDeroulantes!A:B,2,FALSE)&amp;" menu")</f>
        <v xml:space="preserve">vegetarian menu</v>
      </c>
      <c r="V14" t="str">
        <f t="shared" si="45"/>
        <v xml:space="preserve">Today, there is a vegetarian menu:</v>
      </c>
      <c r="W14" t="str">
        <f>HMTL!B$10&amp;R14&amp;HMTL!B$12&amp;S14&amp;HMTL!B$14&amp;T14&amp;HMTL!B$16&amp;V14&amp;HMTL!B$18</f>
        <v xml:space="preserve">        &lt;!-- début d'un menu--&gt;
        &lt;div class="u-accordion-item"&gt;
          &lt;a class="u-accordion-link u-button-style u-palette-3-light-2 u-accordion-link-2" id="link-accordion-4c47"
            aria-controls="accordion-4c47" aria-selected="false"&gt;
            &lt;span class="u-accordion-link-text"&gt;17/5/2024&lt;/span&gt;&lt;span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v>
      </c>
      <c r="X14" t="str">
        <f>IFERROR(VLOOKUP(D14,ListesDeroulantes!C:E,3,FALSE),"")</f>
        <v>salad</v>
      </c>
      <c r="Y14" s="15" t="str">
        <f>IFERROR("./images/"&amp;VLOOKUP(D14,ListesDeroulantes!C:E,2,FALSE),"")</f>
        <v>./images/salad.png</v>
      </c>
      <c r="Z14" t="str">
        <f>IFERROR(VLOOKUP(E14,ListesDeroulantes!F:H,3,FALSE),"")</f>
        <v/>
      </c>
      <c r="AA14" t="str">
        <f>IFERROR("./images/"&amp;VLOOKUP(E14,ListesDeroulantes!F:H,2,FALSE),"")</f>
        <v/>
      </c>
      <c r="AB14" t="str">
        <f t="shared" si="46"/>
        <v>salad</v>
      </c>
      <c r="AC14" t="str">
        <f>IFERROR(VLOOKUP(G14,ListesDeroulantes!I:K,3,FALSE),"")</f>
        <v xml:space="preserve">chili sin carne</v>
      </c>
      <c r="AD14" t="str">
        <f>IFERROR("./images/"&amp;VLOOKUP(G14,ListesDeroulantes!I:K,2,FALSE),"")</f>
        <v>./images/chiliconcarne.png</v>
      </c>
      <c r="AE14" t="str">
        <f>IFERROR(VLOOKUP(H14,ListesDeroulantes!I:K,3,FALSE),"")</f>
        <v>rice</v>
      </c>
      <c r="AF14" t="str">
        <f>IFERROR("./images/"&amp;VLOOKUP(H14,ListesDeroulantes!I:K,2,FALSE),"")</f>
        <v>./images/rice.png</v>
      </c>
      <c r="AG14" t="str">
        <f>IFERROR(VLOOKUP(I14,ListesDeroulantes!I:K,3,FALSE),"")</f>
        <v/>
      </c>
      <c r="AH14" t="str">
        <f>IFERROR("./images/"&amp;VLOOKUP(I14,ListesDeroulantes!I:K,2,FALSE),"")</f>
        <v/>
      </c>
      <c r="AI14" t="str">
        <f t="shared" si="47"/>
        <v xml:space="preserve">chili sin carne with rice</v>
      </c>
      <c r="AJ14" t="str">
        <f>IFERROR(VLOOKUP(J14,ListesDeroulantes!L:N,3,FALSE),"")</f>
        <v xml:space="preserve">chocolate cake</v>
      </c>
      <c r="AK14" t="str">
        <f>IFERROR("./images/"&amp;VLOOKUP(J14,ListesDeroulantes!L:N,2,FALSE),"")</f>
        <v>./images/chocolatecake.png</v>
      </c>
      <c r="AL14" t="str">
        <f>IFERROR(VLOOKUP(K14,ListesDeroulantes!L:N,3,FALSE),"")</f>
        <v/>
      </c>
      <c r="AM14" t="str">
        <f>IFERROR("./images/"&amp;VLOOKUP(K14,ListesDeroulantes!L:N,2,FALSE),"")</f>
        <v/>
      </c>
      <c r="AN14" t="str">
        <f>IFERROR(VLOOKUP(L14,ListesDeroulantes!L:N,3,FALSE),"")</f>
        <v/>
      </c>
      <c r="AO14" s="15" t="str">
        <f>IFERROR("./images/"&amp;VLOOKUP(L14,ListesDeroulantes!L:N,2,FALSE),"")</f>
        <v/>
      </c>
      <c r="AP14" t="str">
        <f t="shared" si="48"/>
        <v xml:space="preserve">chocolate cake</v>
      </c>
      <c r="AQ14" t="str">
        <f>HMTL!B$20&amp;AB14&amp;IF(Y14&lt;&gt;"",HMTL!B$24&amp;Y14&amp;HMTL!B$26,"")&amp;IF(AA14&lt;&gt;"",HMTL!B$28&amp;AA14&amp;HMTL!B$26,"")&amp;HMTL!B$32&amp;HMTL!B$21&amp;AI14&amp;IF(AD14&lt;&gt;"",HMTL!B$24&amp;AD14&amp;HMTL!B$26,"")&amp;IF(AF14&lt;&gt;"",HMTL!B$28&amp;AF14&amp;HMTL!B$26,"")&amp;IF(AH14&lt;&gt;"",HMTL!B$30&amp;AH14&amp;HMTL!B$26,"")&amp;HMTL!B$32&amp;HMTL!B$22&amp;AP14&amp;IF(AK14&lt;&gt;"",HMTL!B$24&amp;AK14&amp;HMTL!B$26,"")&amp;IF(AM14&lt;&gt;"",HMTL!B$28&amp;AM14&amp;HMTL!B$26,"")&amp;IF(AO14&lt;&gt;"",HMTL!B$30&amp;AO14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u-text-7"&gt;salad&lt;br&gt;
                          &lt;/p&gt;
                          &lt;img
                            class="u-align-center u-image u-image-contain u-image-default u-preserve-proportions u-image-3"
                            src="./images/salad.png"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u-text-7"&gt;chili sin carne with rice&lt;br&gt;
                          &lt;/p&gt;
                          &lt;img
                            class="u-align-center u-image u-image-contain u-image-default u-preserve-proportions u-image-3"
                            src="./images/chiliconcarne.png" alt=" " data-image-width="512" data-image-height="512"&gt;&lt;img class="u-image u-image-contain u-image-default u-preserve-proportions u-image-4"
                            src="./images/rice.png"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4" t="str">
        <f>IF(A14&lt;&gt;"",W14&amp;AQ14&amp;HMTL!B$32&amp;HMTL!B$34,"")</f>
        <v xml:space="preserve">        &lt;!-- début d'un menu--&gt;
        &lt;div class="u-accordion-item"&gt;
          &lt;a class="u-accordion-link u-button-style u-palette-3-light-2 u-accordion-link-2" id="link-accordion-4c47"
            aria-controls="accordion-4c47" aria-selected="false"&gt;
            &lt;span class="u-accordion-link-text"&gt;17/5/2024&lt;/span&gt;&lt;span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u-text-7"&gt;salad&lt;br&gt;
                          &lt;/p&gt;
                          &lt;img
                            class="u-align-center u-image u-image-contain u-image-default u-preserve-proportions u-image-3"
                            src="./images/salad.png"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u-text-7"&gt;chili sin carne with rice&lt;br&gt;
                          &lt;/p&gt;
                          &lt;img
                            class="u-align-center u-image u-image-contain u-image-default u-preserve-proportions u-image-3"
                            src="./images/chiliconcarne.png" alt=" " data-image-width="512" data-image-height="512"&gt;&lt;img class="u-image u-image-contain u-image-default u-preserve-proportions u-image-4"
                            src="./images/rice.png"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4" s="16"/>
    </row>
    <row r="15" ht="14.25">
      <c r="A15" s="37">
        <v>45433</v>
      </c>
      <c r="B15" s="38">
        <f t="shared" si="39"/>
        <v>2</v>
      </c>
      <c r="C15" s="38"/>
      <c r="D15" s="38" t="s">
        <v>203</v>
      </c>
      <c r="E15" s="38"/>
      <c r="F15" s="39"/>
      <c r="G15" s="38" t="s">
        <v>167</v>
      </c>
      <c r="H15" s="39" t="s">
        <v>204</v>
      </c>
      <c r="I15" s="39"/>
      <c r="J15" s="39" t="s">
        <v>164</v>
      </c>
      <c r="K15" s="39"/>
      <c r="L15" s="39"/>
      <c r="M15" s="16"/>
      <c r="N15">
        <f t="shared" si="40"/>
        <v>3</v>
      </c>
      <c r="O15" t="str">
        <f t="shared" si="41"/>
        <v>Tuesday</v>
      </c>
      <c r="P15" t="str">
        <f>VLOOKUP(DAY(A15),Paramètres!I$3:J$33,2,FALSE)</f>
        <v>21st</v>
      </c>
      <c r="Q15" t="str">
        <f>VLOOKUP(MONTH(A15),Paramètres!M$3:N$14,2,FALSE)</f>
        <v>May</v>
      </c>
      <c r="R15" t="str">
        <f t="shared" si="42"/>
        <v>21/5/2024</v>
      </c>
      <c r="S15" t="str">
        <f t="shared" si="43"/>
        <v xml:space="preserve">Today is Tuesday</v>
      </c>
      <c r="T15" t="str">
        <f t="shared" si="44"/>
        <v xml:space="preserve"> the 21st of May, 2024</v>
      </c>
      <c r="U15" t="str">
        <f>IF(C15="","",VLOOKUP(C15,ListesDeroulantes!A:B,2,FALSE)&amp;" menu")</f>
        <v/>
      </c>
      <c r="V15" t="str">
        <f t="shared" si="45"/>
        <v xml:space="preserve">Today, on the menu, there is:</v>
      </c>
      <c r="W15" t="str">
        <f>HMTL!B$10&amp;R15&amp;HMTL!B$12&amp;S15&amp;HMTL!B$14&amp;T15&amp;HMTL!B$16&amp;V15&amp;HMTL!B$18</f>
        <v xml:space="preserve">        &lt;!-- début d'un menu--&gt;
        &lt;div class="u-accordion-item"&gt;
          &lt;a class="u-accordion-link u-button-style u-palette-3-light-2 u-accordion-link-2" id="link-accordion-4c47"
            aria-controls="accordion-4c47" aria-selected="false"&gt;
            &lt;span class="u-accordion-link-text"&gt;21/5/2024&lt;/span&gt;&lt;span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15" t="str">
        <f>IFERROR(VLOOKUP(D15,ListesDeroulantes!C:E,3,FALSE),"")</f>
        <v xml:space="preserve">cabbage salad</v>
      </c>
      <c r="Y15" s="15" t="str">
        <f>IFERROR("./images/"&amp;VLOOKUP(D15,ListesDeroulantes!C:E,2,FALSE),"")</f>
        <v>./images/cabbage.png</v>
      </c>
      <c r="Z15" t="str">
        <f>IFERROR(VLOOKUP(E15,ListesDeroulantes!F:H,3,FALSE),"")</f>
        <v/>
      </c>
      <c r="AA15" t="str">
        <f>IFERROR("./images/"&amp;VLOOKUP(E15,ListesDeroulantes!F:H,2,FALSE),"")</f>
        <v/>
      </c>
      <c r="AB15" t="str">
        <f t="shared" si="46"/>
        <v xml:space="preserve">cabbage salad</v>
      </c>
      <c r="AC15" t="str">
        <f>IFERROR(VLOOKUP(G15,ListesDeroulantes!I:K,3,FALSE),"")</f>
        <v>fish</v>
      </c>
      <c r="AD15" t="str">
        <f>IFERROR("./images/"&amp;VLOOKUP(G15,ListesDeroulantes!I:K,2,FALSE),"")</f>
        <v>./images/fish.png</v>
      </c>
      <c r="AE15" t="str">
        <f>IFERROR(VLOOKUP(H15,ListesDeroulantes!I:K,3,FALSE),"")</f>
        <v>wheat</v>
      </c>
      <c r="AF15" t="str">
        <f>IFERROR("./images/"&amp;VLOOKUP(H15,ListesDeroulantes!I:K,2,FALSE),"")</f>
        <v>./images/wheat.png</v>
      </c>
      <c r="AG15" t="str">
        <f>IFERROR(VLOOKUP(I15,ListesDeroulantes!I:K,3,FALSE),"")</f>
        <v/>
      </c>
      <c r="AH15" t="str">
        <f>IFERROR("./images/"&amp;VLOOKUP(I15,ListesDeroulantes!I:K,2,FALSE),"")</f>
        <v/>
      </c>
      <c r="AI15" t="str">
        <f t="shared" si="47"/>
        <v xml:space="preserve">fish with wheat</v>
      </c>
      <c r="AJ15" t="str">
        <f>IFERROR(VLOOKUP(J15,ListesDeroulantes!L:N,3,FALSE),"")</f>
        <v>yogurt</v>
      </c>
      <c r="AK15" t="str">
        <f>IFERROR("./images/"&amp;VLOOKUP(J15,ListesDeroulantes!L:N,2,FALSE),"")</f>
        <v>./images/yogurt.png</v>
      </c>
      <c r="AL15" t="str">
        <f>IFERROR(VLOOKUP(K15,ListesDeroulantes!L:N,3,FALSE),"")</f>
        <v/>
      </c>
      <c r="AM15" t="str">
        <f>IFERROR("./images/"&amp;VLOOKUP(K15,ListesDeroulantes!L:N,2,FALSE),"")</f>
        <v/>
      </c>
      <c r="AN15" t="str">
        <f>IFERROR(VLOOKUP(L15,ListesDeroulantes!L:N,3,FALSE),"")</f>
        <v/>
      </c>
      <c r="AO15" s="15" t="str">
        <f>IFERROR("./images/"&amp;VLOOKUP(L15,ListesDeroulantes!L:N,2,FALSE),"")</f>
        <v/>
      </c>
      <c r="AP15" t="str">
        <f t="shared" si="48"/>
        <v>yogurt</v>
      </c>
      <c r="AQ15" t="str">
        <f>HMTL!B$20&amp;AB15&amp;IF(Y15&lt;&gt;"",HMTL!B$24&amp;Y15&amp;HMTL!B$26,"")&amp;IF(AA15&lt;&gt;"",HMTL!B$28&amp;AA15&amp;HMTL!B$26,"")&amp;HMTL!B$32&amp;HMTL!B$21&amp;AI15&amp;IF(AD15&lt;&gt;"",HMTL!B$24&amp;AD15&amp;HMTL!B$26,"")&amp;IF(AF15&lt;&gt;"",HMTL!B$28&amp;AF15&amp;HMTL!B$26,"")&amp;IF(AH15&lt;&gt;"",HMTL!B$30&amp;AH15&amp;HMTL!B$26,"")&amp;HMTL!B$32&amp;HMTL!B$22&amp;AP15&amp;IF(AK15&lt;&gt;"",HMTL!B$24&amp;AK15&amp;HMTL!B$26,"")&amp;IF(AM15&lt;&gt;"",HMTL!B$28&amp;AM15&amp;HMTL!B$26,"")&amp;IF(AO15&lt;&gt;"",HMTL!B$30&amp;AO15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u-text-7"&gt;cabbage salad&lt;br&gt;
                          &lt;/p&gt;
                          &lt;img
                            class="u-align-center u-image u-image-contain u-image-default u-preserve-proportions u-image-3"
                            src="./images/cabbage.png"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wheat&lt;br&gt;
                          &lt;/p&gt;
                          &lt;img
                            class="u-align-center u-image u-image-contain u-image-default u-preserve-proportions u-image-3"
                            src="./images/fish.png" alt=" " data-image-width="512" data-image-height="512"&gt;&lt;img class="u-image u-image-contain u-image-default u-preserve-proportions u-image-4"
                            src="./images/wheat.png"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u-text-7"&gt;yogurt&lt;br&gt;
                          &lt;/p&gt;
                          &lt;img
                            class="u-align-center u-image u-image-contain u-image-default u-preserve-proportions u-image-3"
                            src="./images/yogurt.png" alt=" " data-image-width="512" data-image-height="512"&gt;                        &lt;/div&gt;
                      &lt;/div&gt;</v>
      </c>
      <c r="AR15" t="str">
        <f>IF(A15&lt;&gt;"",W15&amp;AQ15&amp;HMTL!B$32&amp;HMTL!B$34,"")</f>
        <v xml:space="preserve">        &lt;!-- début d'un menu--&gt;
        &lt;div class="u-accordion-item"&gt;
          &lt;a class="u-accordion-link u-button-style u-palette-3-light-2 u-accordion-link-2" id="link-accordion-4c47"
            aria-controls="accordion-4c47" aria-selected="false"&gt;
            &lt;span class="u-accordion-link-text"&gt;21/5/2024&lt;/span&gt;&lt;span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u-text-7"&gt;cabbage salad&lt;br&gt;
                          &lt;/p&gt;
                          &lt;img
                            class="u-align-center u-image u-image-contain u-image-default u-preserve-proportions u-image-3"
                            src="./images/cabbage.png"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wheat&lt;br&gt;
                          &lt;/p&gt;
                          &lt;img
                            class="u-align-center u-image u-image-contain u-image-default u-preserve-proportions u-image-3"
                            src="./images/fish.png" alt=" " data-image-width="512" data-image-height="512"&gt;&lt;img class="u-image u-image-contain u-image-default u-preserve-proportions u-image-4"
                            src="./images/wheat.png"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u-text-7"&gt;yogurt&lt;br&gt;
                          &lt;/p&gt;
                          &lt;img
                            class="u-align-center u-image u-image-contain u-image-default u-preserve-proportions u-image-3"
                            src="./images/yogurt.png" alt=" " data-image-width="512" data-image-height="512"&gt;                        &lt;/div&gt;
                      &lt;/div&gt;                        &lt;/div&gt;
                      &lt;/div&gt;
                &lt;/div&gt;
              &lt;/div&gt;
            &lt;/div&gt;
          &lt;/div&gt;
        &lt;/div&gt;
        &lt;!-- fin d'un menu--&gt;</v>
      </c>
      <c r="AS15" s="16"/>
    </row>
    <row r="16" ht="14.25">
      <c r="A16" s="37">
        <v>45435</v>
      </c>
      <c r="B16" s="38">
        <f t="shared" si="39"/>
        <v>4</v>
      </c>
      <c r="C16" s="38" t="s">
        <v>189</v>
      </c>
      <c r="D16" s="38" t="s">
        <v>205</v>
      </c>
      <c r="E16" s="38"/>
      <c r="F16" s="39"/>
      <c r="G16" s="38" t="s">
        <v>174</v>
      </c>
      <c r="H16" s="39" t="s">
        <v>154</v>
      </c>
      <c r="I16" s="39" t="s">
        <v>206</v>
      </c>
      <c r="J16" s="39" t="s">
        <v>207</v>
      </c>
      <c r="K16" s="39"/>
      <c r="L16" s="39"/>
      <c r="M16" s="16"/>
      <c r="N16">
        <f t="shared" si="40"/>
        <v>5</v>
      </c>
      <c r="O16" t="str">
        <f t="shared" si="41"/>
        <v>Thursday</v>
      </c>
      <c r="P16" t="str">
        <f>VLOOKUP(DAY(A16),Paramètres!I$3:J$33,2,FALSE)</f>
        <v>23rd</v>
      </c>
      <c r="Q16" t="str">
        <f>VLOOKUP(MONTH(A16),Paramètres!M$3:N$14,2,FALSE)</f>
        <v>May</v>
      </c>
      <c r="R16" t="str">
        <f t="shared" si="42"/>
        <v>23/5/2024</v>
      </c>
      <c r="S16" t="str">
        <f t="shared" si="43"/>
        <v xml:space="preserve">Today is Thursday</v>
      </c>
      <c r="T16" t="str">
        <f t="shared" si="44"/>
        <v xml:space="preserve"> the 23rd of May, 2024</v>
      </c>
      <c r="U16" t="str">
        <f>IF(C16="","",VLOOKUP(C16,ListesDeroulantes!A:B,2,FALSE)&amp;" menu")</f>
        <v xml:space="preserve">vegetarian menu</v>
      </c>
      <c r="V16" t="str">
        <f t="shared" si="45"/>
        <v xml:space="preserve">Today, there is a vegetarian menu:</v>
      </c>
      <c r="W16" t="str">
        <f>HMTL!B$10&amp;R16&amp;HMTL!B$12&amp;S16&amp;HMTL!B$14&amp;T16&amp;HMTL!B$16&amp;V16&amp;HMTL!B$18</f>
        <v xml:space="preserve">        &lt;!-- début d'un menu--&gt;
        &lt;div class="u-accordion-item"&gt;
          &lt;a class="u-accordion-link u-button-style u-palette-3-light-2 u-accordion-link-2" id="link-accordion-4c47"
            aria-controls="accordion-4c47" aria-selected="false"&gt;
            &lt;span class="u-accordion-link-text"&gt;23/5/2024&lt;/span&gt;&lt;span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v>
      </c>
      <c r="X16" t="str">
        <f>IFERROR(VLOOKUP(D16,ListesDeroulantes!C:E,3,FALSE),"")</f>
        <v xml:space="preserve">Morrocan salad</v>
      </c>
      <c r="Y16" s="15" t="str">
        <f>IFERROR("./images/"&amp;VLOOKUP(D16,ListesDeroulantes!C:E,2,FALSE),"")</f>
        <v>./images/tomatoes.png</v>
      </c>
      <c r="Z16" t="str">
        <f>IFERROR(VLOOKUP(E16,ListesDeroulantes!F:H,3,FALSE),"")</f>
        <v/>
      </c>
      <c r="AA16" t="str">
        <f>IFERROR("./images/"&amp;VLOOKUP(E16,ListesDeroulantes!F:H,2,FALSE),"")</f>
        <v/>
      </c>
      <c r="AB16" t="str">
        <f t="shared" si="46"/>
        <v xml:space="preserve">Morrocan salad</v>
      </c>
      <c r="AC16" t="str">
        <f>IFERROR(VLOOKUP(G16,ListesDeroulantes!I:K,3,FALSE),"")</f>
        <v>spinashes</v>
      </c>
      <c r="AD16" t="str">
        <f>IFERROR("./images/"&amp;VLOOKUP(G16,ListesDeroulantes!I:K,2,FALSE),"")</f>
        <v>./images/spinashes.png</v>
      </c>
      <c r="AE16" t="str">
        <f>IFERROR(VLOOKUP(H16,ListesDeroulantes!I:K,3,FALSE),"")</f>
        <v>cheese</v>
      </c>
      <c r="AF16" t="str">
        <f>IFERROR("./images/"&amp;VLOOKUP(H16,ListesDeroulantes!I:K,2,FALSE),"")</f>
        <v>./images/cheese.png</v>
      </c>
      <c r="AG16" t="str">
        <f>IFERROR(VLOOKUP(I16,ListesDeroulantes!I:K,3,FALSE),"")</f>
        <v>ratatouille</v>
      </c>
      <c r="AH16" t="str">
        <f>IFERROR("./images/"&amp;VLOOKUP(I16,ListesDeroulantes!I:K,2,FALSE),"")</f>
        <v>./images/ratatouille.png</v>
      </c>
      <c r="AI16" t="str">
        <f t="shared" si="47"/>
        <v xml:space="preserve">spinashes with cheese and ratatouille</v>
      </c>
      <c r="AJ16" t="str">
        <f>IFERROR(VLOOKUP(J16,ListesDeroulantes!L:N,3,FALSE),"")</f>
        <v xml:space="preserve">chestnut yogurt</v>
      </c>
      <c r="AK16" t="str">
        <f>IFERROR("./images/"&amp;VLOOKUP(J16,ListesDeroulantes!L:N,2,FALSE),"")</f>
        <v>./images/chestnutyogurt.png</v>
      </c>
      <c r="AL16" t="str">
        <f>IFERROR(VLOOKUP(K16,ListesDeroulantes!L:N,3,FALSE),"")</f>
        <v/>
      </c>
      <c r="AM16" t="str">
        <f>IFERROR("./images/"&amp;VLOOKUP(K16,ListesDeroulantes!L:N,2,FALSE),"")</f>
        <v/>
      </c>
      <c r="AN16" t="str">
        <f>IFERROR(VLOOKUP(L16,ListesDeroulantes!L:N,3,FALSE),"")</f>
        <v/>
      </c>
      <c r="AO16" s="15" t="str">
        <f>IFERROR("./images/"&amp;VLOOKUP(L16,ListesDeroulantes!L:N,2,FALSE),"")</f>
        <v/>
      </c>
      <c r="AP16" t="str">
        <f t="shared" si="48"/>
        <v xml:space="preserve">chestnut yogurt</v>
      </c>
      <c r="AQ16" t="str">
        <f>HMTL!B$20&amp;AB16&amp;IF(Y16&lt;&gt;"",HMTL!B$24&amp;Y16&amp;HMTL!B$26,"")&amp;IF(AA16&lt;&gt;"",HMTL!B$28&amp;AA16&amp;HMTL!B$26,"")&amp;HMTL!B$32&amp;HMTL!B$21&amp;AI16&amp;IF(AD16&lt;&gt;"",HMTL!B$24&amp;AD16&amp;HMTL!B$26,"")&amp;IF(AF16&lt;&gt;"",HMTL!B$28&amp;AF16&amp;HMTL!B$26,"")&amp;IF(AH16&lt;&gt;"",HMTL!B$30&amp;AH16&amp;HMTL!B$26,"")&amp;HMTL!B$32&amp;HMTL!B$22&amp;AP16&amp;IF(AK16&lt;&gt;"",HMTL!B$24&amp;AK16&amp;HMTL!B$26,"")&amp;IF(AM16&lt;&gt;"",HMTL!B$28&amp;AM16&amp;HMTL!B$26,"")&amp;IF(AO16&lt;&gt;"",HMTL!B$30&amp;AO16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u-text-7"&gt;Morrocan salad&lt;br&gt;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u-text-7"&gt;spinashes with cheese and ratatouille&lt;br&gt;
                          &lt;/p&gt;
                          &lt;img
                            class="u-align-center u-image u-image-contain u-image-default u-preserve-proportions u-image-3"
                            src="./images/spinashes.png" alt=" " data-image-width="512" data-image-height="512"&gt;&lt;img class="u-image u-image-contain u-image-default u-preserve-proportions u-image-4"
                            src="./images/cheese.png" alt=" " data-image-width="512" data-image-height="512"&gt;&lt;img class="u-image u-image-contain u-image-default u-preserve-proportions u-image-5"
                            src="./images/ratatouille.png"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u-text-7"&gt;chestnut yogurt&lt;br&gt;
                          &lt;/p&gt;
                          &lt;img
                            class="u-align-center u-image u-image-contain u-image-default u-preserve-proportions u-image-3"
                            src="./images/chestnutyogurt.png" alt=" " data-image-width="512" data-image-height="512"&gt;                        &lt;/div&gt;
                      &lt;/div&gt;</v>
      </c>
      <c r="AR16" t="str">
        <f>IF(A16&lt;&gt;"",W16&amp;AQ16&amp;HMTL!B$32&amp;HMTL!B$34,"")</f>
        <v xml:space="preserve">        &lt;!-- début d'un menu--&gt;
        &lt;div class="u-accordion-item"&gt;
          &lt;a class="u-accordion-link u-button-style u-palette-3-light-2 u-accordion-link-2" id="link-accordion-4c47"
            aria-controls="accordion-4c47" aria-selected="false"&gt;
            &lt;span class="u-accordion-link-text"&gt;23/5/2024&lt;/span&gt;&lt;span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u-text-7"&gt;Morrocan salad&lt;br&gt;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u-text-7"&gt;spinashes with cheese and ratatouille&lt;br&gt;
                          &lt;/p&gt;
                          &lt;img
                            class="u-align-center u-image u-image-contain u-image-default u-preserve-proportions u-image-3"
                            src="./images/spinashes.png" alt=" " data-image-width="512" data-image-height="512"&gt;&lt;img class="u-image u-image-contain u-image-default u-preserve-proportions u-image-4"
                            src="./images/cheese.png" alt=" " data-image-width="512" data-image-height="512"&gt;&lt;img class="u-image u-image-contain u-image-default u-preserve-proportions u-image-5"
                            src="./images/ratatouille.png"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u-text-7"&gt;chestnut yogurt&lt;br&gt;
                          &lt;/p&gt;
                          &lt;img
                            class="u-align-center u-image u-image-contain u-image-default u-preserve-proportions u-image-3"
                            src="./images/chestnutyogurt.png" alt=" " data-image-width="512" data-image-height="512"&gt;                        &lt;/div&gt;
                      &lt;/div&gt;                        &lt;/div&gt;
                      &lt;/div&gt;
                &lt;/div&gt;
              &lt;/div&gt;
            &lt;/div&gt;
          &lt;/div&gt;
        &lt;/div&gt;
        &lt;!-- fin d'un menu--&gt;</v>
      </c>
      <c r="AS16" s="16"/>
    </row>
    <row r="17" ht="14.25">
      <c r="A17" s="37">
        <v>45436</v>
      </c>
      <c r="B17" s="38">
        <f t="shared" si="39"/>
        <v>5</v>
      </c>
      <c r="C17" s="38" t="s">
        <v>208</v>
      </c>
      <c r="D17" s="38"/>
      <c r="E17" s="38"/>
      <c r="F17" s="39"/>
      <c r="G17" s="38" t="s">
        <v>161</v>
      </c>
      <c r="H17" s="39" t="s">
        <v>169</v>
      </c>
      <c r="I17" s="39"/>
      <c r="J17" s="39" t="s">
        <v>154</v>
      </c>
      <c r="K17" s="39" t="s">
        <v>165</v>
      </c>
      <c r="L17" s="39"/>
      <c r="M17" s="16"/>
      <c r="N17">
        <f t="shared" si="40"/>
        <v>6</v>
      </c>
      <c r="O17" t="str">
        <f t="shared" si="41"/>
        <v>Friday</v>
      </c>
      <c r="P17" t="str">
        <f>VLOOKUP(DAY(A17),Paramètres!I$3:J$33,2,FALSE)</f>
        <v>24th</v>
      </c>
      <c r="Q17" t="str">
        <f>VLOOKUP(MONTH(A17),Paramètres!M$3:N$14,2,FALSE)</f>
        <v>May</v>
      </c>
      <c r="R17" t="str">
        <f t="shared" si="42"/>
        <v>24/5/2024</v>
      </c>
      <c r="S17" t="str">
        <f t="shared" si="43"/>
        <v xml:space="preserve">Today is Friday</v>
      </c>
      <c r="T17" t="str">
        <f t="shared" si="44"/>
        <v xml:space="preserve"> the 24th of May, 2024</v>
      </c>
      <c r="U17" t="str">
        <f>IF(C17="","",VLOOKUP(C17,ListesDeroulantes!A:B,2,FALSE)&amp;" menu")</f>
        <v xml:space="preserve">100% locally sourced menu</v>
      </c>
      <c r="V17" t="str">
        <f t="shared" si="45"/>
        <v xml:space="preserve">Today, there is a 100% locally sourced menu:</v>
      </c>
      <c r="W17" t="str">
        <f>HMTL!B$10&amp;R17&amp;HMTL!B$12&amp;S17&amp;HMTL!B$14&amp;T17&amp;HMTL!B$16&amp;V17&amp;HMTL!B$18</f>
        <v xml:space="preserve">        &lt;!-- début d'un menu--&gt;
        &lt;div class="u-accordion-item"&gt;
          &lt;a class="u-accordion-link u-button-style u-palette-3-light-2 u-accordion-link-2" id="link-accordion-4c47"
            aria-controls="accordion-4c47" aria-selected="false"&gt;
            &lt;span class="u-accordion-link-text"&gt;24/5/2024&lt;/span&gt;&lt;span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100% locally sourced menu:&lt;/blockquote&gt;
                          &lt;img class="u-image u-image-contain u-image-default u-preserve-proportions u-image-2"
                            src="./images/00-child2.png" alt=" " data-image-width="512" data-image-height="512"&gt;
                        &lt;/div&gt;
                      &lt;/div&gt;
                    &lt;/div&gt;
                  &lt;/div&gt;
                  &lt;div class="u-size-30"&gt;
                    &lt;div class="u-layout-row"&gt;</v>
      </c>
      <c r="X17" t="str">
        <f>IFERROR(VLOOKUP(D17,ListesDeroulantes!C:E,3,FALSE),"")</f>
        <v/>
      </c>
      <c r="Y17" s="15" t="str">
        <f>IFERROR("./images/"&amp;VLOOKUP(D17,ListesDeroulantes!C:E,2,FALSE),"")</f>
        <v/>
      </c>
      <c r="Z17" t="str">
        <f>IFERROR(VLOOKUP(E17,ListesDeroulantes!F:H,3,FALSE),"")</f>
        <v/>
      </c>
      <c r="AA17" t="str">
        <f>IFERROR("./images/"&amp;VLOOKUP(E17,ListesDeroulantes!F:H,2,FALSE),"")</f>
        <v/>
      </c>
      <c r="AB17" t="str">
        <f t="shared" si="46"/>
        <v/>
      </c>
      <c r="AC17" t="str">
        <f>IFERROR(VLOOKUP(G17,ListesDeroulantes!I:K,3,FALSE),"")</f>
        <v xml:space="preserve">beef meatballs</v>
      </c>
      <c r="AD17" t="str">
        <f>IFERROR("./images/"&amp;VLOOKUP(G17,ListesDeroulantes!I:K,2,FALSE),"")</f>
        <v>./images/beef.png</v>
      </c>
      <c r="AE17" t="str">
        <f>IFERROR(VLOOKUP(H17,ListesDeroulantes!I:K,3,FALSE),"")</f>
        <v>potatoes</v>
      </c>
      <c r="AF17" t="str">
        <f>IFERROR("./images/"&amp;VLOOKUP(H17,ListesDeroulantes!I:K,2,FALSE),"")</f>
        <v>./images/potatoes.png</v>
      </c>
      <c r="AG17" t="str">
        <f>IFERROR(VLOOKUP(I17,ListesDeroulantes!I:K,3,FALSE),"")</f>
        <v/>
      </c>
      <c r="AH17" t="str">
        <f>IFERROR("./images/"&amp;VLOOKUP(I17,ListesDeroulantes!I:K,2,FALSE),"")</f>
        <v/>
      </c>
      <c r="AI17" t="str">
        <f t="shared" si="47"/>
        <v xml:space="preserve">beef meatballs with potatoes</v>
      </c>
      <c r="AJ17" t="str">
        <f>IFERROR(VLOOKUP(J17,ListesDeroulantes!L:N,3,FALSE),"")</f>
        <v>cheese</v>
      </c>
      <c r="AK17" t="str">
        <f>IFERROR("./images/"&amp;VLOOKUP(J17,ListesDeroulantes!L:N,2,FALSE),"")</f>
        <v>./images/cheese.png</v>
      </c>
      <c r="AL17" t="str">
        <f>IFERROR(VLOOKUP(K17,ListesDeroulantes!L:N,3,FALSE),"")</f>
        <v>strawberries</v>
      </c>
      <c r="AM17" t="str">
        <f>IFERROR("./images/"&amp;VLOOKUP(K17,ListesDeroulantes!L:N,2,FALSE),"")</f>
        <v>./images/strawberry.png</v>
      </c>
      <c r="AN17" t="str">
        <f>IFERROR(VLOOKUP(L17,ListesDeroulantes!L:N,3,FALSE),"")</f>
        <v/>
      </c>
      <c r="AO17" s="15" t="str">
        <f>IFERROR("./images/"&amp;VLOOKUP(L17,ListesDeroulantes!L:N,2,FALSE),"")</f>
        <v/>
      </c>
      <c r="AP17" t="str">
        <f t="shared" si="48"/>
        <v xml:space="preserve">cheese with strawberries</v>
      </c>
      <c r="AQ17" t="str">
        <f>HMTL!B$20&amp;AB17&amp;IF(Y17&lt;&gt;"",HMTL!B$24&amp;Y17&amp;HMTL!B$26,"")&amp;IF(AA17&lt;&gt;"",HMTL!B$28&amp;AA17&amp;HMTL!B$26,"")&amp;HMTL!B$32&amp;HMTL!B$21&amp;AI17&amp;IF(AD17&lt;&gt;"",HMTL!B$24&amp;AD17&amp;HMTL!B$26,"")&amp;IF(AF17&lt;&gt;"",HMTL!B$28&amp;AF17&amp;HMTL!B$26,"")&amp;IF(AH17&lt;&gt;"",HMTL!B$30&amp;AH17&amp;HMTL!B$26,"")&amp;HMTL!B$32&amp;HMTL!B$22&amp;AP17&amp;IF(AK17&lt;&gt;"",HMTL!B$24&amp;AK17&amp;HMTL!B$26,"")&amp;IF(AM17&lt;&gt;"",HMTL!B$28&amp;AM17&amp;HMTL!B$26,"")&amp;IF(AO17&lt;&gt;"",HMTL!B$30&amp;AO17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u-text-7"&gt;beef meatballs with potatoes&lt;br&gt;
                          &lt;/p&gt;
                          &lt;img
                            class="u-align-center u-image u-image-contain u-image-default u-preserve-proportions u-image-3"
                            src="./images/beef.png" alt=" " data-image-width="512" data-image-height="512"&gt;&lt;img class="u-image u-image-contain u-image-default u-preserve-proportions u-image-4"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strawberries&lt;br&gt;
                          &lt;/p&gt;
                          &lt;img
                            class="u-align-center u-image u-image-contain u-image-default u-preserve-proportions u-image-3"
                            src="./images/cheese.png" alt=" " data-image-width="512" data-image-height="512"&gt;&lt;img class="u-image u-image-contain u-image-default u-preserve-proportions u-image-4"
                            src="./images/strawberry.png" alt=" " data-image-width="512" data-image-height="512"&gt;                        &lt;/div&gt;
                      &lt;/div&gt;</v>
      </c>
      <c r="AR17" t="str">
        <f>IF(A17&lt;&gt;"",W17&amp;AQ17&amp;HMTL!B$32&amp;HMTL!B$34,"")</f>
        <v xml:space="preserve">        &lt;!-- début d'un menu--&gt;
        &lt;div class="u-accordion-item"&gt;
          &lt;a class="u-accordion-link u-button-style u-palette-3-light-2 u-accordion-link-2" id="link-accordion-4c47"
            aria-controls="accordion-4c47" aria-selected="false"&gt;
            &lt;span class="u-accordion-link-text"&gt;24/5/2024&lt;/span&gt;&lt;span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100% locally sourced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u-text-7"&gt;beef meatballs with potatoes&lt;br&gt;
                          &lt;/p&gt;
                          &lt;img
                            class="u-align-center u-image u-image-contain u-image-default u-preserve-proportions u-image-3"
                            src="./images/beef.png" alt=" " data-image-width="512" data-image-height="512"&gt;&lt;img class="u-image u-image-contain u-image-default u-preserve-proportions u-image-4"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strawberries&lt;br&gt;
                          &lt;/p&gt;
                          &lt;img
                            class="u-align-center u-image u-image-contain u-image-default u-preserve-proportions u-image-3"
                            src="./images/cheese.png" alt=" " data-image-width="512" data-image-height="512"&gt;&lt;img class="u-image u-image-contain u-image-default u-preserve-proportions u-image-4"
                            src="./images/strawberry.png" alt=" " data-image-width="512" data-image-height="512"&gt;                        &lt;/div&gt;
                      &lt;/div&gt;                        &lt;/div&gt;
                      &lt;/div&gt;
                &lt;/div&gt;
              &lt;/div&gt;
            &lt;/div&gt;
          &lt;/div&gt;
        &lt;/div&gt;
        &lt;!-- fin d'un menu--&gt;</v>
      </c>
      <c r="AS17" s="16"/>
    </row>
    <row r="18" ht="14.25">
      <c r="A18" s="37">
        <v>45439</v>
      </c>
      <c r="B18" s="38">
        <f t="shared" si="39"/>
        <v>1</v>
      </c>
      <c r="C18" s="38"/>
      <c r="D18" s="38" t="s">
        <v>190</v>
      </c>
      <c r="E18" s="38"/>
      <c r="F18" s="39"/>
      <c r="G18" s="38" t="s">
        <v>167</v>
      </c>
      <c r="H18" s="39" t="s">
        <v>174</v>
      </c>
      <c r="I18" s="39"/>
      <c r="J18" s="39" t="s">
        <v>209</v>
      </c>
      <c r="K18" s="39"/>
      <c r="L18" s="39"/>
      <c r="M18" s="16"/>
      <c r="N18">
        <f t="shared" si="40"/>
        <v>2</v>
      </c>
      <c r="O18" t="str">
        <f t="shared" si="41"/>
        <v>Monday</v>
      </c>
      <c r="P18" t="str">
        <f>VLOOKUP(DAY(A18),Paramètres!I$3:J$33,2,FALSE)</f>
        <v>27th</v>
      </c>
      <c r="Q18" t="str">
        <f>VLOOKUP(MONTH(A18),Paramètres!M$3:N$14,2,FALSE)</f>
        <v>May</v>
      </c>
      <c r="R18" t="str">
        <f t="shared" si="42"/>
        <v>27/5/2024</v>
      </c>
      <c r="S18" t="str">
        <f t="shared" si="43"/>
        <v xml:space="preserve">Today is Monday</v>
      </c>
      <c r="T18" t="str">
        <f t="shared" si="44"/>
        <v xml:space="preserve"> the 27th of May, 2024</v>
      </c>
      <c r="U18" t="str">
        <f>IF(C18="","",VLOOKUP(C18,ListesDeroulantes!A:B,2,FALSE)&amp;" menu")</f>
        <v/>
      </c>
      <c r="V18" t="str">
        <f t="shared" si="45"/>
        <v xml:space="preserve">Today, on the menu, there is:</v>
      </c>
      <c r="W18" t="str">
        <f>HMTL!B$10&amp;R18&amp;HMTL!B$12&amp;S18&amp;HMTL!B$14&amp;T18&amp;HMTL!B$16&amp;V18&amp;HMTL!B$18</f>
        <v xml:space="preserve">        &lt;!-- début d'un menu--&gt;
        &lt;div class="u-accordion-item"&gt;
          &lt;a class="u-accordion-link u-button-style u-palette-3-light-2 u-accordion-link-2" id="link-accordion-4c47"
            aria-controls="accordion-4c47" aria-selected="false"&gt;
            &lt;span class="u-accordion-link-text"&gt;27/5/2024&lt;/span&gt;&lt;span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18" t="str">
        <f>IFERROR(VLOOKUP(D18,ListesDeroulantes!C:E,3,FALSE),"")</f>
        <v>tabbouleh</v>
      </c>
      <c r="Y18" s="15" t="str">
        <f>IFERROR("./images/"&amp;VLOOKUP(D18,ListesDeroulantes!C:E,2,FALSE),"")</f>
        <v>./images/tabbouleh.png</v>
      </c>
      <c r="Z18" t="str">
        <f>IFERROR(VLOOKUP(E18,ListesDeroulantes!F:H,3,FALSE),"")</f>
        <v/>
      </c>
      <c r="AA18" t="str">
        <f>IFERROR("./images/"&amp;VLOOKUP(E18,ListesDeroulantes!F:H,2,FALSE),"")</f>
        <v/>
      </c>
      <c r="AB18" t="str">
        <f t="shared" si="46"/>
        <v>tabbouleh</v>
      </c>
      <c r="AC18" t="str">
        <f>IFERROR(VLOOKUP(G18,ListesDeroulantes!I:K,3,FALSE),"")</f>
        <v>fish</v>
      </c>
      <c r="AD18" t="str">
        <f>IFERROR("./images/"&amp;VLOOKUP(G18,ListesDeroulantes!I:K,2,FALSE),"")</f>
        <v>./images/fish.png</v>
      </c>
      <c r="AE18" t="str">
        <f>IFERROR(VLOOKUP(H18,ListesDeroulantes!I:K,3,FALSE),"")</f>
        <v>spinashes</v>
      </c>
      <c r="AF18" t="str">
        <f>IFERROR("./images/"&amp;VLOOKUP(H18,ListesDeroulantes!I:K,2,FALSE),"")</f>
        <v>./images/spinashes.png</v>
      </c>
      <c r="AG18" t="str">
        <f>IFERROR(VLOOKUP(I18,ListesDeroulantes!I:K,3,FALSE),"")</f>
        <v/>
      </c>
      <c r="AH18" t="str">
        <f>IFERROR("./images/"&amp;VLOOKUP(I18,ListesDeroulantes!I:K,2,FALSE),"")</f>
        <v/>
      </c>
      <c r="AI18" t="str">
        <f t="shared" si="47"/>
        <v xml:space="preserve">fish with spinashes</v>
      </c>
      <c r="AJ18" t="str">
        <f>IFERROR(VLOOKUP(J18,ListesDeroulantes!L:N,3,FALSE),"")</f>
        <v xml:space="preserve">a peach</v>
      </c>
      <c r="AK18" t="str">
        <f>IFERROR("./images/"&amp;VLOOKUP(J18,ListesDeroulantes!L:N,2,FALSE),"")</f>
        <v>./images/peach.png</v>
      </c>
      <c r="AL18" t="str">
        <f>IFERROR(VLOOKUP(K18,ListesDeroulantes!L:N,3,FALSE),"")</f>
        <v/>
      </c>
      <c r="AM18" t="str">
        <f>IFERROR("./images/"&amp;VLOOKUP(K18,ListesDeroulantes!L:N,2,FALSE),"")</f>
        <v/>
      </c>
      <c r="AN18" t="str">
        <f>IFERROR(VLOOKUP(L18,ListesDeroulantes!L:N,3,FALSE),"")</f>
        <v/>
      </c>
      <c r="AO18" s="15" t="str">
        <f>IFERROR("./images/"&amp;VLOOKUP(L18,ListesDeroulantes!L:N,2,FALSE),"")</f>
        <v/>
      </c>
      <c r="AP18" t="str">
        <f t="shared" si="48"/>
        <v xml:space="preserve">a peach</v>
      </c>
      <c r="AQ18" t="str">
        <f>HMTL!B$20&amp;AB18&amp;IF(Y18&lt;&gt;"",HMTL!B$24&amp;Y18&amp;HMTL!B$26,"")&amp;IF(AA18&lt;&gt;"",HMTL!B$28&amp;AA18&amp;HMTL!B$26,"")&amp;HMTL!B$32&amp;HMTL!B$21&amp;AI18&amp;IF(AD18&lt;&gt;"",HMTL!B$24&amp;AD18&amp;HMTL!B$26,"")&amp;IF(AF18&lt;&gt;"",HMTL!B$28&amp;AF18&amp;HMTL!B$26,"")&amp;IF(AH18&lt;&gt;"",HMTL!B$30&amp;AH18&amp;HMTL!B$26,"")&amp;HMTL!B$32&amp;HMTL!B$22&amp;AP18&amp;IF(AK18&lt;&gt;"",HMTL!B$24&amp;AK18&amp;HMTL!B$26,"")&amp;IF(AM18&lt;&gt;"",HMTL!B$28&amp;AM18&amp;HMTL!B$26,"")&amp;IF(AO18&lt;&gt;"",HMTL!B$30&amp;AO18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u-text-7"&gt;tabbouleh&lt;br&gt;
                          &lt;/p&gt;
                          &lt;img
                            class="u-align-center u-image u-image-contain u-image-default u-preserve-proportions u-image-3"
                            src="./images/tabbouleh.png"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spinashes&lt;br&gt;
                          &lt;/p&gt;
                          &lt;img
                            class="u-align-center u-image u-image-contain u-image-default u-preserve-proportions u-image-3"
                            src="./images/fish.png" alt=" " data-image-width="512" data-image-height="512"&gt;&lt;img class="u-image u-image-contain u-image-default u-preserve-proportions u-image-4"
                            src="./images/spinashes.png"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u-text-7"&gt;a peach&lt;br&gt;
                          &lt;/p&gt;
                          &lt;img
                            class="u-align-center u-image u-image-contain u-image-default u-preserve-proportions u-image-3"
                            src="./images/peach.png" alt=" " data-image-width="512" data-image-height="512"&gt;                        &lt;/div&gt;
                      &lt;/div&gt;</v>
      </c>
      <c r="AR18" t="str">
        <f>IF(A18&lt;&gt;"",W18&amp;AQ18&amp;HMTL!B$32&amp;HMTL!B$34,"")</f>
        <v xml:space="preserve">        &lt;!-- début d'un menu--&gt;
        &lt;div class="u-accordion-item"&gt;
          &lt;a class="u-accordion-link u-button-style u-palette-3-light-2 u-accordion-link-2" id="link-accordion-4c47"
            aria-controls="accordion-4c47" aria-selected="false"&gt;
            &lt;span class="u-accordion-link-text"&gt;27/5/2024&lt;/span&gt;&lt;span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u-text-7"&gt;tabbouleh&lt;br&gt;
                          &lt;/p&gt;
                          &lt;img
                            class="u-align-center u-image u-image-contain u-image-default u-preserve-proportions u-image-3"
                            src="./images/tabbouleh.png"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spinashes&lt;br&gt;
                          &lt;/p&gt;
                          &lt;img
                            class="u-align-center u-image u-image-contain u-image-default u-preserve-proportions u-image-3"
                            src="./images/fish.png" alt=" " data-image-width="512" data-image-height="512"&gt;&lt;img class="u-image u-image-contain u-image-default u-preserve-proportions u-image-4"
                            src="./images/spinashes.png"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u-text-7"&gt;a peach&lt;br&gt;
                          &lt;/p&gt;
                          &lt;img
                            class="u-align-center u-image u-image-contain u-image-default u-preserve-proportions u-image-3"
                            src="./images/peach.png" alt=" " data-image-width="512" data-image-height="512"&gt;                        &lt;/div&gt;
                      &lt;/div&gt;                        &lt;/div&gt;
                      &lt;/div&gt;
                &lt;/div&gt;
              &lt;/div&gt;
            &lt;/div&gt;
          &lt;/div&gt;
        &lt;/div&gt;
        &lt;!-- fin d'un menu--&gt;</v>
      </c>
      <c r="AS18" s="16"/>
    </row>
    <row r="19" ht="14.25">
      <c r="A19" s="37">
        <v>45440</v>
      </c>
      <c r="B19" s="38">
        <f t="shared" si="39"/>
        <v>2</v>
      </c>
      <c r="C19" s="38" t="s">
        <v>189</v>
      </c>
      <c r="D19" s="38" t="s">
        <v>180</v>
      </c>
      <c r="E19" s="38"/>
      <c r="F19" s="39"/>
      <c r="G19" s="38" t="s">
        <v>210</v>
      </c>
      <c r="H19" s="39" t="s">
        <v>211</v>
      </c>
      <c r="I19" s="39"/>
      <c r="J19" s="39" t="s">
        <v>212</v>
      </c>
      <c r="K19" s="39"/>
      <c r="L19" s="39"/>
      <c r="M19" s="16"/>
      <c r="N19">
        <f t="shared" si="40"/>
        <v>3</v>
      </c>
      <c r="O19" t="str">
        <f t="shared" si="41"/>
        <v>Tuesday</v>
      </c>
      <c r="P19" t="str">
        <f>VLOOKUP(DAY(A19),Paramètres!I$3:J$33,2,FALSE)</f>
        <v>28th</v>
      </c>
      <c r="Q19" t="str">
        <f>VLOOKUP(MONTH(A19),Paramètres!M$3:N$14,2,FALSE)</f>
        <v>May</v>
      </c>
      <c r="R19" t="str">
        <f t="shared" si="42"/>
        <v>28/5/2024</v>
      </c>
      <c r="S19" t="str">
        <f t="shared" si="43"/>
        <v xml:space="preserve">Today is Tuesday</v>
      </c>
      <c r="T19" t="str">
        <f t="shared" si="44"/>
        <v xml:space="preserve"> the 28th of May, 2024</v>
      </c>
      <c r="U19" t="str">
        <f>IF(C19="","",VLOOKUP(C19,ListesDeroulantes!A:B,2,FALSE)&amp;" menu")</f>
        <v xml:space="preserve">vegetarian menu</v>
      </c>
      <c r="V19" t="str">
        <f t="shared" si="45"/>
        <v xml:space="preserve">Today, there is a vegetarian menu:</v>
      </c>
      <c r="W19" t="str">
        <f>HMTL!B$10&amp;R19&amp;HMTL!B$12&amp;S19&amp;HMTL!B$14&amp;T19&amp;HMTL!B$16&amp;V19&amp;HMTL!B$18</f>
        <v xml:space="preserve">        &lt;!-- début d'un menu--&gt;
        &lt;div class="u-accordion-item"&gt;
          &lt;a class="u-accordion-link u-button-style u-palette-3-light-2 u-accordion-link-2" id="link-accordion-4c47"
            aria-controls="accordion-4c47" aria-selected="false"&gt;
            &lt;span class="u-accordion-link-text"&gt;28/5/2024&lt;/span&gt;&lt;span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v>
      </c>
      <c r="X19" t="str">
        <f>IFERROR(VLOOKUP(D19,ListesDeroulantes!C:E,3,FALSE),"")</f>
        <v xml:space="preserve">grated carrots</v>
      </c>
      <c r="Y19" s="15" t="str">
        <f>IFERROR("./images/"&amp;VLOOKUP(D19,ListesDeroulantes!C:E,2,FALSE),"")</f>
        <v>./images/carrots.png</v>
      </c>
      <c r="Z19" t="str">
        <f>IFERROR(VLOOKUP(E19,ListesDeroulantes!F:H,3,FALSE),"")</f>
        <v/>
      </c>
      <c r="AA19" t="str">
        <f>IFERROR("./images/"&amp;VLOOKUP(E19,ListesDeroulantes!F:H,2,FALSE),"")</f>
        <v/>
      </c>
      <c r="AB19" t="str">
        <f t="shared" si="46"/>
        <v xml:space="preserve">grated carrots</v>
      </c>
      <c r="AC19" t="str">
        <f>IFERROR(VLOOKUP(G19,ListesDeroulantes!I:K,3,FALSE),"")</f>
        <v>ravioli</v>
      </c>
      <c r="AD19" t="str">
        <f>IFERROR("./images/"&amp;VLOOKUP(G19,ListesDeroulantes!I:K,2,FALSE),"")</f>
        <v>./images/ravioli.png</v>
      </c>
      <c r="AE19" t="str">
        <f>IFERROR(VLOOKUP(H19,ListesDeroulantes!I:K,3,FALSE),"")</f>
        <v xml:space="preserve">tomato sauce</v>
      </c>
      <c r="AF19" t="str">
        <f>IFERROR("./images/"&amp;VLOOKUP(H19,ListesDeroulantes!I:K,2,FALSE),"")</f>
        <v>./images/tomatoes.png</v>
      </c>
      <c r="AG19" t="str">
        <f>IFERROR(VLOOKUP(I19,ListesDeroulantes!I:K,3,FALSE),"")</f>
        <v/>
      </c>
      <c r="AH19" t="str">
        <f>IFERROR("./images/"&amp;VLOOKUP(I19,ListesDeroulantes!I:K,2,FALSE),"")</f>
        <v/>
      </c>
      <c r="AI19" t="str">
        <f t="shared" si="47"/>
        <v xml:space="preserve">ravioli with tomato sauce</v>
      </c>
      <c r="AJ19" t="str">
        <f>IFERROR(VLOOKUP(J19,ListesDeroulantes!L:N,3,FALSE),"")</f>
        <v xml:space="preserve">raspberry cake</v>
      </c>
      <c r="AK19" t="str">
        <f>IFERROR("./images/"&amp;VLOOKUP(J19,ListesDeroulantes!L:N,2,FALSE),"")</f>
        <v>./images/cake.png</v>
      </c>
      <c r="AL19" t="str">
        <f>IFERROR(VLOOKUP(K19,ListesDeroulantes!L:N,3,FALSE),"")</f>
        <v/>
      </c>
      <c r="AM19" t="str">
        <f>IFERROR("./images/"&amp;VLOOKUP(K19,ListesDeroulantes!L:N,2,FALSE),"")</f>
        <v/>
      </c>
      <c r="AN19" t="str">
        <f>IFERROR(VLOOKUP(L19,ListesDeroulantes!L:N,3,FALSE),"")</f>
        <v/>
      </c>
      <c r="AO19" s="15" t="str">
        <f>IFERROR("./images/"&amp;VLOOKUP(L19,ListesDeroulantes!L:N,2,FALSE),"")</f>
        <v/>
      </c>
      <c r="AP19" t="str">
        <f t="shared" si="48"/>
        <v xml:space="preserve">raspberry cake</v>
      </c>
      <c r="AQ19" t="str">
        <f>HMTL!B$20&amp;AB19&amp;IF(Y19&lt;&gt;"",HMTL!B$24&amp;Y19&amp;HMTL!B$26,"")&amp;IF(AA19&lt;&gt;"",HMTL!B$28&amp;AA19&amp;HMTL!B$26,"")&amp;HMTL!B$32&amp;HMTL!B$21&amp;AI19&amp;IF(AD19&lt;&gt;"",HMTL!B$24&amp;AD19&amp;HMTL!B$26,"")&amp;IF(AF19&lt;&gt;"",HMTL!B$28&amp;AF19&amp;HMTL!B$26,"")&amp;IF(AH19&lt;&gt;"",HMTL!B$30&amp;AH19&amp;HMTL!B$26,"")&amp;HMTL!B$32&amp;HMTL!B$22&amp;AP19&amp;IF(AK19&lt;&gt;"",HMTL!B$24&amp;AK19&amp;HMTL!B$26,"")&amp;IF(AM19&lt;&gt;"",HMTL!B$28&amp;AM19&amp;HMTL!B$26,"")&amp;IF(AO19&lt;&gt;"",HMTL!B$30&amp;AO19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u-text-7"&gt;ravioli with tomato sauce&lt;br&gt;
                          &lt;/p&gt;
                          &lt;img
                            class="u-align-center u-image u-image-contain u-image-default u-preserve-proportions u-image-3"
                            src="./images/ravioli.png" alt=" " data-image-width="512" data-image-height="512"&gt;&lt;img class="u-image u-image-contain u-image-default u-preserve-proportions u-image-4"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u-text-7"&gt;raspberry cake&lt;br&gt;
                          &lt;/p&gt;
                          &lt;img
                            class="u-align-center u-image u-image-contain u-image-default u-preserve-proportions u-image-3"
                            src="./images/cake.png" alt=" " data-image-width="512" data-image-height="512"&gt;                        &lt;/div&gt;
                      &lt;/div&gt;</v>
      </c>
      <c r="AR19" t="str">
        <f>IF(A19&lt;&gt;"",W19&amp;AQ19&amp;HMTL!B$32&amp;HMTL!B$34,"")</f>
        <v xml:space="preserve">        &lt;!-- début d'un menu--&gt;
        &lt;div class="u-accordion-item"&gt;
          &lt;a class="u-accordion-link u-button-style u-palette-3-light-2 u-accordion-link-2" id="link-accordion-4c47"
            aria-controls="accordion-4c47" aria-selected="false"&gt;
            &lt;span class="u-accordion-link-text"&gt;28/5/2024&lt;/span&gt;&lt;span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u-text-7"&gt;ravioli with tomato sauce&lt;br&gt;
                          &lt;/p&gt;
                          &lt;img
                            class="u-align-center u-image u-image-contain u-image-default u-preserve-proportions u-image-3"
                            src="./images/ravioli.png" alt=" " data-image-width="512" data-image-height="512"&gt;&lt;img class="u-image u-image-contain u-image-default u-preserve-proportions u-image-4"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u-text-7"&gt;raspberry cake&lt;br&gt;
                          &lt;/p&gt;
                          &lt;img
                            class="u-align-center u-image u-image-contain u-image-default u-preserve-proportions u-image-3"
                            src="./images/cake.png" alt=" " data-image-width="512" data-image-height="512"&gt;                        &lt;/div&gt;
                      &lt;/div&gt;                        &lt;/div&gt;
                      &lt;/div&gt;
                &lt;/div&gt;
              &lt;/div&gt;
            &lt;/div&gt;
          &lt;/div&gt;
        &lt;/div&gt;
        &lt;!-- fin d'un menu--&gt;</v>
      </c>
      <c r="AS19" s="16"/>
    </row>
    <row r="20" ht="14.25">
      <c r="A20" s="37">
        <v>45442</v>
      </c>
      <c r="B20" s="38">
        <f t="shared" si="39"/>
        <v>4</v>
      </c>
      <c r="C20" s="38"/>
      <c r="D20" s="38" t="s">
        <v>156</v>
      </c>
      <c r="E20" s="38"/>
      <c r="F20" s="39"/>
      <c r="G20" s="38" t="s">
        <v>158</v>
      </c>
      <c r="H20" s="39" t="s">
        <v>159</v>
      </c>
      <c r="I20" s="39"/>
      <c r="J20" s="39" t="s">
        <v>165</v>
      </c>
      <c r="K20" s="39"/>
      <c r="L20" s="39"/>
      <c r="M20" s="16"/>
      <c r="N20">
        <f t="shared" si="40"/>
        <v>5</v>
      </c>
      <c r="O20" t="str">
        <f t="shared" si="41"/>
        <v>Thursday</v>
      </c>
      <c r="P20" t="str">
        <f>VLOOKUP(DAY(A20),Paramètres!I$3:J$33,2,FALSE)</f>
        <v>30th</v>
      </c>
      <c r="Q20" t="str">
        <f>VLOOKUP(MONTH(A20),Paramètres!M$3:N$14,2,FALSE)</f>
        <v>May</v>
      </c>
      <c r="R20" t="str">
        <f t="shared" si="42"/>
        <v>30/5/2024</v>
      </c>
      <c r="S20" t="str">
        <f t="shared" si="43"/>
        <v xml:space="preserve">Today is Thursday</v>
      </c>
      <c r="T20" t="str">
        <f t="shared" si="44"/>
        <v xml:space="preserve"> the 30th of May, 2024</v>
      </c>
      <c r="U20" t="str">
        <f>IF(C20="","",VLOOKUP(C20,ListesDeroulantes!A:B,2,FALSE)&amp;" menu")</f>
        <v/>
      </c>
      <c r="V20" t="str">
        <f t="shared" si="45"/>
        <v xml:space="preserve">Today, on the menu, there is:</v>
      </c>
      <c r="W20" t="str">
        <f>HMTL!B$10&amp;R20&amp;HMTL!B$12&amp;S20&amp;HMTL!B$14&amp;T20&amp;HMTL!B$16&amp;V20&amp;HMTL!B$18</f>
        <v xml:space="preserve">        &lt;!-- début d'un menu--&gt;
        &lt;div class="u-accordion-item"&gt;
          &lt;a class="u-accordion-link u-button-style u-palette-3-light-2 u-accordion-link-2" id="link-accordion-4c47"
            aria-controls="accordion-4c47" aria-selected="false"&gt;
            &lt;span class="u-accordion-link-text"&gt;30/5/2024&lt;/span&gt;&lt;span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30th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20" t="str">
        <f>IFERROR(VLOOKUP(D20,ListesDeroulantes!C:E,3,FALSE),"")</f>
        <v xml:space="preserve">potato salad</v>
      </c>
      <c r="Y20" s="15" t="str">
        <f>IFERROR("./images/"&amp;VLOOKUP(D20,ListesDeroulantes!C:E,2,FALSE),"")</f>
        <v>./images/potatoes.png</v>
      </c>
      <c r="Z20" t="str">
        <f>IFERROR(VLOOKUP(E20,ListesDeroulantes!F:H,3,FALSE),"")</f>
        <v/>
      </c>
      <c r="AA20" t="str">
        <f>IFERROR("./images/"&amp;VLOOKUP(E20,ListesDeroulantes!F:H,2,FALSE),"")</f>
        <v/>
      </c>
      <c r="AB20" t="str">
        <f t="shared" si="46"/>
        <v xml:space="preserve">potato salad</v>
      </c>
      <c r="AC20" t="str">
        <f>IFERROR(VLOOKUP(G20,ListesDeroulantes!I:K,3,FALSE),"")</f>
        <v>chicken</v>
      </c>
      <c r="AD20" t="str">
        <f>IFERROR("./images/"&amp;VLOOKUP(G20,ListesDeroulantes!I:K,2,FALSE),"")</f>
        <v>./images/chicken.png</v>
      </c>
      <c r="AE20" t="str">
        <f>IFERROR(VLOOKUP(H20,ListesDeroulantes!I:K,3,FALSE),"")</f>
        <v xml:space="preserve">green beans</v>
      </c>
      <c r="AF20" t="str">
        <f>IFERROR("./images/"&amp;VLOOKUP(H20,ListesDeroulantes!I:K,2,FALSE),"")</f>
        <v>./images/greenbeans.png</v>
      </c>
      <c r="AG20" t="str">
        <f>IFERROR(VLOOKUP(I20,ListesDeroulantes!I:K,3,FALSE),"")</f>
        <v/>
      </c>
      <c r="AH20" t="str">
        <f>IFERROR("./images/"&amp;VLOOKUP(I20,ListesDeroulantes!I:K,2,FALSE),"")</f>
        <v/>
      </c>
      <c r="AI20" t="str">
        <f t="shared" si="47"/>
        <v xml:space="preserve">chicken with green beans</v>
      </c>
      <c r="AJ20" t="str">
        <f>IFERROR(VLOOKUP(J20,ListesDeroulantes!L:N,3,FALSE),"")</f>
        <v>strawberries</v>
      </c>
      <c r="AK20" t="str">
        <f>IFERROR("./images/"&amp;VLOOKUP(J20,ListesDeroulantes!L:N,2,FALSE),"")</f>
        <v>./images/strawberry.png</v>
      </c>
      <c r="AL20" t="str">
        <f>IFERROR(VLOOKUP(K20,ListesDeroulantes!L:N,3,FALSE),"")</f>
        <v/>
      </c>
      <c r="AM20" t="str">
        <f>IFERROR("./images/"&amp;VLOOKUP(K20,ListesDeroulantes!L:N,2,FALSE),"")</f>
        <v/>
      </c>
      <c r="AN20" t="str">
        <f>IFERROR(VLOOKUP(L20,ListesDeroulantes!L:N,3,FALSE),"")</f>
        <v/>
      </c>
      <c r="AO20" s="15" t="str">
        <f>IFERROR("./images/"&amp;VLOOKUP(L20,ListesDeroulantes!L:N,2,FALSE),"")</f>
        <v/>
      </c>
      <c r="AP20" t="str">
        <f t="shared" si="48"/>
        <v>strawberries</v>
      </c>
      <c r="AQ20" t="str">
        <f>HMTL!B$20&amp;AB20&amp;IF(Y20&lt;&gt;"",HMTL!B$24&amp;Y20&amp;HMTL!B$26,"")&amp;IF(AA20&lt;&gt;"",HMTL!B$28&amp;AA20&amp;HMTL!B$26,"")&amp;HMTL!B$32&amp;HMTL!B$21&amp;AI20&amp;IF(AD20&lt;&gt;"",HMTL!B$24&amp;AD20&amp;HMTL!B$26,"")&amp;IF(AF20&lt;&gt;"",HMTL!B$28&amp;AF20&amp;HMTL!B$26,"")&amp;IF(AH20&lt;&gt;"",HMTL!B$30&amp;AH20&amp;HMTL!B$26,"")&amp;HMTL!B$32&amp;HMTL!B$22&amp;AP20&amp;IF(AK20&lt;&gt;"",HMTL!B$24&amp;AK20&amp;HMTL!B$26,"")&amp;IF(AM20&lt;&gt;"",HMTL!B$28&amp;AM20&amp;HMTL!B$26,"")&amp;IF(AO20&lt;&gt;"",HMTL!B$30&amp;AO20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u-text-7"&gt;potato salad&lt;br&gt;
                          &lt;/p&gt;
                          &lt;img
                            class="u-align-center u-image u-image-contain u-image-default u-preserve-proportions u-image-3"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with green beans&lt;br&gt;
                          &lt;/p&gt;
                          &lt;img
                            class="u-align-center u-image u-image-contain u-image-default u-preserve-proportions u-image-3"
                            src="./images/chicken.png" alt=" " data-image-width="512" data-image-height="512"&gt;&lt;img class="u-image u-image-contain u-image-default u-preserve-proportions u-image-4"
                            src="./images/greenbeans.png"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u-text-7"&gt;strawberries&lt;br&gt;
                          &lt;/p&gt;
                          &lt;img
                            class="u-align-center u-image u-image-contain u-image-default u-preserve-proportions u-image-3"
                            src="./images/strawberry.png" alt=" " data-image-width="512" data-image-height="512"&gt;                        &lt;/div&gt;
                      &lt;/div&gt;</v>
      </c>
      <c r="AR20" t="str">
        <f>IF(A20&lt;&gt;"",W20&amp;AQ20&amp;HMTL!B$32&amp;HMTL!B$34,"")</f>
        <v xml:space="preserve">        &lt;!-- début d'un menu--&gt;
        &lt;div class="u-accordion-item"&gt;
          &lt;a class="u-accordion-link u-button-style u-palette-3-light-2 u-accordion-link-2" id="link-accordion-4c47"
            aria-controls="accordion-4c47" aria-selected="false"&gt;
            &lt;span class="u-accordion-link-text"&gt;30/5/2024&lt;/span&gt;&lt;span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30th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u-text-7"&gt;potato salad&lt;br&gt;
                          &lt;/p&gt;
                          &lt;img
                            class="u-align-center u-image u-image-contain u-image-default u-preserve-proportions u-image-3"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with green beans&lt;br&gt;
                          &lt;/p&gt;
                          &lt;img
                            class="u-align-center u-image u-image-contain u-image-default u-preserve-proportions u-image-3"
                            src="./images/chicken.png" alt=" " data-image-width="512" data-image-height="512"&gt;&lt;img class="u-image u-image-contain u-image-default u-preserve-proportions u-image-4"
                            src="./images/greenbeans.png"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u-text-7"&gt;strawberries&lt;br&gt;
                          &lt;/p&gt;
                          &lt;img
                            class="u-align-center u-image u-image-contain u-image-default u-preserve-proportions u-image-3"
                            src="./images/strawberry.png" alt=" " data-image-width="512" data-image-height="512"&gt;                        &lt;/div&gt;
                      &lt;/div&gt;                        &lt;/div&gt;
                      &lt;/div&gt;
                &lt;/div&gt;
              &lt;/div&gt;
            &lt;/div&gt;
          &lt;/div&gt;
        &lt;/div&gt;
        &lt;!-- fin d'un menu--&gt;</v>
      </c>
      <c r="AS20" s="16"/>
    </row>
    <row r="21" ht="14.25">
      <c r="A21" s="37">
        <v>45443</v>
      </c>
      <c r="B21" s="38">
        <f t="shared" si="39"/>
        <v>5</v>
      </c>
      <c r="C21" s="38"/>
      <c r="D21" s="38" t="s">
        <v>201</v>
      </c>
      <c r="E21" s="38"/>
      <c r="F21" s="39"/>
      <c r="G21" s="38" t="s">
        <v>186</v>
      </c>
      <c r="H21" s="39" t="s">
        <v>181</v>
      </c>
      <c r="I21" s="39"/>
      <c r="J21" s="39" t="s">
        <v>164</v>
      </c>
      <c r="K21" s="39"/>
      <c r="L21" s="39"/>
      <c r="M21" s="16"/>
      <c r="N21">
        <f t="shared" si="40"/>
        <v>6</v>
      </c>
      <c r="O21" t="str">
        <f t="shared" si="41"/>
        <v>Friday</v>
      </c>
      <c r="P21" t="str">
        <f>VLOOKUP(DAY(A21),Paramètres!I$3:J$33,2,FALSE)</f>
        <v>31st</v>
      </c>
      <c r="Q21" t="str">
        <f>VLOOKUP(MONTH(A21),Paramètres!M$3:N$14,2,FALSE)</f>
        <v>May</v>
      </c>
      <c r="R21" t="str">
        <f t="shared" si="42"/>
        <v>31/5/2024</v>
      </c>
      <c r="S21" t="str">
        <f t="shared" si="43"/>
        <v xml:space="preserve">Today is Friday</v>
      </c>
      <c r="T21" t="str">
        <f t="shared" si="44"/>
        <v xml:space="preserve"> the 31st of May, 2024</v>
      </c>
      <c r="U21" t="str">
        <f>IF(C21="","",VLOOKUP(C21,ListesDeroulantes!A:B,2,FALSE)&amp;" menu")</f>
        <v/>
      </c>
      <c r="V21" t="str">
        <f t="shared" si="45"/>
        <v xml:space="preserve">Today, on the menu, there is:</v>
      </c>
      <c r="W21" t="str">
        <f>HMTL!B$10&amp;R21&amp;HMTL!B$12&amp;S21&amp;HMTL!B$14&amp;T21&amp;HMTL!B$16&amp;V21&amp;HMTL!B$18</f>
        <v xml:space="preserve">        &lt;!-- début d'un menu--&gt;
        &lt;div class="u-accordion-item"&gt;
          &lt;a class="u-accordion-link u-button-style u-palette-3-light-2 u-accordion-link-2" id="link-accordion-4c47"
            aria-controls="accordion-4c47" aria-selected="false"&gt;
            &lt;span class="u-accordion-link-text"&gt;31/5/2024&lt;/span&gt;&lt;span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21" t="str">
        <f>IFERROR(VLOOKUP(D21,ListesDeroulantes!C:E,3,FALSE),"")</f>
        <v>salad</v>
      </c>
      <c r="Y21" s="15" t="str">
        <f>IFERROR("./images/"&amp;VLOOKUP(D21,ListesDeroulantes!C:E,2,FALSE),"")</f>
        <v>./images/salad.png</v>
      </c>
      <c r="Z21" t="str">
        <f>IFERROR(VLOOKUP(E21,ListesDeroulantes!F:H,3,FALSE),"")</f>
        <v/>
      </c>
      <c r="AA21" t="str">
        <f>IFERROR("./images/"&amp;VLOOKUP(E21,ListesDeroulantes!F:H,2,FALSE),"")</f>
        <v/>
      </c>
      <c r="AB21" t="str">
        <f t="shared" si="46"/>
        <v>salad</v>
      </c>
      <c r="AC21" t="str">
        <f>IFERROR(VLOOKUP(G21,ListesDeroulantes!I:K,3,FALSE),"")</f>
        <v>beef</v>
      </c>
      <c r="AD21" t="str">
        <f>IFERROR("./images/"&amp;VLOOKUP(G21,ListesDeroulantes!I:K,2,FALSE),"")</f>
        <v>./images/beef.png</v>
      </c>
      <c r="AE21" t="str">
        <f>IFERROR(VLOOKUP(H21,ListesDeroulantes!I:K,3,FALSE),"")</f>
        <v>pasta</v>
      </c>
      <c r="AF21" t="str">
        <f>IFERROR("./images/"&amp;VLOOKUP(H21,ListesDeroulantes!I:K,2,FALSE),"")</f>
        <v>./images/pasta.png</v>
      </c>
      <c r="AG21" t="str">
        <f>IFERROR(VLOOKUP(I21,ListesDeroulantes!I:K,3,FALSE),"")</f>
        <v/>
      </c>
      <c r="AH21" t="str">
        <f>IFERROR("./images/"&amp;VLOOKUP(I21,ListesDeroulantes!I:K,2,FALSE),"")</f>
        <v/>
      </c>
      <c r="AI21" t="str">
        <f t="shared" si="47"/>
        <v xml:space="preserve">beef with pasta</v>
      </c>
      <c r="AJ21" t="str">
        <f>IFERROR(VLOOKUP(J21,ListesDeroulantes!L:N,3,FALSE),"")</f>
        <v>yogurt</v>
      </c>
      <c r="AK21" t="str">
        <f>IFERROR("./images/"&amp;VLOOKUP(J21,ListesDeroulantes!L:N,2,FALSE),"")</f>
        <v>./images/yogurt.png</v>
      </c>
      <c r="AL21" t="str">
        <f>IFERROR(VLOOKUP(K21,ListesDeroulantes!L:N,3,FALSE),"")</f>
        <v/>
      </c>
      <c r="AM21" t="str">
        <f>IFERROR("./images/"&amp;VLOOKUP(K21,ListesDeroulantes!L:N,2,FALSE),"")</f>
        <v/>
      </c>
      <c r="AN21" t="str">
        <f>IFERROR(VLOOKUP(L21,ListesDeroulantes!L:N,3,FALSE),"")</f>
        <v/>
      </c>
      <c r="AO21" s="15" t="str">
        <f>IFERROR("./images/"&amp;VLOOKUP(L21,ListesDeroulantes!L:N,2,FALSE),"")</f>
        <v/>
      </c>
      <c r="AP21" t="str">
        <f t="shared" si="48"/>
        <v>yogurt</v>
      </c>
      <c r="AQ21" t="str">
        <f>HMTL!B$20&amp;AB21&amp;IF(Y21&lt;&gt;"",HMTL!B$24&amp;Y21&amp;HMTL!B$26,"")&amp;IF(AA21&lt;&gt;"",HMTL!B$28&amp;AA21&amp;HMTL!B$26,"")&amp;HMTL!B$32&amp;HMTL!B$21&amp;AI21&amp;IF(AD21&lt;&gt;"",HMTL!B$24&amp;AD21&amp;HMTL!B$26,"")&amp;IF(AF21&lt;&gt;"",HMTL!B$28&amp;AF21&amp;HMTL!B$26,"")&amp;IF(AH21&lt;&gt;"",HMTL!B$30&amp;AH21&amp;HMTL!B$26,"")&amp;HMTL!B$32&amp;HMTL!B$22&amp;AP21&amp;IF(AK21&lt;&gt;"",HMTL!B$24&amp;AK21&amp;HMTL!B$26,"")&amp;IF(AM21&lt;&gt;"",HMTL!B$28&amp;AM21&amp;HMTL!B$26,"")&amp;IF(AO21&lt;&gt;"",HMTL!B$30&amp;AO21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u-text-7"&gt;salad&lt;br&gt;
                          &lt;/p&gt;
                          &lt;img
                            class="u-align-center u-image u-image-contain u-image-default u-preserve-proportions u-image-3"
                            src="./images/salad.png"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u-text-7"&gt;beef with pasta&lt;br&gt;
                          &lt;/p&gt;
                          &lt;img
                            class="u-align-center u-image u-image-contain u-image-default u-preserve-proportions u-image-3"
                            src="./images/beef.png" alt=" " data-image-width="512" data-image-height="512"&gt;&lt;img class="u-image u-image-contain u-image-default u-preserve-proportions u-image-4"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u-text-7"&gt;yogurt&lt;br&gt;
                          &lt;/p&gt;
                          &lt;img
                            class="u-align-center u-image u-image-contain u-image-default u-preserve-proportions u-image-3"
                            src="./images/yogurt.png" alt=" " data-image-width="512" data-image-height="512"&gt;                        &lt;/div&gt;
                      &lt;/div&gt;</v>
      </c>
      <c r="AR21" t="str">
        <f>IF(A21&lt;&gt;"",W21&amp;AQ21&amp;HMTL!B$32&amp;HMTL!B$34,"")</f>
        <v xml:space="preserve">        &lt;!-- début d'un menu--&gt;
        &lt;div class="u-accordion-item"&gt;
          &lt;a class="u-accordion-link u-button-style u-palette-3-light-2 u-accordion-link-2" id="link-accordion-4c47"
            aria-controls="accordion-4c47" aria-selected="false"&gt;
            &lt;span class="u-accordion-link-text"&gt;31/5/2024&lt;/span&gt;&lt;span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u-text-7"&gt;salad&lt;br&gt;
                          &lt;/p&gt;
                          &lt;img
                            class="u-align-center u-image u-image-contain u-image-default u-preserve-proportions u-image-3"
                            src="./images/salad.png"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u-text-7"&gt;beef with pasta&lt;br&gt;
                          &lt;/p&gt;
                          &lt;img
                            class="u-align-center u-image u-image-contain u-image-default u-preserve-proportions u-image-3"
                            src="./images/beef.png" alt=" " data-image-width="512" data-image-height="512"&gt;&lt;img class="u-image u-image-contain u-image-default u-preserve-proportions u-image-4"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u-text-7"&gt;yogurt&lt;br&gt;
                          &lt;/p&gt;
                          &lt;img
                            class="u-align-center u-image u-image-contain u-image-default u-preserve-proportions u-image-3"
                            src="./images/yogurt.png" alt=" " data-image-width="512" data-image-height="512"&gt;                        &lt;/div&gt;
                      &lt;/div&gt;                        &lt;/div&gt;
                      &lt;/div&gt;
                &lt;/div&gt;
              &lt;/div&gt;
            &lt;/div&gt;
          &lt;/div&gt;
        &lt;/div&gt;
        &lt;!-- fin d'un menu--&gt;</v>
      </c>
      <c r="AS21" s="16"/>
    </row>
    <row r="22" ht="14.25">
      <c r="A22" s="37">
        <v>45446</v>
      </c>
      <c r="B22" s="38">
        <f t="shared" si="39"/>
        <v>1</v>
      </c>
      <c r="C22" s="38"/>
      <c r="D22" s="38" t="s">
        <v>185</v>
      </c>
      <c r="E22" s="38"/>
      <c r="F22" s="39"/>
      <c r="G22" s="38" t="s">
        <v>194</v>
      </c>
      <c r="H22" s="39" t="s">
        <v>191</v>
      </c>
      <c r="I22" s="39"/>
      <c r="J22" s="39" t="s">
        <v>157</v>
      </c>
      <c r="K22" s="39"/>
      <c r="L22" s="39"/>
      <c r="M22" s="16"/>
      <c r="N22">
        <f t="shared" si="40"/>
        <v>2</v>
      </c>
      <c r="O22" t="str">
        <f t="shared" si="41"/>
        <v>Monday</v>
      </c>
      <c r="P22" t="str">
        <f>VLOOKUP(DAY(A22),Paramètres!I$3:J$33,2,FALSE)</f>
        <v>3rd</v>
      </c>
      <c r="Q22" t="str">
        <f>VLOOKUP(MONTH(A22),Paramètres!M$3:N$14,2,FALSE)</f>
        <v>June</v>
      </c>
      <c r="R22" t="str">
        <f t="shared" si="42"/>
        <v>3/6/2024</v>
      </c>
      <c r="S22" t="str">
        <f t="shared" si="43"/>
        <v xml:space="preserve">Today is Monday</v>
      </c>
      <c r="T22" t="str">
        <f t="shared" si="44"/>
        <v xml:space="preserve"> the 3rd of June, 2024</v>
      </c>
      <c r="U22" t="str">
        <f>IF(C22="","",VLOOKUP(C22,ListesDeroulantes!A:B,2,FALSE)&amp;" menu")</f>
        <v/>
      </c>
      <c r="V22" t="str">
        <f t="shared" si="45"/>
        <v xml:space="preserve">Today, on the menu, there is:</v>
      </c>
      <c r="W22" t="str">
        <f>HMTL!B$10&amp;R22&amp;HMTL!B$12&amp;S22&amp;HMTL!B$14&amp;T22&amp;HMTL!B$16&amp;V22&amp;HMTL!B$18</f>
        <v xml:space="preserve">        &lt;!-- début d'un menu--&gt;
        &lt;div class="u-accordion-item"&gt;
          &lt;a class="u-accordion-link u-button-style u-palette-3-light-2 u-accordion-link-2" id="link-accordion-4c47"
            aria-controls="accordion-4c47" aria-selected="false"&gt;
            &lt;span class="u-accordion-link-text"&gt;3/6/2024&lt;/span&gt;&lt;span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3rd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22" t="str">
        <f>IFERROR(VLOOKUP(D22,ListesDeroulantes!C:E,3,FALSE),"")</f>
        <v xml:space="preserve">pasta salad</v>
      </c>
      <c r="Y22" s="15" t="str">
        <f>IFERROR("./images/"&amp;VLOOKUP(D22,ListesDeroulantes!C:E,2,FALSE),"")</f>
        <v>./images/pasta.png</v>
      </c>
      <c r="Z22" t="str">
        <f>IFERROR(VLOOKUP(E22,ListesDeroulantes!F:H,3,FALSE),"")</f>
        <v/>
      </c>
      <c r="AA22" t="str">
        <f>IFERROR("./images/"&amp;VLOOKUP(E22,ListesDeroulantes!F:H,2,FALSE),"")</f>
        <v/>
      </c>
      <c r="AB22" t="str">
        <f t="shared" si="46"/>
        <v xml:space="preserve">pasta salad</v>
      </c>
      <c r="AC22" t="str">
        <f>IFERROR(VLOOKUP(G22,ListesDeroulantes!I:K,3,FALSE),"")</f>
        <v>porc</v>
      </c>
      <c r="AD22" t="str">
        <f>IFERROR("./images/"&amp;VLOOKUP(G22,ListesDeroulantes!I:K,2,FALSE),"")</f>
        <v>./images/porc.png</v>
      </c>
      <c r="AE22" t="str">
        <f>IFERROR(VLOOKUP(H22,ListesDeroulantes!I:K,3,FALSE),"")</f>
        <v xml:space="preserve">vegetables fritters</v>
      </c>
      <c r="AF22" t="str">
        <f>IFERROR("./images/"&amp;VLOOKUP(H22,ListesDeroulantes!I:K,2,FALSE),"")</f>
        <v>./images/vegetables.png</v>
      </c>
      <c r="AG22" t="str">
        <f>IFERROR(VLOOKUP(I22,ListesDeroulantes!I:K,3,FALSE),"")</f>
        <v/>
      </c>
      <c r="AH22" t="str">
        <f>IFERROR("./images/"&amp;VLOOKUP(I22,ListesDeroulantes!I:K,2,FALSE),"")</f>
        <v/>
      </c>
      <c r="AI22" t="str">
        <f t="shared" si="47"/>
        <v xml:space="preserve">porc with vegetables fritters</v>
      </c>
      <c r="AJ22" t="str">
        <f>IFERROR(VLOOKUP(J22,ListesDeroulantes!L:N,3,FALSE),"")</f>
        <v xml:space="preserve">fromage blanc</v>
      </c>
      <c r="AK22" t="str">
        <f>IFERROR("./images/"&amp;VLOOKUP(J22,ListesDeroulantes!L:N,2,FALSE),"")</f>
        <v>./images/fromageblanc.png</v>
      </c>
      <c r="AL22" t="str">
        <f>IFERROR(VLOOKUP(K22,ListesDeroulantes!L:N,3,FALSE),"")</f>
        <v/>
      </c>
      <c r="AM22" t="str">
        <f>IFERROR("./images/"&amp;VLOOKUP(K22,ListesDeroulantes!L:N,2,FALSE),"")</f>
        <v/>
      </c>
      <c r="AN22" t="str">
        <f>IFERROR(VLOOKUP(L22,ListesDeroulantes!L:N,3,FALSE),"")</f>
        <v/>
      </c>
      <c r="AO22" s="15" t="str">
        <f>IFERROR("./images/"&amp;VLOOKUP(L22,ListesDeroulantes!L:N,2,FALSE),"")</f>
        <v/>
      </c>
      <c r="AP22" t="str">
        <f t="shared" si="48"/>
        <v xml:space="preserve">fromage blanc</v>
      </c>
      <c r="AQ22" t="str">
        <f>HMTL!B$20&amp;AB22&amp;IF(Y22&lt;&gt;"",HMTL!B$24&amp;Y22&amp;HMTL!B$26,"")&amp;IF(AA22&lt;&gt;"",HMTL!B$28&amp;AA22&amp;HMTL!B$26,"")&amp;HMTL!B$32&amp;HMTL!B$21&amp;AI22&amp;IF(AD22&lt;&gt;"",HMTL!B$24&amp;AD22&amp;HMTL!B$26,"")&amp;IF(AF22&lt;&gt;"",HMTL!B$28&amp;AF22&amp;HMTL!B$26,"")&amp;IF(AH22&lt;&gt;"",HMTL!B$30&amp;AH22&amp;HMTL!B$26,"")&amp;HMTL!B$32&amp;HMTL!B$22&amp;AP22&amp;IF(AK22&lt;&gt;"",HMTL!B$24&amp;AK22&amp;HMTL!B$26,"")&amp;IF(AM22&lt;&gt;"",HMTL!B$28&amp;AM22&amp;HMTL!B$26,"")&amp;IF(AO22&lt;&gt;"",HMTL!B$30&amp;AO22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u-text-7"&gt;pasta salad&lt;br&gt;
                          &lt;/p&gt;
                          &lt;img
                            class="u-align-center u-image u-image-contain u-image-default u-preserve-proportions u-image-3"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u-text-7"&gt;porc with vegetables fritters&lt;br&gt;
                          &lt;/p&gt;
                          &lt;img
                            class="u-align-center u-image u-image-contain u-image-default u-preserve-proportions u-image-3"
                            src="./images/porc.png" alt=" " data-image-width="512" data-image-height="512"&gt;&lt;img class="u-image u-image-contain u-image-default u-preserve-proportions u-image-4"
                            src="./images/vegetables.png"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blanc&lt;br&gt;
                          &lt;/p&gt;
                          &lt;img
                            class="u-align-center u-image u-image-contain u-image-default u-preserve-proportions u-image-3"
                            src="./images/fromageblanc.png" alt=" " data-image-width="512" data-image-height="512"&gt;                        &lt;/div&gt;
                      &lt;/div&gt;</v>
      </c>
      <c r="AR22" t="str">
        <f>IF(A22&lt;&gt;"",W22&amp;AQ22&amp;HMTL!B$32&amp;HMTL!B$34,"")</f>
        <v xml:space="preserve">        &lt;!-- début d'un menu--&gt;
        &lt;div class="u-accordion-item"&gt;
          &lt;a class="u-accordion-link u-button-style u-palette-3-light-2 u-accordion-link-2" id="link-accordion-4c47"
            aria-controls="accordion-4c47" aria-selected="false"&gt;
            &lt;span class="u-accordion-link-text"&gt;3/6/2024&lt;/span&gt;&lt;span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3rd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u-text-7"&gt;pasta salad&lt;br&gt;
                          &lt;/p&gt;
                          &lt;img
                            class="u-align-center u-image u-image-contain u-image-default u-preserve-proportions u-image-3"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u-text-7"&gt;porc with vegetables fritters&lt;br&gt;
                          &lt;/p&gt;
                          &lt;img
                            class="u-align-center u-image u-image-contain u-image-default u-preserve-proportions u-image-3"
                            src="./images/porc.png" alt=" " data-image-width="512" data-image-height="512"&gt;&lt;img class="u-image u-image-contain u-image-default u-preserve-proportions u-image-4"
                            src="./images/vegetables.png"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blanc&lt;br&gt;
                          &lt;/p&gt;
                          &lt;img
                            class="u-align-center u-image u-image-contain u-image-default u-preserve-proportions u-image-3"
                            src="./images/fromageblanc.png" alt=" " data-image-width="512" data-image-height="512"&gt;                        &lt;/div&gt;
                      &lt;/div&gt;                        &lt;/div&gt;
                      &lt;/div&gt;
                &lt;/div&gt;
              &lt;/div&gt;
            &lt;/div&gt;
          &lt;/div&gt;
        &lt;/div&gt;
        &lt;!-- fin d'un menu--&gt;</v>
      </c>
      <c r="AS22" s="16"/>
    </row>
    <row r="23" ht="14.25">
      <c r="A23" s="37">
        <v>45447</v>
      </c>
      <c r="B23" s="38">
        <f t="shared" si="39"/>
        <v>2</v>
      </c>
      <c r="C23" s="38"/>
      <c r="D23" s="38" t="s">
        <v>201</v>
      </c>
      <c r="E23" s="38"/>
      <c r="F23" s="39"/>
      <c r="G23" s="38" t="s">
        <v>213</v>
      </c>
      <c r="H23" s="39"/>
      <c r="I23" s="39"/>
      <c r="J23" s="39" t="s">
        <v>184</v>
      </c>
      <c r="K23" s="39"/>
      <c r="L23" s="39"/>
      <c r="M23" s="16"/>
      <c r="N23">
        <f t="shared" si="40"/>
        <v>3</v>
      </c>
      <c r="O23" t="str">
        <f t="shared" si="41"/>
        <v>Tuesday</v>
      </c>
      <c r="P23" t="str">
        <f>VLOOKUP(DAY(A23),Paramètres!I$3:J$33,2,FALSE)</f>
        <v>4th</v>
      </c>
      <c r="Q23" t="str">
        <f>VLOOKUP(MONTH(A23),Paramètres!M$3:N$14,2,FALSE)</f>
        <v>June</v>
      </c>
      <c r="R23" t="str">
        <f t="shared" si="42"/>
        <v>4/6/2024</v>
      </c>
      <c r="S23" t="str">
        <f t="shared" si="43"/>
        <v xml:space="preserve">Today is Tuesday</v>
      </c>
      <c r="T23" t="str">
        <f t="shared" si="44"/>
        <v xml:space="preserve"> the 4th of June, 2024</v>
      </c>
      <c r="U23" t="str">
        <f>IF(C23="","",VLOOKUP(C23,ListesDeroulantes!A:B,2,FALSE)&amp;" menu")</f>
        <v/>
      </c>
      <c r="V23" t="str">
        <f t="shared" si="45"/>
        <v xml:space="preserve">Today, on the menu, there is:</v>
      </c>
      <c r="W23" t="str">
        <f>HMTL!B$10&amp;R23&amp;HMTL!B$12&amp;S23&amp;HMTL!B$14&amp;T23&amp;HMTL!B$16&amp;V23&amp;HMTL!B$18</f>
        <v xml:space="preserve">        &lt;!-- début d'un menu--&gt;
        &lt;div class="u-accordion-item"&gt;
          &lt;a class="u-accordion-link u-button-style u-palette-3-light-2 u-accordion-link-2" id="link-accordion-4c47"
            aria-controls="accordion-4c47" aria-selected="false"&gt;
            &lt;span class="u-accordion-link-text"&gt;4/6/2024&lt;/span&gt;&lt;span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23" t="str">
        <f>IFERROR(VLOOKUP(D23,ListesDeroulantes!C:E,3,FALSE),"")</f>
        <v>salad</v>
      </c>
      <c r="Y23" s="15" t="str">
        <f>IFERROR("./images/"&amp;VLOOKUP(D23,ListesDeroulantes!C:E,2,FALSE),"")</f>
        <v>./images/salad.png</v>
      </c>
      <c r="Z23" t="str">
        <f>IFERROR(VLOOKUP(E23,ListesDeroulantes!F:H,3,FALSE),"")</f>
        <v/>
      </c>
      <c r="AA23" t="str">
        <f>IFERROR("./images/"&amp;VLOOKUP(E23,ListesDeroulantes!F:H,2,FALSE),"")</f>
        <v/>
      </c>
      <c r="AB23" t="str">
        <f t="shared" si="46"/>
        <v>salad</v>
      </c>
      <c r="AC23" t="str">
        <f>IFERROR(VLOOKUP(G23,ListesDeroulantes!I:K,3,FALSE),"")</f>
        <v xml:space="preserve">chicken paella</v>
      </c>
      <c r="AD23" t="str">
        <f>IFERROR("./images/"&amp;VLOOKUP(G23,ListesDeroulantes!I:K,2,FALSE),"")</f>
        <v>./images/rice.png</v>
      </c>
      <c r="AE23" t="str">
        <f>IFERROR(VLOOKUP(H23,ListesDeroulantes!I:K,3,FALSE),"")</f>
        <v/>
      </c>
      <c r="AF23" t="str">
        <f>IFERROR("./images/"&amp;VLOOKUP(H23,ListesDeroulantes!I:K,2,FALSE),"")</f>
        <v/>
      </c>
      <c r="AG23" t="str">
        <f>IFERROR(VLOOKUP(I23,ListesDeroulantes!I:K,3,FALSE),"")</f>
        <v/>
      </c>
      <c r="AH23" t="str">
        <f>IFERROR("./images/"&amp;VLOOKUP(I23,ListesDeroulantes!I:K,2,FALSE),"")</f>
        <v/>
      </c>
      <c r="AI23" t="str">
        <f t="shared" si="47"/>
        <v xml:space="preserve">chicken paella</v>
      </c>
      <c r="AJ23" t="str">
        <f>IFERROR(VLOOKUP(J23,ListesDeroulantes!L:N,3,FALSE),"")</f>
        <v xml:space="preserve">Fruit purée</v>
      </c>
      <c r="AK23" t="str">
        <f>IFERROR("./images/"&amp;VLOOKUP(J23,ListesDeroulantes!L:N,2,FALSE),"")</f>
        <v>./images/fruitpurée.png</v>
      </c>
      <c r="AL23" t="str">
        <f>IFERROR(VLOOKUP(K23,ListesDeroulantes!L:N,3,FALSE),"")</f>
        <v/>
      </c>
      <c r="AM23" t="str">
        <f>IFERROR("./images/"&amp;VLOOKUP(K23,ListesDeroulantes!L:N,2,FALSE),"")</f>
        <v/>
      </c>
      <c r="AN23" t="str">
        <f>IFERROR(VLOOKUP(L23,ListesDeroulantes!L:N,3,FALSE),"")</f>
        <v/>
      </c>
      <c r="AO23" s="15" t="str">
        <f>IFERROR("./images/"&amp;VLOOKUP(L23,ListesDeroulantes!L:N,2,FALSE),"")</f>
        <v/>
      </c>
      <c r="AP23" t="str">
        <f t="shared" si="48"/>
        <v xml:space="preserve">Fruit purée</v>
      </c>
      <c r="AQ23" t="str">
        <f>HMTL!B$20&amp;AB23&amp;IF(Y23&lt;&gt;"",HMTL!B$24&amp;Y23&amp;HMTL!B$26,"")&amp;IF(AA23&lt;&gt;"",HMTL!B$28&amp;AA23&amp;HMTL!B$26,"")&amp;HMTL!B$32&amp;HMTL!B$21&amp;AI23&amp;IF(AD23&lt;&gt;"",HMTL!B$24&amp;AD23&amp;HMTL!B$26,"")&amp;IF(AF23&lt;&gt;"",HMTL!B$28&amp;AF23&amp;HMTL!B$26,"")&amp;IF(AH23&lt;&gt;"",HMTL!B$30&amp;AH23&amp;HMTL!B$26,"")&amp;HMTL!B$32&amp;HMTL!B$22&amp;AP23&amp;IF(AK23&lt;&gt;"",HMTL!B$24&amp;AK23&amp;HMTL!B$26,"")&amp;IF(AM23&lt;&gt;"",HMTL!B$28&amp;AM23&amp;HMTL!B$26,"")&amp;IF(AO23&lt;&gt;"",HMTL!B$30&amp;AO23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u-text-7"&gt;salad&lt;br&gt;
                          &lt;/p&gt;
                          &lt;img
                            class="u-align-center u-image u-image-contain u-image-default u-preserve-proportions u-image-3"
                            src="./images/salad.png"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paella&lt;br&gt;
                          &lt;/p&gt;
                          &lt;img
                            class="u-align-center u-image u-image-contain u-image-default u-preserve-proportions u-image-3"
                            src="./images/rice.png"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u-text-7"&gt;Fruit purée&lt;br&gt;
                          &lt;/p&gt;
                          &lt;img
                            class="u-align-center u-image u-image-contain u-image-default u-preserve-proportions u-image-3"
                            src="./images/fruitpurée.png" alt=" " data-image-width="512" data-image-height="512"&gt;                        &lt;/div&gt;
                      &lt;/div&gt;</v>
      </c>
      <c r="AR23" t="str">
        <f>IF(A23&lt;&gt;"",W23&amp;AQ23&amp;HMTL!B$32&amp;HMTL!B$34,"")</f>
        <v xml:space="preserve">        &lt;!-- début d'un menu--&gt;
        &lt;div class="u-accordion-item"&gt;
          &lt;a class="u-accordion-link u-button-style u-palette-3-light-2 u-accordion-link-2" id="link-accordion-4c47"
            aria-controls="accordion-4c47" aria-selected="false"&gt;
            &lt;span class="u-accordion-link-text"&gt;4/6/2024&lt;/span&gt;&lt;span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u-text-7"&gt;salad&lt;br&gt;
                          &lt;/p&gt;
                          &lt;img
                            class="u-align-center u-image u-image-contain u-image-default u-preserve-proportions u-image-3"
                            src="./images/salad.png"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paella&lt;br&gt;
                          &lt;/p&gt;
                          &lt;img
                            class="u-align-center u-image u-image-contain u-image-default u-preserve-proportions u-image-3"
                            src="./images/rice.png"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u-text-7"&gt;Fruit purée&lt;br&gt;
                          &lt;/p&gt;
                          &lt;img
                            class="u-align-center u-image u-image-contain u-image-default u-preserve-proportions u-image-3"
                            src="./images/fruitpurée.png" alt=" " data-image-width="512" data-image-height="512"&gt;                        &lt;/div&gt;
                      &lt;/div&gt;                        &lt;/div&gt;
                      &lt;/div&gt;
                &lt;/div&gt;
              &lt;/div&gt;
            &lt;/div&gt;
          &lt;/div&gt;
        &lt;/div&gt;
        &lt;!-- fin d'un menu--&gt;</v>
      </c>
      <c r="AS23" s="16"/>
    </row>
    <row r="24" ht="14.25">
      <c r="A24" s="37">
        <v>45449</v>
      </c>
      <c r="B24" s="38">
        <f t="shared" si="39"/>
        <v>4</v>
      </c>
      <c r="C24" s="38" t="s">
        <v>189</v>
      </c>
      <c r="D24" s="38" t="s">
        <v>193</v>
      </c>
      <c r="E24" s="38"/>
      <c r="F24" s="39"/>
      <c r="G24" s="38" t="s">
        <v>172</v>
      </c>
      <c r="H24" s="39" t="s">
        <v>168</v>
      </c>
      <c r="I24" s="39"/>
      <c r="J24" s="39" t="s">
        <v>165</v>
      </c>
      <c r="K24" s="39"/>
      <c r="L24" s="39"/>
      <c r="M24" s="16"/>
      <c r="N24">
        <f t="shared" si="40"/>
        <v>5</v>
      </c>
      <c r="O24" t="str">
        <f t="shared" si="41"/>
        <v>Thursday</v>
      </c>
      <c r="P24" t="str">
        <f>VLOOKUP(DAY(A24),Paramètres!I$3:J$33,2,FALSE)</f>
        <v>6th</v>
      </c>
      <c r="Q24" t="str">
        <f>VLOOKUP(MONTH(A24),Paramètres!M$3:N$14,2,FALSE)</f>
        <v>June</v>
      </c>
      <c r="R24" t="str">
        <f t="shared" si="42"/>
        <v>6/6/2024</v>
      </c>
      <c r="S24" t="str">
        <f t="shared" si="43"/>
        <v xml:space="preserve">Today is Thursday</v>
      </c>
      <c r="T24" t="str">
        <f t="shared" si="44"/>
        <v xml:space="preserve"> the 6th of June, 2024</v>
      </c>
      <c r="U24" t="str">
        <f>IF(C24="","",VLOOKUP(C24,ListesDeroulantes!A:B,2,FALSE)&amp;" menu")</f>
        <v xml:space="preserve">vegetarian menu</v>
      </c>
      <c r="V24" t="str">
        <f t="shared" si="45"/>
        <v xml:space="preserve">Today, there is a vegetarian menu:</v>
      </c>
      <c r="W24" t="str">
        <f>HMTL!B$10&amp;R24&amp;HMTL!B$12&amp;S24&amp;HMTL!B$14&amp;T24&amp;HMTL!B$16&amp;V24&amp;HMTL!B$18</f>
        <v xml:space="preserve">        &lt;!-- début d'un menu--&gt;
        &lt;div class="u-accordion-item"&gt;
          &lt;a class="u-accordion-link u-button-style u-palette-3-light-2 u-accordion-link-2" id="link-accordion-4c47"
            aria-controls="accordion-4c47" aria-selected="false"&gt;
            &lt;span class="u-accordion-link-text"&gt;6/6/2024&lt;/span&gt;&lt;span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v>
      </c>
      <c r="X24" t="str">
        <f>IFERROR(VLOOKUP(D24,ListesDeroulantes!C:E,3,FALSE),"")</f>
        <v xml:space="preserve">lentils salad</v>
      </c>
      <c r="Y24" s="15" t="str">
        <f>IFERROR("./images/"&amp;VLOOKUP(D24,ListesDeroulantes!C:E,2,FALSE),"")</f>
        <v>./images/lentils.png</v>
      </c>
      <c r="Z24" t="str">
        <f>IFERROR(VLOOKUP(E24,ListesDeroulantes!F:H,3,FALSE),"")</f>
        <v/>
      </c>
      <c r="AA24" t="str">
        <f>IFERROR("./images/"&amp;VLOOKUP(E24,ListesDeroulantes!F:H,2,FALSE),"")</f>
        <v/>
      </c>
      <c r="AB24" t="str">
        <f t="shared" si="46"/>
        <v xml:space="preserve">lentils salad</v>
      </c>
      <c r="AC24" t="str">
        <f>IFERROR(VLOOKUP(G24,ListesDeroulantes!I:K,3,FALSE),"")</f>
        <v>pizza</v>
      </c>
      <c r="AD24" t="str">
        <f>IFERROR("./images/"&amp;VLOOKUP(G24,ListesDeroulantes!I:K,2,FALSE),"")</f>
        <v>./images/pizza.png</v>
      </c>
      <c r="AE24" t="str">
        <f>IFERROR(VLOOKUP(H24,ListesDeroulantes!I:K,3,FALSE),"")</f>
        <v>carrots</v>
      </c>
      <c r="AF24" t="str">
        <f>IFERROR("./images/"&amp;VLOOKUP(H24,ListesDeroulantes!I:K,2,FALSE),"")</f>
        <v>./images/carrots.png</v>
      </c>
      <c r="AG24" t="str">
        <f>IFERROR(VLOOKUP(I24,ListesDeroulantes!I:K,3,FALSE),"")</f>
        <v/>
      </c>
      <c r="AH24" t="str">
        <f>IFERROR("./images/"&amp;VLOOKUP(I24,ListesDeroulantes!I:K,2,FALSE),"")</f>
        <v/>
      </c>
      <c r="AI24" t="str">
        <f t="shared" si="47"/>
        <v xml:space="preserve">pizza with carrots</v>
      </c>
      <c r="AJ24" t="str">
        <f>IFERROR(VLOOKUP(J24,ListesDeroulantes!L:N,3,FALSE),"")</f>
        <v>strawberries</v>
      </c>
      <c r="AK24" t="str">
        <f>IFERROR("./images/"&amp;VLOOKUP(J24,ListesDeroulantes!L:N,2,FALSE),"")</f>
        <v>./images/strawberry.png</v>
      </c>
      <c r="AL24" t="str">
        <f>IFERROR(VLOOKUP(K24,ListesDeroulantes!L:N,3,FALSE),"")</f>
        <v/>
      </c>
      <c r="AM24" t="str">
        <f>IFERROR("./images/"&amp;VLOOKUP(K24,ListesDeroulantes!L:N,2,FALSE),"")</f>
        <v/>
      </c>
      <c r="AN24" t="str">
        <f>IFERROR(VLOOKUP(L24,ListesDeroulantes!L:N,3,FALSE),"")</f>
        <v/>
      </c>
      <c r="AO24" s="15" t="str">
        <f>IFERROR("./images/"&amp;VLOOKUP(L24,ListesDeroulantes!L:N,2,FALSE),"")</f>
        <v/>
      </c>
      <c r="AP24" t="str">
        <f t="shared" si="48"/>
        <v>strawberries</v>
      </c>
      <c r="AQ24" t="str">
        <f>HMTL!B$20&amp;AB24&amp;IF(Y24&lt;&gt;"",HMTL!B$24&amp;Y24&amp;HMTL!B$26,"")&amp;IF(AA24&lt;&gt;"",HMTL!B$28&amp;AA24&amp;HMTL!B$26,"")&amp;HMTL!B$32&amp;HMTL!B$21&amp;AI24&amp;IF(AD24&lt;&gt;"",HMTL!B$24&amp;AD24&amp;HMTL!B$26,"")&amp;IF(AF24&lt;&gt;"",HMTL!B$28&amp;AF24&amp;HMTL!B$26,"")&amp;IF(AH24&lt;&gt;"",HMTL!B$30&amp;AH24&amp;HMTL!B$26,"")&amp;HMTL!B$32&amp;HMTL!B$22&amp;AP24&amp;IF(AK24&lt;&gt;"",HMTL!B$24&amp;AK24&amp;HMTL!B$26,"")&amp;IF(AM24&lt;&gt;"",HMTL!B$28&amp;AM24&amp;HMTL!B$26,"")&amp;IF(AO24&lt;&gt;"",HMTL!B$30&amp;AO24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u-text-7"&gt;lentils salad&lt;br&gt;
                          &lt;/p&gt;
                          &lt;img
                            class="u-align-center u-image u-image-contain u-image-default u-preserve-proportions u-image-3"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u-text-7"&gt;pizza with carrots&lt;br&gt;
                          &lt;/p&gt;
                          &lt;img
                            class="u-align-center u-image u-image-contain u-image-default u-preserve-proportions u-image-3"
                            src="./images/pizza.png" alt=" " data-image-width="512" data-image-height="512"&gt;&lt;img class="u-image u-image-contain u-image-default u-preserve-proportions u-image-4"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u-text-7"&gt;strawberries&lt;br&gt;
                          &lt;/p&gt;
                          &lt;img
                            class="u-align-center u-image u-image-contain u-image-default u-preserve-proportions u-image-3"
                            src="./images/strawberry.png" alt=" " data-image-width="512" data-image-height="512"&gt;                        &lt;/div&gt;
                      &lt;/div&gt;</v>
      </c>
      <c r="AR24" t="str">
        <f>IF(A24&lt;&gt;"",W24&amp;AQ24&amp;HMTL!B$32&amp;HMTL!B$34,"")</f>
        <v xml:space="preserve">        &lt;!-- début d'un menu--&gt;
        &lt;div class="u-accordion-item"&gt;
          &lt;a class="u-accordion-link u-button-style u-palette-3-light-2 u-accordion-link-2" id="link-accordion-4c47"
            aria-controls="accordion-4c47" aria-selected="false"&gt;
            &lt;span class="u-accordion-link-text"&gt;6/6/2024&lt;/span&gt;&lt;span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u-text-7"&gt;lentils salad&lt;br&gt;
                          &lt;/p&gt;
                          &lt;img
                            class="u-align-center u-image u-image-contain u-image-default u-preserve-proportions u-image-3"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u-text-7"&gt;pizza with carrots&lt;br&gt;
                          &lt;/p&gt;
                          &lt;img
                            class="u-align-center u-image u-image-contain u-image-default u-preserve-proportions u-image-3"
                            src="./images/pizza.png" alt=" " data-image-width="512" data-image-height="512"&gt;&lt;img class="u-image u-image-contain u-image-default u-preserve-proportions u-image-4"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u-text-7"&gt;strawberries&lt;br&gt;
                          &lt;/p&gt;
                          &lt;img
                            class="u-align-center u-image u-image-contain u-image-default u-preserve-proportions u-image-3"
                            src="./images/strawberry.png" alt=" " data-image-width="512" data-image-height="512"&gt;                        &lt;/div&gt;
                      &lt;/div&gt;                        &lt;/div&gt;
                      &lt;/div&gt;
                &lt;/div&gt;
              &lt;/div&gt;
            &lt;/div&gt;
          &lt;/div&gt;
        &lt;/div&gt;
        &lt;!-- fin d'un menu--&gt;</v>
      </c>
      <c r="AS24" s="16"/>
    </row>
    <row r="25" ht="14.25">
      <c r="A25" s="37">
        <v>45450</v>
      </c>
      <c r="B25" s="38">
        <f t="shared" si="39"/>
        <v>5</v>
      </c>
      <c r="C25" s="38"/>
      <c r="D25" s="38"/>
      <c r="E25" s="38"/>
      <c r="F25" s="39"/>
      <c r="G25" s="38" t="s">
        <v>167</v>
      </c>
      <c r="H25" s="39" t="s">
        <v>206</v>
      </c>
      <c r="I25" s="39"/>
      <c r="J25" s="39" t="s">
        <v>154</v>
      </c>
      <c r="K25" s="39" t="s">
        <v>214</v>
      </c>
      <c r="L25" s="39"/>
      <c r="M25" s="16"/>
      <c r="N25">
        <f t="shared" si="40"/>
        <v>6</v>
      </c>
      <c r="O25" t="str">
        <f t="shared" si="41"/>
        <v>Friday</v>
      </c>
      <c r="P25" t="str">
        <f>VLOOKUP(DAY(A25),Paramètres!I$3:J$33,2,FALSE)</f>
        <v>7th</v>
      </c>
      <c r="Q25" t="str">
        <f>VLOOKUP(MONTH(A25),Paramètres!M$3:N$14,2,FALSE)</f>
        <v>June</v>
      </c>
      <c r="R25" t="str">
        <f t="shared" si="42"/>
        <v>7/6/2024</v>
      </c>
      <c r="S25" t="str">
        <f t="shared" si="43"/>
        <v xml:space="preserve">Today is Friday</v>
      </c>
      <c r="T25" t="str">
        <f t="shared" si="44"/>
        <v xml:space="preserve"> the 7th of June, 2024</v>
      </c>
      <c r="U25" t="str">
        <f>IF(C25="","",VLOOKUP(C25,ListesDeroulantes!A:B,2,FALSE)&amp;" menu")</f>
        <v/>
      </c>
      <c r="V25" t="str">
        <f t="shared" si="45"/>
        <v xml:space="preserve">Today, on the menu, there is:</v>
      </c>
      <c r="W25" t="str">
        <f>HMTL!B$10&amp;R25&amp;HMTL!B$12&amp;S25&amp;HMTL!B$14&amp;T25&amp;HMTL!B$16&amp;V25&amp;HMTL!B$18</f>
        <v xml:space="preserve">        &lt;!-- début d'un menu--&gt;
        &lt;div class="u-accordion-item"&gt;
          &lt;a class="u-accordion-link u-button-style u-palette-3-light-2 u-accordion-link-2" id="link-accordion-4c47"
            aria-controls="accordion-4c47" aria-selected="false"&gt;
            &lt;span class="u-accordion-link-text"&gt;7/6/2024&lt;/span&gt;&lt;span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25" t="str">
        <f>IFERROR(VLOOKUP(D25,ListesDeroulantes!C:E,3,FALSE),"")</f>
        <v/>
      </c>
      <c r="Y25" s="15" t="str">
        <f>IFERROR("./images/"&amp;VLOOKUP(D25,ListesDeroulantes!C:E,2,FALSE),"")</f>
        <v/>
      </c>
      <c r="Z25" t="str">
        <f>IFERROR(VLOOKUP(E25,ListesDeroulantes!F:H,3,FALSE),"")</f>
        <v/>
      </c>
      <c r="AA25" t="str">
        <f>IFERROR("./images/"&amp;VLOOKUP(E25,ListesDeroulantes!F:H,2,FALSE),"")</f>
        <v/>
      </c>
      <c r="AB25" t="str">
        <f t="shared" si="46"/>
        <v/>
      </c>
      <c r="AC25" t="str">
        <f>IFERROR(VLOOKUP(G25,ListesDeroulantes!I:K,3,FALSE),"")</f>
        <v>fish</v>
      </c>
      <c r="AD25" t="str">
        <f>IFERROR("./images/"&amp;VLOOKUP(G25,ListesDeroulantes!I:K,2,FALSE),"")</f>
        <v>./images/fish.png</v>
      </c>
      <c r="AE25" t="str">
        <f>IFERROR(VLOOKUP(H25,ListesDeroulantes!I:K,3,FALSE),"")</f>
        <v>ratatouille</v>
      </c>
      <c r="AF25" t="str">
        <f>IFERROR("./images/"&amp;VLOOKUP(H25,ListesDeroulantes!I:K,2,FALSE),"")</f>
        <v>./images/ratatouille.png</v>
      </c>
      <c r="AG25" t="str">
        <f>IFERROR(VLOOKUP(I25,ListesDeroulantes!I:K,3,FALSE),"")</f>
        <v/>
      </c>
      <c r="AH25" t="str">
        <f>IFERROR("./images/"&amp;VLOOKUP(I25,ListesDeroulantes!I:K,2,FALSE),"")</f>
        <v/>
      </c>
      <c r="AI25" t="str">
        <f t="shared" si="47"/>
        <v xml:space="preserve">fish with ratatouille</v>
      </c>
      <c r="AJ25" t="str">
        <f>IFERROR(VLOOKUP(J25,ListesDeroulantes!L:N,3,FALSE),"")</f>
        <v>cheese</v>
      </c>
      <c r="AK25" t="str">
        <f>IFERROR("./images/"&amp;VLOOKUP(J25,ListesDeroulantes!L:N,2,FALSE),"")</f>
        <v>./images/cheese.png</v>
      </c>
      <c r="AL25" t="str">
        <f>IFERROR(VLOOKUP(K25,ListesDeroulantes!L:N,3,FALSE),"")</f>
        <v>pancakes</v>
      </c>
      <c r="AM25" t="str">
        <f>IFERROR("./images/"&amp;VLOOKUP(K25,ListesDeroulantes!L:N,2,FALSE),"")</f>
        <v>./images/pancake.png</v>
      </c>
      <c r="AN25" t="str">
        <f>IFERROR(VLOOKUP(L25,ListesDeroulantes!L:N,3,FALSE),"")</f>
        <v/>
      </c>
      <c r="AO25" s="15" t="str">
        <f>IFERROR("./images/"&amp;VLOOKUP(L25,ListesDeroulantes!L:N,2,FALSE),"")</f>
        <v/>
      </c>
      <c r="AP25" t="str">
        <f t="shared" si="48"/>
        <v xml:space="preserve">cheese with pancakes</v>
      </c>
      <c r="AQ25" t="str">
        <f>HMTL!B$20&amp;AB25&amp;IF(Y25&lt;&gt;"",HMTL!B$24&amp;Y25&amp;HMTL!B$26,"")&amp;IF(AA25&lt;&gt;"",HMTL!B$28&amp;AA25&amp;HMTL!B$26,"")&amp;HMTL!B$32&amp;HMTL!B$21&amp;AI25&amp;IF(AD25&lt;&gt;"",HMTL!B$24&amp;AD25&amp;HMTL!B$26,"")&amp;IF(AF25&lt;&gt;"",HMTL!B$28&amp;AF25&amp;HMTL!B$26,"")&amp;IF(AH25&lt;&gt;"",HMTL!B$30&amp;AH25&amp;HMTL!B$26,"")&amp;HMTL!B$32&amp;HMTL!B$22&amp;AP25&amp;IF(AK25&lt;&gt;"",HMTL!B$24&amp;AK25&amp;HMTL!B$26,"")&amp;IF(AM25&lt;&gt;"",HMTL!B$28&amp;AM25&amp;HMTL!B$26,"")&amp;IF(AO25&lt;&gt;"",HMTL!B$30&amp;AO25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ratatouille&lt;br&gt;
                          &lt;/p&gt;
                          &lt;img
                            class="u-align-center u-image u-image-contain u-image-default u-preserve-proportions u-image-3"
                            src="./images/fish.png" alt=" " data-image-width="512" data-image-height="512"&gt;&lt;img class="u-image u-image-contain u-image-default u-preserve-proportions u-image-4"
                            src="./images/ratatouille.png"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pancakes&lt;br&gt;
                          &lt;/p&gt;
                          &lt;img
                            class="u-align-center u-image u-image-contain u-image-default u-preserve-proportions u-image-3"
                            src="./images/cheese.png" alt=" " data-image-width="512" data-image-height="512"&gt;&lt;img class="u-image u-image-contain u-image-default u-preserve-proportions u-image-4"
                            src="./images/pancake.png" alt=" " data-image-width="512" data-image-height="512"&gt;                        &lt;/div&gt;
                      &lt;/div&gt;</v>
      </c>
      <c r="AR25" t="str">
        <f>IF(A25&lt;&gt;"",W25&amp;AQ25&amp;HMTL!B$32&amp;HMTL!B$34,"")</f>
        <v xml:space="preserve">        &lt;!-- début d'un menu--&gt;
        &lt;div class="u-accordion-item"&gt;
          &lt;a class="u-accordion-link u-button-style u-palette-3-light-2 u-accordion-link-2" id="link-accordion-4c47"
            aria-controls="accordion-4c47" aria-selected="false"&gt;
            &lt;span class="u-accordion-link-text"&gt;7/6/2024&lt;/span&gt;&lt;span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ratatouille&lt;br&gt;
                          &lt;/p&gt;
                          &lt;img
                            class="u-align-center u-image u-image-contain u-image-default u-preserve-proportions u-image-3"
                            src="./images/fish.png" alt=" " data-image-width="512" data-image-height="512"&gt;&lt;img class="u-image u-image-contain u-image-default u-preserve-proportions u-image-4"
                            src="./images/ratatouille.png"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pancakes&lt;br&gt;
                          &lt;/p&gt;
                          &lt;img
                            class="u-align-center u-image u-image-contain u-image-default u-preserve-proportions u-image-3"
                            src="./images/cheese.png" alt=" " data-image-width="512" data-image-height="512"&gt;&lt;img class="u-image u-image-contain u-image-default u-preserve-proportions u-image-4"
                            src="./images/pancake.png" alt=" " data-image-width="512" data-image-height="512"&gt;                        &lt;/div&gt;
                      &lt;/div&gt;                        &lt;/div&gt;
                      &lt;/div&gt;
                &lt;/div&gt;
              &lt;/div&gt;
            &lt;/div&gt;
          &lt;/div&gt;
        &lt;/div&gt;
        &lt;!-- fin d'un menu--&gt;</v>
      </c>
      <c r="AS25" s="16"/>
    </row>
    <row r="26" ht="14.25">
      <c r="A26" s="37">
        <v>45453</v>
      </c>
      <c r="B26" s="38">
        <f t="shared" si="39"/>
        <v>1</v>
      </c>
      <c r="C26" s="38" t="s">
        <v>189</v>
      </c>
      <c r="D26" s="38" t="s">
        <v>152</v>
      </c>
      <c r="E26" s="38" t="s">
        <v>166</v>
      </c>
      <c r="F26" s="39"/>
      <c r="G26" s="38" t="s">
        <v>163</v>
      </c>
      <c r="H26" s="39" t="s">
        <v>215</v>
      </c>
      <c r="I26" s="39" t="s">
        <v>154</v>
      </c>
      <c r="J26" s="39" t="s">
        <v>176</v>
      </c>
      <c r="K26" s="39"/>
      <c r="L26" s="39"/>
      <c r="M26" s="16"/>
      <c r="N26">
        <f t="shared" si="40"/>
        <v>2</v>
      </c>
      <c r="O26" t="str">
        <f t="shared" si="41"/>
        <v>Monday</v>
      </c>
      <c r="P26" t="str">
        <f>VLOOKUP(DAY(A26),Paramètres!I$3:J$33,2,FALSE)</f>
        <v>10th</v>
      </c>
      <c r="Q26" t="str">
        <f>VLOOKUP(MONTH(A26),Paramètres!M$3:N$14,2,FALSE)</f>
        <v>June</v>
      </c>
      <c r="R26" t="str">
        <f t="shared" si="42"/>
        <v>10/6/2024</v>
      </c>
      <c r="S26" t="str">
        <f t="shared" si="43"/>
        <v xml:space="preserve">Today is Monday</v>
      </c>
      <c r="T26" t="str">
        <f t="shared" si="44"/>
        <v xml:space="preserve"> the 10th of June, 2024</v>
      </c>
      <c r="U26" t="str">
        <f>IF(C26="","",VLOOKUP(C26,ListesDeroulantes!A:B,2,FALSE)&amp;" menu")</f>
        <v xml:space="preserve">vegetarian menu</v>
      </c>
      <c r="V26" t="str">
        <f t="shared" si="45"/>
        <v xml:space="preserve">Today, there is a vegetarian menu:</v>
      </c>
      <c r="W26" t="str">
        <f>HMTL!B$10&amp;R26&amp;HMTL!B$12&amp;S26&amp;HMTL!B$14&amp;T26&amp;HMTL!B$16&amp;V26&amp;HMTL!B$18</f>
        <v xml:space="preserve">        &lt;!-- début d'un menu--&gt;
        &lt;div class="u-accordion-item"&gt;
          &lt;a class="u-accordion-link u-button-style u-palette-3-light-2 u-accordion-link-2" id="link-accordion-4c47"
            aria-controls="accordion-4c47" aria-selected="false"&gt;
            &lt;span class="u-accordion-link-text"&gt;10/6/2024&lt;/span&gt;&lt;span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v>
      </c>
      <c r="X26" t="str">
        <f>IFERROR(VLOOKUP(D26,ListesDeroulantes!C:E,3,FALSE),"")</f>
        <v>tomatoes</v>
      </c>
      <c r="Y26" s="15" t="str">
        <f>IFERROR("./images/"&amp;VLOOKUP(D26,ListesDeroulantes!C:E,2,FALSE),"")</f>
        <v>./images/tomatoes.png</v>
      </c>
      <c r="Z26" t="str">
        <f>IFERROR(VLOOKUP(E26,ListesDeroulantes!F:H,3,FALSE),"")</f>
        <v>cucumber</v>
      </c>
      <c r="AA26" t="str">
        <f>IFERROR("./images/"&amp;VLOOKUP(E26,ListesDeroulantes!F:H,2,FALSE),"")</f>
        <v>./images/cucumber.png</v>
      </c>
      <c r="AB26" t="str">
        <f t="shared" si="46"/>
        <v xml:space="preserve">tomatoes with cucumber</v>
      </c>
      <c r="AC26" t="str">
        <f>IFERROR(VLOOKUP(G26,ListesDeroulantes!I:K,3,FALSE),"")</f>
        <v>rice</v>
      </c>
      <c r="AD26" t="str">
        <f>IFERROR("./images/"&amp;VLOOKUP(G26,ListesDeroulantes!I:K,2,FALSE),"")</f>
        <v>./images/rice.png</v>
      </c>
      <c r="AE26" t="str">
        <f>IFERROR(VLOOKUP(H26,ListesDeroulantes!I:K,3,FALSE),"")</f>
        <v>mushrooms</v>
      </c>
      <c r="AF26" t="str">
        <f>IFERROR("./images/"&amp;VLOOKUP(H26,ListesDeroulantes!I:K,2,FALSE),"")</f>
        <v>./images/mushrooms.png</v>
      </c>
      <c r="AG26" t="str">
        <f>IFERROR(VLOOKUP(I26,ListesDeroulantes!I:K,3,FALSE),"")</f>
        <v>cheese</v>
      </c>
      <c r="AH26" t="str">
        <f>IFERROR("./images/"&amp;VLOOKUP(I26,ListesDeroulantes!I:K,2,FALSE),"")</f>
        <v>./images/cheese.png</v>
      </c>
      <c r="AI26" t="str">
        <f t="shared" si="47"/>
        <v xml:space="preserve">rice with mushrooms and cheese</v>
      </c>
      <c r="AJ26" t="str">
        <f>IFERROR(VLOOKUP(J26,ListesDeroulantes!L:N,3,FALSE),"")</f>
        <v>watermelon</v>
      </c>
      <c r="AK26" t="str">
        <f>IFERROR("./images/"&amp;VLOOKUP(J26,ListesDeroulantes!L:N,2,FALSE),"")</f>
        <v>./images/watermelon.png</v>
      </c>
      <c r="AL26" t="str">
        <f>IFERROR(VLOOKUP(K26,ListesDeroulantes!L:N,3,FALSE),"")</f>
        <v/>
      </c>
      <c r="AM26" t="str">
        <f>IFERROR("./images/"&amp;VLOOKUP(K26,ListesDeroulantes!L:N,2,FALSE),"")</f>
        <v/>
      </c>
      <c r="AN26" t="str">
        <f>IFERROR(VLOOKUP(L26,ListesDeroulantes!L:N,3,FALSE),"")</f>
        <v/>
      </c>
      <c r="AO26" s="15" t="str">
        <f>IFERROR("./images/"&amp;VLOOKUP(L26,ListesDeroulantes!L:N,2,FALSE),"")</f>
        <v/>
      </c>
      <c r="AP26" t="str">
        <f t="shared" si="48"/>
        <v>watermelon</v>
      </c>
      <c r="AQ26" t="str">
        <f>HMTL!B$20&amp;AB26&amp;IF(Y26&lt;&gt;"",HMTL!B$24&amp;Y26&amp;HMTL!B$26,"")&amp;IF(AA26&lt;&gt;"",HMTL!B$28&amp;AA26&amp;HMTL!B$26,"")&amp;HMTL!B$32&amp;HMTL!B$21&amp;AI26&amp;IF(AD26&lt;&gt;"",HMTL!B$24&amp;AD26&amp;HMTL!B$26,"")&amp;IF(AF26&lt;&gt;"",HMTL!B$28&amp;AF26&amp;HMTL!B$26,"")&amp;IF(AH26&lt;&gt;"",HMTL!B$30&amp;AH26&amp;HMTL!B$26,"")&amp;HMTL!B$32&amp;HMTL!B$22&amp;AP26&amp;IF(AK26&lt;&gt;"",HMTL!B$24&amp;AK26&amp;HMTL!B$26,"")&amp;IF(AM26&lt;&gt;"",HMTL!B$28&amp;AM26&amp;HMTL!B$26,"")&amp;IF(AO26&lt;&gt;"",HMTL!B$30&amp;AO26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 with cucumber&lt;br&gt;
                          &lt;/p&gt;
                          &lt;img
                            class="u-align-center u-image u-image-contain u-image-default u-preserve-proportions u-image-3"
                            src="./images/tomatoes.png" alt=" " data-image-width="512" data-image-height="512"&gt;&lt;img class="u-image u-image-contain u-image-default u-preserve-proportions u-image-4"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u-text-7"&gt;rice with mushrooms and cheese&lt;br&gt;
                          &lt;/p&gt;
                          &lt;img
                            class="u-align-center u-image u-image-contain u-image-default u-preserve-proportions u-image-3"
                            src="./images/rice.png" alt=" " data-image-width="512" data-image-height="512"&gt;&lt;img class="u-image u-image-contain u-image-default u-preserve-proportions u-image-4"
                            src="./images/mushrooms.png" alt=" " data-image-width="512" data-image-height="512"&gt;&lt;img class="u-image u-image-contain u-image-default u-preserve-proportions u-image-5"
                            src="./images/cheese.png"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u-text-7"&gt;watermelon&lt;br&gt;
                          &lt;/p&gt;
                          &lt;img
                            class="u-align-center u-image u-image-contain u-image-default u-preserve-proportions u-image-3"
                            src="./images/watermelon.png" alt=" " data-image-width="512" data-image-height="512"&gt;                        &lt;/div&gt;
                      &lt;/div&gt;</v>
      </c>
      <c r="AR26" t="str">
        <f>IF(A26&lt;&gt;"",W26&amp;AQ26&amp;HMTL!B$32&amp;HMTL!B$34,"")</f>
        <v xml:space="preserve">        &lt;!-- début d'un menu--&gt;
        &lt;div class="u-accordion-item"&gt;
          &lt;a class="u-accordion-link u-button-style u-palette-3-light-2 u-accordion-link-2" id="link-accordion-4c47"
            aria-controls="accordion-4c47" aria-selected="false"&gt;
            &lt;span class="u-accordion-link-text"&gt;10/6/2024&lt;/span&gt;&lt;span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 with cucumber&lt;br&gt;
                          &lt;/p&gt;
                          &lt;img
                            class="u-align-center u-image u-image-contain u-image-default u-preserve-proportions u-image-3"
                            src="./images/tomatoes.png" alt=" " data-image-width="512" data-image-height="512"&gt;&lt;img class="u-image u-image-contain u-image-default u-preserve-proportions u-image-4"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u-text-7"&gt;rice with mushrooms and cheese&lt;br&gt;
                          &lt;/p&gt;
                          &lt;img
                            class="u-align-center u-image u-image-contain u-image-default u-preserve-proportions u-image-3"
                            src="./images/rice.png" alt=" " data-image-width="512" data-image-height="512"&gt;&lt;img class="u-image u-image-contain u-image-default u-preserve-proportions u-image-4"
                            src="./images/mushrooms.png" alt=" " data-image-width="512" data-image-height="512"&gt;&lt;img class="u-image u-image-contain u-image-default u-preserve-proportions u-image-5"
                            src="./images/cheese.png"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u-text-7"&gt;watermelon&lt;br&gt;
                          &lt;/p&gt;
                          &lt;img
                            class="u-align-center u-image u-image-contain u-image-default u-preserve-proportions u-image-3"
                            src="./images/watermelon.png" alt=" " data-image-width="512" data-image-height="512"&gt;                        &lt;/div&gt;
                      &lt;/div&gt;                        &lt;/div&gt;
                      &lt;/div&gt;
                &lt;/div&gt;
              &lt;/div&gt;
            &lt;/div&gt;
          &lt;/div&gt;
        &lt;/div&gt;
        &lt;!-- fin d'un menu--&gt;</v>
      </c>
      <c r="AS26" s="16"/>
    </row>
    <row r="27" ht="14.25">
      <c r="A27" s="37">
        <v>45454</v>
      </c>
      <c r="B27" s="38">
        <f t="shared" si="39"/>
        <v>2</v>
      </c>
      <c r="C27" s="38" t="s">
        <v>216</v>
      </c>
      <c r="D27" s="38" t="s">
        <v>168</v>
      </c>
      <c r="E27" s="38"/>
      <c r="F27" s="39"/>
      <c r="G27" s="38" t="s">
        <v>173</v>
      </c>
      <c r="H27" s="39" t="s">
        <v>181</v>
      </c>
      <c r="I27" s="39"/>
      <c r="J27" s="39" t="s">
        <v>154</v>
      </c>
      <c r="K27" s="39" t="s">
        <v>217</v>
      </c>
      <c r="L27" s="39"/>
      <c r="M27" s="16"/>
      <c r="N27">
        <f t="shared" si="40"/>
        <v>3</v>
      </c>
      <c r="O27" t="str">
        <f t="shared" si="41"/>
        <v>Tuesday</v>
      </c>
      <c r="P27" t="str">
        <f>VLOOKUP(DAY(A27),Paramètres!I$3:J$33,2,FALSE)</f>
        <v>11th</v>
      </c>
      <c r="Q27" t="str">
        <f>VLOOKUP(MONTH(A27),Paramètres!M$3:N$14,2,FALSE)</f>
        <v>June</v>
      </c>
      <c r="R27" t="str">
        <f t="shared" si="42"/>
        <v>11/6/2024</v>
      </c>
      <c r="S27" t="str">
        <f t="shared" si="43"/>
        <v xml:space="preserve">Today is Tuesday</v>
      </c>
      <c r="T27" t="str">
        <f t="shared" si="44"/>
        <v xml:space="preserve"> the 11th of June, 2024</v>
      </c>
      <c r="U27" t="str">
        <f>IF(C27="","",VLOOKUP(C27,ListesDeroulantes!A:B,2,FALSE)&amp;" menu")</f>
        <v xml:space="preserve">cold menu</v>
      </c>
      <c r="V27" t="str">
        <f t="shared" si="45"/>
        <v xml:space="preserve">Today, there is a cold menu:</v>
      </c>
      <c r="W27" t="str">
        <f>HMTL!B$10&amp;R27&amp;HMTL!B$12&amp;S27&amp;HMTL!B$14&amp;T27&amp;HMTL!B$16&amp;V27&amp;HMTL!B$18</f>
        <v xml:space="preserve">        &lt;!-- début d'un menu--&gt;
        &lt;div class="u-accordion-item"&gt;
          &lt;a class="u-accordion-link u-button-style u-palette-3-light-2 u-accordion-link-2" id="link-accordion-4c47"
            aria-controls="accordion-4c47" aria-selected="false"&gt;
            &lt;span class="u-accordion-link-text"&gt;11/6/2024&lt;/span&gt;&lt;span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11th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cold menu:&lt;/blockquote&gt;
                          &lt;img class="u-image u-image-contain u-image-default u-preserve-proportions u-image-2"
                            src="./images/00-child2.png" alt=" " data-image-width="512" data-image-height="512"&gt;
                        &lt;/div&gt;
                      &lt;/div&gt;
                    &lt;/div&gt;
                  &lt;/div&gt;
                  &lt;div class="u-size-30"&gt;
                    &lt;div class="u-layout-row"&gt;</v>
      </c>
      <c r="X27" t="str">
        <f>IFERROR(VLOOKUP(D27,ListesDeroulantes!C:E,3,FALSE),"")</f>
        <v>carrots</v>
      </c>
      <c r="Y27" s="15" t="str">
        <f>IFERROR("./images/"&amp;VLOOKUP(D27,ListesDeroulantes!C:E,2,FALSE),"")</f>
        <v>./images/carrots.png</v>
      </c>
      <c r="Z27" t="str">
        <f>IFERROR(VLOOKUP(E27,ListesDeroulantes!F:H,3,FALSE),"")</f>
        <v/>
      </c>
      <c r="AA27" t="str">
        <f>IFERROR("./images/"&amp;VLOOKUP(E27,ListesDeroulantes!F:H,2,FALSE),"")</f>
        <v/>
      </c>
      <c r="AB27" t="str">
        <f t="shared" si="46"/>
        <v>carrots</v>
      </c>
      <c r="AC27" t="str">
        <f>IFERROR(VLOOKUP(G27,ListesDeroulantes!I:K,3,FALSE),"")</f>
        <v>ham</v>
      </c>
      <c r="AD27" t="str">
        <f>IFERROR("./images/"&amp;VLOOKUP(G27,ListesDeroulantes!I:K,2,FALSE),"")</f>
        <v>./images/porc.png</v>
      </c>
      <c r="AE27" t="str">
        <f>IFERROR(VLOOKUP(H27,ListesDeroulantes!I:K,3,FALSE),"")</f>
        <v>pasta</v>
      </c>
      <c r="AF27" t="str">
        <f>IFERROR("./images/"&amp;VLOOKUP(H27,ListesDeroulantes!I:K,2,FALSE),"")</f>
        <v>./images/pasta.png</v>
      </c>
      <c r="AG27" t="str">
        <f>IFERROR(VLOOKUP(I27,ListesDeroulantes!I:K,3,FALSE),"")</f>
        <v/>
      </c>
      <c r="AH27" t="str">
        <f>IFERROR("./images/"&amp;VLOOKUP(I27,ListesDeroulantes!I:K,2,FALSE),"")</f>
        <v/>
      </c>
      <c r="AI27" t="str">
        <f t="shared" si="47"/>
        <v xml:space="preserve">ham with pasta</v>
      </c>
      <c r="AJ27" t="str">
        <f>IFERROR(VLOOKUP(J27,ListesDeroulantes!L:N,3,FALSE),"")</f>
        <v>cheese</v>
      </c>
      <c r="AK27" t="str">
        <f>IFERROR("./images/"&amp;VLOOKUP(J27,ListesDeroulantes!L:N,2,FALSE),"")</f>
        <v>./images/cheese.png</v>
      </c>
      <c r="AL27" t="str">
        <f>IFERROR(VLOOKUP(K27,ListesDeroulantes!L:N,3,FALSE),"")</f>
        <v>cherries</v>
      </c>
      <c r="AM27" t="str">
        <f>IFERROR("./images/"&amp;VLOOKUP(K27,ListesDeroulantes!L:N,2,FALSE),"")</f>
        <v>./images/cherries.png</v>
      </c>
      <c r="AN27" t="str">
        <f>IFERROR(VLOOKUP(L27,ListesDeroulantes!L:N,3,FALSE),"")</f>
        <v/>
      </c>
      <c r="AO27" s="15" t="str">
        <f>IFERROR("./images/"&amp;VLOOKUP(L27,ListesDeroulantes!L:N,2,FALSE),"")</f>
        <v/>
      </c>
      <c r="AP27" t="str">
        <f t="shared" si="48"/>
        <v xml:space="preserve">cheese with cherries</v>
      </c>
      <c r="AQ27" t="str">
        <f>HMTL!B$20&amp;AB27&amp;IF(Y27&lt;&gt;"",HMTL!B$24&amp;Y27&amp;HMTL!B$26,"")&amp;IF(AA27&lt;&gt;"",HMTL!B$28&amp;AA27&amp;HMTL!B$26,"")&amp;HMTL!B$32&amp;HMTL!B$21&amp;AI27&amp;IF(AD27&lt;&gt;"",HMTL!B$24&amp;AD27&amp;HMTL!B$26,"")&amp;IF(AF27&lt;&gt;"",HMTL!B$28&amp;AF27&amp;HMTL!B$26,"")&amp;IF(AH27&lt;&gt;"",HMTL!B$30&amp;AH27&amp;HMTL!B$26,"")&amp;HMTL!B$32&amp;HMTL!B$22&amp;AP27&amp;IF(AK27&lt;&gt;"",HMTL!B$24&amp;AK27&amp;HMTL!B$26,"")&amp;IF(AM27&lt;&gt;"",HMTL!B$28&amp;AM27&amp;HMTL!B$26,"")&amp;IF(AO27&lt;&gt;"",HMTL!B$30&amp;AO27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u-text-7"&gt;ham with pasta&lt;br&gt;
                          &lt;/p&gt;
                          &lt;img
                            class="u-align-center u-image u-image-contain u-image-default u-preserve-proportions u-image-3"
                            src="./images/porc.png" alt=" " data-image-width="512" data-image-height="512"&gt;&lt;img class="u-image u-image-contain u-image-default u-preserve-proportions u-image-4"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cherries&lt;br&gt;
                          &lt;/p&gt;
                          &lt;img
                            class="u-align-center u-image u-image-contain u-image-default u-preserve-proportions u-image-3"
                            src="./images/cheese.png" alt=" " data-image-width="512" data-image-height="512"&gt;&lt;img class="u-image u-image-contain u-image-default u-preserve-proportions u-image-4"
                            src="./images/cherries.png" alt=" " data-image-width="512" data-image-height="512"&gt;                        &lt;/div&gt;
                      &lt;/div&gt;</v>
      </c>
      <c r="AR27" t="str">
        <f>IF(A27&lt;&gt;"",W27&amp;AQ27&amp;HMTL!B$32&amp;HMTL!B$34,"")</f>
        <v xml:space="preserve">        &lt;!-- début d'un menu--&gt;
        &lt;div class="u-accordion-item"&gt;
          &lt;a class="u-accordion-link u-button-style u-palette-3-light-2 u-accordion-link-2" id="link-accordion-4c47"
            aria-controls="accordion-4c47" aria-selected="false"&gt;
            &lt;span class="u-accordion-link-text"&gt;11/6/2024&lt;/span&gt;&lt;span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11th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cold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u-text-7"&gt;ham with pasta&lt;br&gt;
                          &lt;/p&gt;
                          &lt;img
                            class="u-align-center u-image u-image-contain u-image-default u-preserve-proportions u-image-3"
                            src="./images/porc.png" alt=" " data-image-width="512" data-image-height="512"&gt;&lt;img class="u-image u-image-contain u-image-default u-preserve-proportions u-image-4"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cherries&lt;br&gt;
                          &lt;/p&gt;
                          &lt;img
                            class="u-align-center u-image u-image-contain u-image-default u-preserve-proportions u-image-3"
                            src="./images/cheese.png" alt=" " data-image-width="512" data-image-height="512"&gt;&lt;img class="u-image u-image-contain u-image-default u-preserve-proportions u-image-4"
                            src="./images/cherries.png" alt=" " data-image-width="512" data-image-height="512"&gt;                        &lt;/div&gt;
                      &lt;/div&gt;                        &lt;/div&gt;
                      &lt;/div&gt;
                &lt;/div&gt;
              &lt;/div&gt;
            &lt;/div&gt;
          &lt;/div&gt;
        &lt;/div&gt;
        &lt;!-- fin d'un menu--&gt;</v>
      </c>
      <c r="AS27" s="16"/>
    </row>
    <row r="28" ht="14.25">
      <c r="A28" s="37">
        <v>45456</v>
      </c>
      <c r="B28" s="38">
        <f t="shared" si="39"/>
        <v>4</v>
      </c>
      <c r="C28" s="38"/>
      <c r="D28" s="38" t="s">
        <v>218</v>
      </c>
      <c r="E28" s="38"/>
      <c r="F28" s="39"/>
      <c r="G28" s="38" t="s">
        <v>167</v>
      </c>
      <c r="H28" s="39" t="s">
        <v>174</v>
      </c>
      <c r="I28" s="39"/>
      <c r="J28" s="39" t="s">
        <v>219</v>
      </c>
      <c r="K28" s="39"/>
      <c r="L28" s="39"/>
      <c r="M28" s="16"/>
      <c r="N28">
        <f t="shared" si="40"/>
        <v>5</v>
      </c>
      <c r="O28" t="str">
        <f t="shared" si="41"/>
        <v>Thursday</v>
      </c>
      <c r="P28" t="str">
        <f>VLOOKUP(DAY(A28),Paramètres!I$3:J$33,2,FALSE)</f>
        <v>13th</v>
      </c>
      <c r="Q28" t="str">
        <f>VLOOKUP(MONTH(A28),Paramètres!M$3:N$14,2,FALSE)</f>
        <v>June</v>
      </c>
      <c r="R28" t="str">
        <f t="shared" si="42"/>
        <v>13/6/2024</v>
      </c>
      <c r="S28" t="str">
        <f t="shared" si="43"/>
        <v xml:space="preserve">Today is Thursday</v>
      </c>
      <c r="T28" t="str">
        <f t="shared" si="44"/>
        <v xml:space="preserve"> the 13th of June, 2024</v>
      </c>
      <c r="U28" t="str">
        <f>IF(C28="","",VLOOKUP(C28,ListesDeroulantes!A:B,2,FALSE)&amp;" menu")</f>
        <v/>
      </c>
      <c r="V28" t="str">
        <f t="shared" si="45"/>
        <v xml:space="preserve">Today, on the menu, there is:</v>
      </c>
      <c r="W28" t="str">
        <f>HMTL!B$10&amp;R28&amp;HMTL!B$12&amp;S28&amp;HMTL!B$14&amp;T28&amp;HMTL!B$16&amp;V28&amp;HMTL!B$18</f>
        <v xml:space="preserve">        &lt;!-- début d'un menu--&gt;
        &lt;div class="u-accordion-item"&gt;
          &lt;a class="u-accordion-link u-button-style u-palette-3-light-2 u-accordion-link-2" id="link-accordion-4c47"
            aria-controls="accordion-4c47" aria-selected="false"&gt;
            &lt;span class="u-accordion-link-text"&gt;13/6/2024&lt;/span&gt;&lt;span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13th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28" t="str">
        <f>IFERROR(VLOOKUP(D28,ListesDeroulantes!C:E,3,FALSE),"")</f>
        <v>melon</v>
      </c>
      <c r="Y28" s="15" t="str">
        <f>IFERROR("./images/"&amp;VLOOKUP(D28,ListesDeroulantes!C:E,2,FALSE),"")</f>
        <v>./images/melon.png</v>
      </c>
      <c r="Z28" t="str">
        <f>IFERROR(VLOOKUP(E28,ListesDeroulantes!F:H,3,FALSE),"")</f>
        <v/>
      </c>
      <c r="AA28" t="str">
        <f>IFERROR("./images/"&amp;VLOOKUP(E28,ListesDeroulantes!F:H,2,FALSE),"")</f>
        <v/>
      </c>
      <c r="AB28" t="str">
        <f t="shared" si="46"/>
        <v>melon</v>
      </c>
      <c r="AC28" t="str">
        <f>IFERROR(VLOOKUP(G28,ListesDeroulantes!I:K,3,FALSE),"")</f>
        <v>fish</v>
      </c>
      <c r="AD28" t="str">
        <f>IFERROR("./images/"&amp;VLOOKUP(G28,ListesDeroulantes!I:K,2,FALSE),"")</f>
        <v>./images/fish.png</v>
      </c>
      <c r="AE28" t="str">
        <f>IFERROR(VLOOKUP(H28,ListesDeroulantes!I:K,3,FALSE),"")</f>
        <v>spinashes</v>
      </c>
      <c r="AF28" t="str">
        <f>IFERROR("./images/"&amp;VLOOKUP(H28,ListesDeroulantes!I:K,2,FALSE),"")</f>
        <v>./images/spinashes.png</v>
      </c>
      <c r="AG28" t="str">
        <f>IFERROR(VLOOKUP(I28,ListesDeroulantes!I:K,3,FALSE),"")</f>
        <v/>
      </c>
      <c r="AH28" t="str">
        <f>IFERROR("./images/"&amp;VLOOKUP(I28,ListesDeroulantes!I:K,2,FALSE),"")</f>
        <v/>
      </c>
      <c r="AI28" t="str">
        <f t="shared" si="47"/>
        <v xml:space="preserve">fish with spinashes</v>
      </c>
      <c r="AJ28" t="str">
        <f>IFERROR(VLOOKUP(J28,ListesDeroulantes!L:N,3,FALSE),"")</f>
        <v xml:space="preserve">banana cake</v>
      </c>
      <c r="AK28" t="str">
        <f>IFERROR("./images/"&amp;VLOOKUP(J28,ListesDeroulantes!L:N,2,FALSE),"")</f>
        <v>./images/cake.png</v>
      </c>
      <c r="AL28" t="str">
        <f>IFERROR(VLOOKUP(K28,ListesDeroulantes!L:N,3,FALSE),"")</f>
        <v/>
      </c>
      <c r="AM28" t="str">
        <f>IFERROR("./images/"&amp;VLOOKUP(K28,ListesDeroulantes!L:N,2,FALSE),"")</f>
        <v/>
      </c>
      <c r="AN28" t="str">
        <f>IFERROR(VLOOKUP(L28,ListesDeroulantes!L:N,3,FALSE),"")</f>
        <v/>
      </c>
      <c r="AO28" s="15" t="str">
        <f>IFERROR("./images/"&amp;VLOOKUP(L28,ListesDeroulantes!L:N,2,FALSE),"")</f>
        <v/>
      </c>
      <c r="AP28" t="str">
        <f t="shared" si="48"/>
        <v xml:space="preserve">banana cake</v>
      </c>
      <c r="AQ28" t="str">
        <f>HMTL!B$20&amp;AB28&amp;IF(Y28&lt;&gt;"",HMTL!B$24&amp;Y28&amp;HMTL!B$26,"")&amp;IF(AA28&lt;&gt;"",HMTL!B$28&amp;AA28&amp;HMTL!B$26,"")&amp;HMTL!B$32&amp;HMTL!B$21&amp;AI28&amp;IF(AD28&lt;&gt;"",HMTL!B$24&amp;AD28&amp;HMTL!B$26,"")&amp;IF(AF28&lt;&gt;"",HMTL!B$28&amp;AF28&amp;HMTL!B$26,"")&amp;IF(AH28&lt;&gt;"",HMTL!B$30&amp;AH28&amp;HMTL!B$26,"")&amp;HMTL!B$32&amp;HMTL!B$22&amp;AP28&amp;IF(AK28&lt;&gt;"",HMTL!B$24&amp;AK28&amp;HMTL!B$26,"")&amp;IF(AM28&lt;&gt;"",HMTL!B$28&amp;AM28&amp;HMTL!B$26,"")&amp;IF(AO28&lt;&gt;"",HMTL!B$30&amp;AO28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u-text-7"&gt;melon&lt;br&gt;
                          &lt;/p&gt;
                          &lt;img
                            class="u-align-center u-image u-image-contain u-image-default u-preserve-proportions u-image-3"
                            src="./images/melon.png"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spinashes&lt;br&gt;
                          &lt;/p&gt;
                          &lt;img
                            class="u-align-center u-image u-image-contain u-image-default u-preserve-proportions u-image-3"
                            src="./images/fish.png" alt=" " data-image-width="512" data-image-height="512"&gt;&lt;img class="u-image u-image-contain u-image-default u-preserve-proportions u-image-4"
                            src="./images/spinashes.png"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u-text-7"&gt;banana cake&lt;br&gt;
                          &lt;/p&gt;
                          &lt;img
                            class="u-align-center u-image u-image-contain u-image-default u-preserve-proportions u-image-3"
                            src="./images/cake.png" alt=" " data-image-width="512" data-image-height="512"&gt;                        &lt;/div&gt;
                      &lt;/div&gt;</v>
      </c>
      <c r="AR28" t="str">
        <f>IF(A28&lt;&gt;"",W28&amp;AQ28&amp;HMTL!B$32&amp;HMTL!B$34,"")</f>
        <v xml:space="preserve">        &lt;!-- début d'un menu--&gt;
        &lt;div class="u-accordion-item"&gt;
          &lt;a class="u-accordion-link u-button-style u-palette-3-light-2 u-accordion-link-2" id="link-accordion-4c47"
            aria-controls="accordion-4c47" aria-selected="false"&gt;
            &lt;span class="u-accordion-link-text"&gt;13/6/2024&lt;/span&gt;&lt;span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13th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u-text-7"&gt;melon&lt;br&gt;
                          &lt;/p&gt;
                          &lt;img
                            class="u-align-center u-image u-image-contain u-image-default u-preserve-proportions u-image-3"
                            src="./images/melon.png"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spinashes&lt;br&gt;
                          &lt;/p&gt;
                          &lt;img
                            class="u-align-center u-image u-image-contain u-image-default u-preserve-proportions u-image-3"
                            src="./images/fish.png" alt=" " data-image-width="512" data-image-height="512"&gt;&lt;img class="u-image u-image-contain u-image-default u-preserve-proportions u-image-4"
                            src="./images/spinashes.png"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u-text-7"&gt;banana cake&lt;br&gt;
                          &lt;/p&gt;
                          &lt;img
                            class="u-align-center u-image u-image-contain u-image-default u-preserve-proportions u-image-3"
                            src="./images/cake.png" alt=" " data-image-width="512" data-image-height="512"&gt;                        &lt;/div&gt;
                      &lt;/div&gt;                        &lt;/div&gt;
                      &lt;/div&gt;
                &lt;/div&gt;
              &lt;/div&gt;
            &lt;/div&gt;
          &lt;/div&gt;
        &lt;/div&gt;
        &lt;!-- fin d'un menu--&gt;</v>
      </c>
      <c r="AS28" s="16"/>
    </row>
    <row r="29" ht="14.25">
      <c r="A29" s="37">
        <v>45457</v>
      </c>
      <c r="B29" s="38">
        <f t="shared" si="39"/>
        <v>5</v>
      </c>
      <c r="C29" s="38"/>
      <c r="D29" s="38"/>
      <c r="E29" s="38"/>
      <c r="F29" s="39"/>
      <c r="G29" s="38" t="s">
        <v>186</v>
      </c>
      <c r="H29" s="39" t="s">
        <v>159</v>
      </c>
      <c r="I29" s="39" t="s">
        <v>169</v>
      </c>
      <c r="J29" s="39" t="s">
        <v>154</v>
      </c>
      <c r="K29" s="39" t="s">
        <v>165</v>
      </c>
      <c r="L29" s="39"/>
      <c r="M29" s="16"/>
      <c r="N29">
        <f t="shared" si="40"/>
        <v>6</v>
      </c>
      <c r="O29" t="str">
        <f t="shared" si="41"/>
        <v>Friday</v>
      </c>
      <c r="P29" t="str">
        <f>VLOOKUP(DAY(A29),Paramètres!I$3:J$33,2,FALSE)</f>
        <v>14th</v>
      </c>
      <c r="Q29" t="str">
        <f>VLOOKUP(MONTH(A29),Paramètres!M$3:N$14,2,FALSE)</f>
        <v>June</v>
      </c>
      <c r="R29" t="str">
        <f t="shared" si="42"/>
        <v>14/6/2024</v>
      </c>
      <c r="S29" t="str">
        <f t="shared" si="43"/>
        <v xml:space="preserve">Today is Friday</v>
      </c>
      <c r="T29" t="str">
        <f t="shared" si="44"/>
        <v xml:space="preserve"> the 14th of June, 2024</v>
      </c>
      <c r="U29" t="str">
        <f>IF(C29="","",VLOOKUP(C29,ListesDeroulantes!A:B,2,FALSE)&amp;" menu")</f>
        <v/>
      </c>
      <c r="V29" t="str">
        <f t="shared" si="45"/>
        <v xml:space="preserve">Today, on the menu, there is:</v>
      </c>
      <c r="W29" t="str">
        <f>HMTL!B$10&amp;R29&amp;HMTL!B$12&amp;S29&amp;HMTL!B$14&amp;T29&amp;HMTL!B$16&amp;V29&amp;HMTL!B$18</f>
        <v xml:space="preserve">        &lt;!-- début d'un menu--&gt;
        &lt;div class="u-accordion-item"&gt;
          &lt;a class="u-accordion-link u-button-style u-palette-3-light-2 u-accordion-link-2" id="link-accordion-4c47"
            aria-controls="accordion-4c47" aria-selected="false"&gt;
            &lt;span class="u-accordion-link-text"&gt;14/6/2024&lt;/span&gt;&lt;span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29" t="str">
        <f>IFERROR(VLOOKUP(D29,ListesDeroulantes!C:E,3,FALSE),"")</f>
        <v/>
      </c>
      <c r="Y29" s="15" t="str">
        <f>IFERROR("./images/"&amp;VLOOKUP(D29,ListesDeroulantes!C:E,2,FALSE),"")</f>
        <v/>
      </c>
      <c r="Z29" t="str">
        <f>IFERROR(VLOOKUP(E29,ListesDeroulantes!F:H,3,FALSE),"")</f>
        <v/>
      </c>
      <c r="AA29" t="str">
        <f>IFERROR("./images/"&amp;VLOOKUP(E29,ListesDeroulantes!F:H,2,FALSE),"")</f>
        <v/>
      </c>
      <c r="AB29" t="str">
        <f t="shared" si="46"/>
        <v/>
      </c>
      <c r="AC29" t="str">
        <f>IFERROR(VLOOKUP(G29,ListesDeroulantes!I:K,3,FALSE),"")</f>
        <v>beef</v>
      </c>
      <c r="AD29" t="str">
        <f>IFERROR("./images/"&amp;VLOOKUP(G29,ListesDeroulantes!I:K,2,FALSE),"")</f>
        <v>./images/beef.png</v>
      </c>
      <c r="AE29" t="str">
        <f>IFERROR(VLOOKUP(H29,ListesDeroulantes!I:K,3,FALSE),"")</f>
        <v xml:space="preserve">green beans</v>
      </c>
      <c r="AF29" t="str">
        <f>IFERROR("./images/"&amp;VLOOKUP(H29,ListesDeroulantes!I:K,2,FALSE),"")</f>
        <v>./images/greenbeans.png</v>
      </c>
      <c r="AG29" t="str">
        <f>IFERROR(VLOOKUP(I29,ListesDeroulantes!I:K,3,FALSE),"")</f>
        <v>potatoes</v>
      </c>
      <c r="AH29" t="str">
        <f>IFERROR("./images/"&amp;VLOOKUP(I29,ListesDeroulantes!I:K,2,FALSE),"")</f>
        <v>./images/potatoes.png</v>
      </c>
      <c r="AI29" t="str">
        <f t="shared" si="47"/>
        <v xml:space="preserve">beef with green beans and potatoes</v>
      </c>
      <c r="AJ29" t="str">
        <f>IFERROR(VLOOKUP(J29,ListesDeroulantes!L:N,3,FALSE),"")</f>
        <v>cheese</v>
      </c>
      <c r="AK29" t="str">
        <f>IFERROR("./images/"&amp;VLOOKUP(J29,ListesDeroulantes!L:N,2,FALSE),"")</f>
        <v>./images/cheese.png</v>
      </c>
      <c r="AL29" t="str">
        <f>IFERROR(VLOOKUP(K29,ListesDeroulantes!L:N,3,FALSE),"")</f>
        <v>strawberries</v>
      </c>
      <c r="AM29" t="str">
        <f>IFERROR("./images/"&amp;VLOOKUP(K29,ListesDeroulantes!L:N,2,FALSE),"")</f>
        <v>./images/strawberry.png</v>
      </c>
      <c r="AN29" t="str">
        <f>IFERROR(VLOOKUP(L29,ListesDeroulantes!L:N,3,FALSE),"")</f>
        <v/>
      </c>
      <c r="AO29" s="15" t="str">
        <f>IFERROR("./images/"&amp;VLOOKUP(L29,ListesDeroulantes!L:N,2,FALSE),"")</f>
        <v/>
      </c>
      <c r="AP29" t="str">
        <f t="shared" si="48"/>
        <v xml:space="preserve">cheese with strawberries</v>
      </c>
      <c r="AQ29" t="str">
        <f>HMTL!B$20&amp;AB29&amp;IF(Y29&lt;&gt;"",HMTL!B$24&amp;Y29&amp;HMTL!B$26,"")&amp;IF(AA29&lt;&gt;"",HMTL!B$28&amp;AA29&amp;HMTL!B$26,"")&amp;HMTL!B$32&amp;HMTL!B$21&amp;AI29&amp;IF(AD29&lt;&gt;"",HMTL!B$24&amp;AD29&amp;HMTL!B$26,"")&amp;IF(AF29&lt;&gt;"",HMTL!B$28&amp;AF29&amp;HMTL!B$26,"")&amp;IF(AH29&lt;&gt;"",HMTL!B$30&amp;AH29&amp;HMTL!B$26,"")&amp;HMTL!B$32&amp;HMTL!B$22&amp;AP29&amp;IF(AK29&lt;&gt;"",HMTL!B$24&amp;AK29&amp;HMTL!B$26,"")&amp;IF(AM29&lt;&gt;"",HMTL!B$28&amp;AM29&amp;HMTL!B$26,"")&amp;IF(AO29&lt;&gt;"",HMTL!B$30&amp;AO29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u-text-7"&gt;beef with green beans and potatoes&lt;br&gt;
                          &lt;/p&gt;
                          &lt;img
                            class="u-align-center u-image u-image-contain u-image-default u-preserve-proportions u-image-3"
                            src="./images/beef.png" alt=" " data-image-width="512" data-image-height="512"&gt;&lt;img class="u-image u-image-contain u-image-default u-preserve-proportions u-image-4"
                            src="./images/greenbeans.png"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strawberries&lt;br&gt;
                          &lt;/p&gt;
                          &lt;img
                            class="u-align-center u-image u-image-contain u-image-default u-preserve-proportions u-image-3"
                            src="./images/cheese.png" alt=" " data-image-width="512" data-image-height="512"&gt;&lt;img class="u-image u-image-contain u-image-default u-preserve-proportions u-image-4"
                            src="./images/strawberry.png" alt=" " data-image-width="512" data-image-height="512"&gt;                        &lt;/div&gt;
                      &lt;/div&gt;</v>
      </c>
      <c r="AR29" t="str">
        <f>IF(A29&lt;&gt;"",W29&amp;AQ29&amp;HMTL!B$32&amp;HMTL!B$34,"")</f>
        <v xml:space="preserve">        &lt;!-- début d'un menu--&gt;
        &lt;div class="u-accordion-item"&gt;
          &lt;a class="u-accordion-link u-button-style u-palette-3-light-2 u-accordion-link-2" id="link-accordion-4c47"
            aria-controls="accordion-4c47" aria-selected="false"&gt;
            &lt;span class="u-accordion-link-text"&gt;14/6/2024&lt;/span&gt;&lt;span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u-text-7"&gt;beef with green beans and potatoes&lt;br&gt;
                          &lt;/p&gt;
                          &lt;img
                            class="u-align-center u-image u-image-contain u-image-default u-preserve-proportions u-image-3"
                            src="./images/beef.png" alt=" " data-image-width="512" data-image-height="512"&gt;&lt;img class="u-image u-image-contain u-image-default u-preserve-proportions u-image-4"
                            src="./images/greenbeans.png"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strawberries&lt;br&gt;
                          &lt;/p&gt;
                          &lt;img
                            class="u-align-center u-image u-image-contain u-image-default u-preserve-proportions u-image-3"
                            src="./images/cheese.png" alt=" " data-image-width="512" data-image-height="512"&gt;&lt;img class="u-image u-image-contain u-image-default u-preserve-proportions u-image-4"
                            src="./images/strawberry.png" alt=" " data-image-width="512" data-image-height="512"&gt;                        &lt;/div&gt;
                      &lt;/div&gt;                        &lt;/div&gt;
                      &lt;/div&gt;
                &lt;/div&gt;
              &lt;/div&gt;
            &lt;/div&gt;
          &lt;/div&gt;
        &lt;/div&gt;
        &lt;!-- fin d'un menu--&gt;</v>
      </c>
      <c r="AS29" s="16"/>
    </row>
    <row r="30" ht="14.25">
      <c r="A30" s="37">
        <v>45460</v>
      </c>
      <c r="B30" s="38">
        <f t="shared" si="39"/>
        <v>1</v>
      </c>
      <c r="C30" s="38" t="s">
        <v>216</v>
      </c>
      <c r="D30" s="38" t="s">
        <v>156</v>
      </c>
      <c r="E30" s="38"/>
      <c r="F30" s="39"/>
      <c r="G30" s="38" t="s">
        <v>220</v>
      </c>
      <c r="H30" s="39" t="s">
        <v>168</v>
      </c>
      <c r="I30" s="39"/>
      <c r="J30" s="39" t="s">
        <v>209</v>
      </c>
      <c r="K30" s="39"/>
      <c r="L30" s="39"/>
      <c r="M30" s="16"/>
      <c r="N30">
        <f t="shared" si="40"/>
        <v>2</v>
      </c>
      <c r="O30" t="str">
        <f t="shared" si="41"/>
        <v>Monday</v>
      </c>
      <c r="P30" t="str">
        <f>VLOOKUP(DAY(A30),Paramètres!I$3:J$33,2,FALSE)</f>
        <v>17th</v>
      </c>
      <c r="Q30" t="str">
        <f>VLOOKUP(MONTH(A30),Paramètres!M$3:N$14,2,FALSE)</f>
        <v>June</v>
      </c>
      <c r="R30" t="str">
        <f t="shared" si="42"/>
        <v>17/6/2024</v>
      </c>
      <c r="S30" t="str">
        <f t="shared" si="43"/>
        <v xml:space="preserve">Today is Monday</v>
      </c>
      <c r="T30" t="str">
        <f t="shared" si="44"/>
        <v xml:space="preserve"> the 17th of June, 2024</v>
      </c>
      <c r="U30" t="str">
        <f>IF(C30="","",VLOOKUP(C30,ListesDeroulantes!A:B,2,FALSE)&amp;" menu")</f>
        <v xml:space="preserve">cold menu</v>
      </c>
      <c r="V30" t="str">
        <f t="shared" si="45"/>
        <v xml:space="preserve">Today, there is a cold menu:</v>
      </c>
      <c r="W30" t="str">
        <f>HMTL!B$10&amp;R30&amp;HMTL!B$12&amp;S30&amp;HMTL!B$14&amp;T30&amp;HMTL!B$16&amp;V30&amp;HMTL!B$18</f>
        <v xml:space="preserve">        &lt;!-- début d'un menu--&gt;
        &lt;div class="u-accordion-item"&gt;
          &lt;a class="u-accordion-link u-button-style u-palette-3-light-2 u-accordion-link-2" id="link-accordion-4c47"
            aria-controls="accordion-4c47" aria-selected="false"&gt;
            &lt;span class="u-accordion-link-text"&gt;17/6/2024&lt;/span&gt;&lt;span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cold menu:&lt;/blockquote&gt;
                          &lt;img class="u-image u-image-contain u-image-default u-preserve-proportions u-image-2"
                            src="./images/00-child2.png" alt=" " data-image-width="512" data-image-height="512"&gt;
                        &lt;/div&gt;
                      &lt;/div&gt;
                    &lt;/div&gt;
                  &lt;/div&gt;
                  &lt;div class="u-size-30"&gt;
                    &lt;div class="u-layout-row"&gt;</v>
      </c>
      <c r="X30" t="str">
        <f>IFERROR(VLOOKUP(D30,ListesDeroulantes!C:E,3,FALSE),"")</f>
        <v xml:space="preserve">potato salad</v>
      </c>
      <c r="Y30" s="15" t="str">
        <f>IFERROR("./images/"&amp;VLOOKUP(D30,ListesDeroulantes!C:E,2,FALSE),"")</f>
        <v>./images/potatoes.png</v>
      </c>
      <c r="Z30" t="str">
        <f>IFERROR(VLOOKUP(E30,ListesDeroulantes!F:H,3,FALSE),"")</f>
        <v/>
      </c>
      <c r="AA30" t="str">
        <f>IFERROR("./images/"&amp;VLOOKUP(E30,ListesDeroulantes!F:H,2,FALSE),"")</f>
        <v/>
      </c>
      <c r="AB30" t="str">
        <f t="shared" si="46"/>
        <v xml:space="preserve">potato salad</v>
      </c>
      <c r="AC30" t="str">
        <f>IFERROR(VLOOKUP(G30,ListesDeroulantes!I:K,3,FALSE),"")</f>
        <v xml:space="preserve">cheese tart</v>
      </c>
      <c r="AD30" t="str">
        <f>IFERROR("./images/"&amp;VLOOKUP(G30,ListesDeroulantes!I:K,2,FALSE),"")</f>
        <v>./images/tart.png</v>
      </c>
      <c r="AE30" t="str">
        <f>IFERROR(VLOOKUP(H30,ListesDeroulantes!I:K,3,FALSE),"")</f>
        <v>carrots</v>
      </c>
      <c r="AF30" t="str">
        <f>IFERROR("./images/"&amp;VLOOKUP(H30,ListesDeroulantes!I:K,2,FALSE),"")</f>
        <v>./images/carrots.png</v>
      </c>
      <c r="AG30" t="str">
        <f>IFERROR(VLOOKUP(I30,ListesDeroulantes!I:K,3,FALSE),"")</f>
        <v/>
      </c>
      <c r="AH30" t="str">
        <f>IFERROR("./images/"&amp;VLOOKUP(I30,ListesDeroulantes!I:K,2,FALSE),"")</f>
        <v/>
      </c>
      <c r="AI30" t="str">
        <f t="shared" si="47"/>
        <v xml:space="preserve">cheese tart with carrots</v>
      </c>
      <c r="AJ30" t="str">
        <f>IFERROR(VLOOKUP(J30,ListesDeroulantes!L:N,3,FALSE),"")</f>
        <v xml:space="preserve">a peach</v>
      </c>
      <c r="AK30" t="str">
        <f>IFERROR("./images/"&amp;VLOOKUP(J30,ListesDeroulantes!L:N,2,FALSE),"")</f>
        <v>./images/peach.png</v>
      </c>
      <c r="AL30" t="str">
        <f>IFERROR(VLOOKUP(K30,ListesDeroulantes!L:N,3,FALSE),"")</f>
        <v/>
      </c>
      <c r="AM30" t="str">
        <f>IFERROR("./images/"&amp;VLOOKUP(K30,ListesDeroulantes!L:N,2,FALSE),"")</f>
        <v/>
      </c>
      <c r="AN30" t="str">
        <f>IFERROR(VLOOKUP(L30,ListesDeroulantes!L:N,3,FALSE),"")</f>
        <v/>
      </c>
      <c r="AO30" s="15" t="str">
        <f>IFERROR("./images/"&amp;VLOOKUP(L30,ListesDeroulantes!L:N,2,FALSE),"")</f>
        <v/>
      </c>
      <c r="AP30" t="str">
        <f t="shared" si="48"/>
        <v xml:space="preserve">a peach</v>
      </c>
      <c r="AQ30" t="str">
        <f>HMTL!B$20&amp;AB30&amp;IF(Y30&lt;&gt;"",HMTL!B$24&amp;Y30&amp;HMTL!B$26,"")&amp;IF(AA30&lt;&gt;"",HMTL!B$28&amp;AA30&amp;HMTL!B$26,"")&amp;HMTL!B$32&amp;HMTL!B$21&amp;AI30&amp;IF(AD30&lt;&gt;"",HMTL!B$24&amp;AD30&amp;HMTL!B$26,"")&amp;IF(AF30&lt;&gt;"",HMTL!B$28&amp;AF30&amp;HMTL!B$26,"")&amp;IF(AH30&lt;&gt;"",HMTL!B$30&amp;AH30&amp;HMTL!B$26,"")&amp;HMTL!B$32&amp;HMTL!B$22&amp;AP30&amp;IF(AK30&lt;&gt;"",HMTL!B$24&amp;AK30&amp;HMTL!B$26,"")&amp;IF(AM30&lt;&gt;"",HMTL!B$28&amp;AM30&amp;HMTL!B$26,"")&amp;IF(AO30&lt;&gt;"",HMTL!B$30&amp;AO30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u-text-7"&gt;potato salad&lt;br&gt;
                          &lt;/p&gt;
                          &lt;img
                            class="u-align-center u-image u-image-contain u-image-default u-preserve-proportions u-image-3"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u-text-7"&gt;cheese tart with carrots&lt;br&gt;
                          &lt;/p&gt;
                          &lt;img
                            class="u-align-center u-image u-image-contain u-image-default u-preserve-proportions u-image-3"
                            src="./images/tart.png" alt=" " data-image-width="512" data-image-height="512"&gt;&lt;img class="u-image u-image-contain u-image-default u-preserve-proportions u-image-4"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u-text-7"&gt;a peach&lt;br&gt;
                          &lt;/p&gt;
                          &lt;img
                            class="u-align-center u-image u-image-contain u-image-default u-preserve-proportions u-image-3"
                            src="./images/peach.png" alt=" " data-image-width="512" data-image-height="512"&gt;                        &lt;/div&gt;
                      &lt;/div&gt;</v>
      </c>
      <c r="AR30" t="str">
        <f>IF(A30&lt;&gt;"",W30&amp;AQ30&amp;HMTL!B$32&amp;HMTL!B$34,"")</f>
        <v xml:space="preserve">        &lt;!-- début d'un menu--&gt;
        &lt;div class="u-accordion-item"&gt;
          &lt;a class="u-accordion-link u-button-style u-palette-3-light-2 u-accordion-link-2" id="link-accordion-4c47"
            aria-controls="accordion-4c47" aria-selected="false"&gt;
            &lt;span class="u-accordion-link-text"&gt;17/6/2024&lt;/span&gt;&lt;span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cold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u-text-7"&gt;potato salad&lt;br&gt;
                          &lt;/p&gt;
                          &lt;img
                            class="u-align-center u-image u-image-contain u-image-default u-preserve-proportions u-image-3"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u-text-7"&gt;cheese tart with carrots&lt;br&gt;
                          &lt;/p&gt;
                          &lt;img
                            class="u-align-center u-image u-image-contain u-image-default u-preserve-proportions u-image-3"
                            src="./images/tart.png" alt=" " data-image-width="512" data-image-height="512"&gt;&lt;img class="u-image u-image-contain u-image-default u-preserve-proportions u-image-4"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u-text-7"&gt;a peach&lt;br&gt;
                          &lt;/p&gt;
                          &lt;img
                            class="u-align-center u-image u-image-contain u-image-default u-preserve-proportions u-image-3"
                            src="./images/peach.png" alt=" " data-image-width="512" data-image-height="512"&gt;                        &lt;/div&gt;
                      &lt;/div&gt;                        &lt;/div&gt;
                      &lt;/div&gt;
                &lt;/div&gt;
              &lt;/div&gt;
            &lt;/div&gt;
          &lt;/div&gt;
        &lt;/div&gt;
        &lt;!-- fin d'un menu--&gt;</v>
      </c>
      <c r="AS30" s="16"/>
    </row>
    <row r="31" ht="14.25">
      <c r="A31" s="37">
        <v>45461</v>
      </c>
      <c r="B31" s="38">
        <f t="shared" si="39"/>
        <v>2</v>
      </c>
      <c r="C31" s="38" t="s">
        <v>189</v>
      </c>
      <c r="D31" s="38"/>
      <c r="E31" s="38"/>
      <c r="F31" s="39"/>
      <c r="G31" s="38" t="s">
        <v>183</v>
      </c>
      <c r="H31" s="39" t="s">
        <v>163</v>
      </c>
      <c r="I31" s="39"/>
      <c r="J31" s="39" t="s">
        <v>154</v>
      </c>
      <c r="K31" s="39" t="s">
        <v>184</v>
      </c>
      <c r="L31" s="39"/>
      <c r="M31" s="16"/>
      <c r="N31">
        <f t="shared" si="40"/>
        <v>3</v>
      </c>
      <c r="O31" t="str">
        <f t="shared" si="41"/>
        <v>Tuesday</v>
      </c>
      <c r="P31" t="str">
        <f>VLOOKUP(DAY(A31),Paramètres!I$3:J$33,2,FALSE)</f>
        <v>18th</v>
      </c>
      <c r="Q31" t="str">
        <f>VLOOKUP(MONTH(A31),Paramètres!M$3:N$14,2,FALSE)</f>
        <v>June</v>
      </c>
      <c r="R31" t="str">
        <f t="shared" si="42"/>
        <v>18/6/2024</v>
      </c>
      <c r="S31" t="str">
        <f t="shared" si="43"/>
        <v xml:space="preserve">Today is Tuesday</v>
      </c>
      <c r="T31" t="str">
        <f t="shared" si="44"/>
        <v xml:space="preserve"> the 18th of June, 2024</v>
      </c>
      <c r="U31" t="str">
        <f>IF(C31="","",VLOOKUP(C31,ListesDeroulantes!A:B,2,FALSE)&amp;" menu")</f>
        <v xml:space="preserve">vegetarian menu</v>
      </c>
      <c r="V31" t="str">
        <f t="shared" si="45"/>
        <v xml:space="preserve">Today, there is a vegetarian menu:</v>
      </c>
      <c r="W31" t="str">
        <f>HMTL!B$10&amp;R31&amp;HMTL!B$12&amp;S31&amp;HMTL!B$14&amp;T31&amp;HMTL!B$16&amp;V31&amp;HMTL!B$18</f>
        <v xml:space="preserve">        &lt;!-- début d'un menu--&gt;
        &lt;div class="u-accordion-item"&gt;
          &lt;a class="u-accordion-link u-button-style u-palette-3-light-2 u-accordion-link-2" id="link-accordion-4c47"
            aria-controls="accordion-4c47" aria-selected="false"&gt;
            &lt;span class="u-accordion-link-text"&gt;18/6/2024&lt;/span&gt;&lt;span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v>
      </c>
      <c r="X31" t="str">
        <f>IFERROR(VLOOKUP(D31,ListesDeroulantes!C:E,3,FALSE),"")</f>
        <v/>
      </c>
      <c r="Y31" s="15" t="str">
        <f>IFERROR("./images/"&amp;VLOOKUP(D31,ListesDeroulantes!C:E,2,FALSE),"")</f>
        <v/>
      </c>
      <c r="Z31" t="str">
        <f>IFERROR(VLOOKUP(E31,ListesDeroulantes!F:H,3,FALSE),"")</f>
        <v/>
      </c>
      <c r="AA31" t="str">
        <f>IFERROR("./images/"&amp;VLOOKUP(E31,ListesDeroulantes!F:H,2,FALSE),"")</f>
        <v/>
      </c>
      <c r="AB31" t="str">
        <f t="shared" si="46"/>
        <v/>
      </c>
      <c r="AC31" t="str">
        <f>IFERROR(VLOOKUP(G31,ListesDeroulantes!I:K,3,FALSE),"")</f>
        <v xml:space="preserve">spicy sausages</v>
      </c>
      <c r="AD31" t="str">
        <f>IFERROR("./images/"&amp;VLOOKUP(G31,ListesDeroulantes!I:K,2,FALSE),"")</f>
        <v>./images/sausage.png</v>
      </c>
      <c r="AE31" t="str">
        <f>IFERROR(VLOOKUP(H31,ListesDeroulantes!I:K,3,FALSE),"")</f>
        <v>rice</v>
      </c>
      <c r="AF31" t="str">
        <f>IFERROR("./images/"&amp;VLOOKUP(H31,ListesDeroulantes!I:K,2,FALSE),"")</f>
        <v>./images/rice.png</v>
      </c>
      <c r="AG31" t="str">
        <f>IFERROR(VLOOKUP(I31,ListesDeroulantes!I:K,3,FALSE),"")</f>
        <v/>
      </c>
      <c r="AH31" t="str">
        <f>IFERROR("./images/"&amp;VLOOKUP(I31,ListesDeroulantes!I:K,2,FALSE),"")</f>
        <v/>
      </c>
      <c r="AI31" t="str">
        <f t="shared" si="47"/>
        <v xml:space="preserve">spicy sausages with rice</v>
      </c>
      <c r="AJ31" t="str">
        <f>IFERROR(VLOOKUP(J31,ListesDeroulantes!L:N,3,FALSE),"")</f>
        <v>cheese</v>
      </c>
      <c r="AK31" t="str">
        <f>IFERROR("./images/"&amp;VLOOKUP(J31,ListesDeroulantes!L:N,2,FALSE),"")</f>
        <v>./images/cheese.png</v>
      </c>
      <c r="AL31" t="str">
        <f>IFERROR(VLOOKUP(K31,ListesDeroulantes!L:N,3,FALSE),"")</f>
        <v xml:space="preserve">Fruit purée</v>
      </c>
      <c r="AM31" t="str">
        <f>IFERROR("./images/"&amp;VLOOKUP(K31,ListesDeroulantes!L:N,2,FALSE),"")</f>
        <v>./images/fruitpurée.png</v>
      </c>
      <c r="AN31" t="str">
        <f>IFERROR(VLOOKUP(L31,ListesDeroulantes!L:N,3,FALSE),"")</f>
        <v/>
      </c>
      <c r="AO31" s="15" t="str">
        <f>IFERROR("./images/"&amp;VLOOKUP(L31,ListesDeroulantes!L:N,2,FALSE),"")</f>
        <v/>
      </c>
      <c r="AP31" t="str">
        <f t="shared" si="48"/>
        <v xml:space="preserve">cheese with Fruit purée</v>
      </c>
      <c r="AQ31" t="str">
        <f>HMTL!B$20&amp;AB31&amp;IF(Y31&lt;&gt;"",HMTL!B$24&amp;Y31&amp;HMTL!B$26,"")&amp;IF(AA31&lt;&gt;"",HMTL!B$28&amp;AA31&amp;HMTL!B$26,"")&amp;HMTL!B$32&amp;HMTL!B$21&amp;AI31&amp;IF(AD31&lt;&gt;"",HMTL!B$24&amp;AD31&amp;HMTL!B$26,"")&amp;IF(AF31&lt;&gt;"",HMTL!B$28&amp;AF31&amp;HMTL!B$26,"")&amp;IF(AH31&lt;&gt;"",HMTL!B$30&amp;AH31&amp;HMTL!B$26,"")&amp;HMTL!B$32&amp;HMTL!B$22&amp;AP31&amp;IF(AK31&lt;&gt;"",HMTL!B$24&amp;AK31&amp;HMTL!B$26,"")&amp;IF(AM31&lt;&gt;"",HMTL!B$28&amp;AM31&amp;HMTL!B$26,"")&amp;IF(AO31&lt;&gt;"",HMTL!B$30&amp;AO31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u-text-7"&gt;spicy sausages with rice&lt;br&gt;
                          &lt;/p&gt;
                          &lt;img
                            class="u-align-center u-image u-image-contain u-image-default u-preserve-proportions u-image-3"
                            src="./images/sausage.png" alt=" " data-image-width="512" data-image-height="512"&gt;&lt;img class="u-image u-image-contain u-image-default u-preserve-proportions u-image-4"
                            src="./images/rice.png"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Fruit purée&lt;br&gt;
                          &lt;/p&gt;
                          &lt;img
                            class="u-align-center u-image u-image-contain u-image-default u-preserve-proportions u-image-3"
                            src="./images/cheese.png" alt=" " data-image-width="512" data-image-height="512"&gt;&lt;img class="u-image u-image-contain u-image-default u-preserve-proportions u-image-4"
                            src="./images/fruitpurée.png" alt=" " data-image-width="512" data-image-height="512"&gt;                        &lt;/div&gt;
                      &lt;/div&gt;</v>
      </c>
      <c r="AR31" t="str">
        <f>IF(A31&lt;&gt;"",W31&amp;AQ31&amp;HMTL!B$32&amp;HMTL!B$34,"")</f>
        <v xml:space="preserve">        &lt;!-- début d'un menu--&gt;
        &lt;div class="u-accordion-item"&gt;
          &lt;a class="u-accordion-link u-button-style u-palette-3-light-2 u-accordion-link-2" id="link-accordion-4c47"
            aria-controls="accordion-4c47" aria-selected="false"&gt;
            &lt;span class="u-accordion-link-text"&gt;18/6/2024&lt;/span&gt;&lt;span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u-text-7"&gt;spicy sausages with rice&lt;br&gt;
                          &lt;/p&gt;
                          &lt;img
                            class="u-align-center u-image u-image-contain u-image-default u-preserve-proportions u-image-3"
                            src="./images/sausage.png" alt=" " data-image-width="512" data-image-height="512"&gt;&lt;img class="u-image u-image-contain u-image-default u-preserve-proportions u-image-4"
                            src="./images/rice.png"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Fruit purée&lt;br&gt;
                          &lt;/p&gt;
                          &lt;img
                            class="u-align-center u-image u-image-contain u-image-default u-preserve-proportions u-image-3"
                            src="./images/cheese.png" alt=" " data-image-width="512" data-image-height="512"&gt;&lt;img class="u-image u-image-contain u-image-default u-preserve-proportions u-image-4"
                            src="./images/fruitpurée.png" alt=" " data-image-width="512" data-image-height="512"&gt;                        &lt;/div&gt;
                      &lt;/div&gt;                        &lt;/div&gt;
                      &lt;/div&gt;
                &lt;/div&gt;
              &lt;/div&gt;
            &lt;/div&gt;
          &lt;/div&gt;
        &lt;/div&gt;
        &lt;!-- fin d'un menu--&gt;</v>
      </c>
      <c r="AS31" s="16"/>
    </row>
    <row r="32" ht="14.25">
      <c r="A32" s="37">
        <v>45463</v>
      </c>
      <c r="B32" s="38">
        <f t="shared" si="39"/>
        <v>4</v>
      </c>
      <c r="C32" s="38"/>
      <c r="D32" s="38" t="s">
        <v>166</v>
      </c>
      <c r="E32" s="38"/>
      <c r="F32" s="39"/>
      <c r="G32" s="38" t="s">
        <v>158</v>
      </c>
      <c r="H32" s="39" t="s">
        <v>221</v>
      </c>
      <c r="I32" s="39"/>
      <c r="J32" s="39" t="s">
        <v>222</v>
      </c>
      <c r="K32" s="39"/>
      <c r="L32" s="39"/>
      <c r="M32" s="16"/>
      <c r="N32">
        <f t="shared" si="40"/>
        <v>5</v>
      </c>
      <c r="O32" t="str">
        <f t="shared" si="41"/>
        <v>Thursday</v>
      </c>
      <c r="P32" t="str">
        <f>VLOOKUP(DAY(A32),Paramètres!I$3:J$33,2,FALSE)</f>
        <v>20th</v>
      </c>
      <c r="Q32" t="str">
        <f>VLOOKUP(MONTH(A32),Paramètres!M$3:N$14,2,FALSE)</f>
        <v>June</v>
      </c>
      <c r="R32" t="str">
        <f t="shared" si="42"/>
        <v>20/6/2024</v>
      </c>
      <c r="S32" t="str">
        <f t="shared" si="43"/>
        <v xml:space="preserve">Today is Thursday</v>
      </c>
      <c r="T32" t="str">
        <f t="shared" si="44"/>
        <v xml:space="preserve"> the 20th of June, 2024</v>
      </c>
      <c r="U32" t="str">
        <f>IF(C32="","",VLOOKUP(C32,ListesDeroulantes!A:B,2,FALSE)&amp;" menu")</f>
        <v/>
      </c>
      <c r="V32" t="str">
        <f t="shared" si="45"/>
        <v xml:space="preserve">Today, on the menu, there is:</v>
      </c>
      <c r="W32" t="str">
        <f>HMTL!B$10&amp;R32&amp;HMTL!B$12&amp;S32&amp;HMTL!B$14&amp;T32&amp;HMTL!B$16&amp;V32&amp;HMTL!B$18</f>
        <v xml:space="preserve">        &lt;!-- début d'un menu--&gt;
        &lt;div class="u-accordion-item"&gt;
          &lt;a class="u-accordion-link u-button-style u-palette-3-light-2 u-accordion-link-2" id="link-accordion-4c47"
            aria-controls="accordion-4c47" aria-selected="false"&gt;
            &lt;span class="u-accordion-link-text"&gt;20/6/2024&lt;/span&gt;&lt;span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32" t="str">
        <f>IFERROR(VLOOKUP(D32,ListesDeroulantes!C:E,3,FALSE),"")</f>
        <v>cucumber</v>
      </c>
      <c r="Y32" s="15" t="str">
        <f>IFERROR("./images/"&amp;VLOOKUP(D32,ListesDeroulantes!C:E,2,FALSE),"")</f>
        <v>./images/cucumber.png</v>
      </c>
      <c r="Z32" t="str">
        <f>IFERROR(VLOOKUP(E32,ListesDeroulantes!F:H,3,FALSE),"")</f>
        <v/>
      </c>
      <c r="AA32" t="str">
        <f>IFERROR("./images/"&amp;VLOOKUP(E32,ListesDeroulantes!F:H,2,FALSE),"")</f>
        <v/>
      </c>
      <c r="AB32" t="str">
        <f t="shared" si="46"/>
        <v>cucumber</v>
      </c>
      <c r="AC32" t="str">
        <f>IFERROR(VLOOKUP(G32,ListesDeroulantes!I:K,3,FALSE),"")</f>
        <v>chicken</v>
      </c>
      <c r="AD32" t="str">
        <f>IFERROR("./images/"&amp;VLOOKUP(G32,ListesDeroulantes!I:K,2,FALSE),"")</f>
        <v>./images/chicken.png</v>
      </c>
      <c r="AE32" t="str">
        <f>IFERROR(VLOOKUP(H32,ListesDeroulantes!I:K,3,FALSE),"")</f>
        <v>peas</v>
      </c>
      <c r="AF32" t="str">
        <f>IFERROR("./images/"&amp;VLOOKUP(H32,ListesDeroulantes!I:K,2,FALSE),"")</f>
        <v>./images/peas.png</v>
      </c>
      <c r="AG32" t="str">
        <f>IFERROR(VLOOKUP(I32,ListesDeroulantes!I:K,3,FALSE),"")</f>
        <v/>
      </c>
      <c r="AH32" t="str">
        <f>IFERROR("./images/"&amp;VLOOKUP(I32,ListesDeroulantes!I:K,2,FALSE),"")</f>
        <v/>
      </c>
      <c r="AI32" t="str">
        <f t="shared" si="47"/>
        <v xml:space="preserve">chicken with peas</v>
      </c>
      <c r="AJ32" t="str">
        <f>IFERROR(VLOOKUP(J32,ListesDeroulantes!L:N,3,FALSE),"")</f>
        <v xml:space="preserve">lemon cake</v>
      </c>
      <c r="AK32" t="str">
        <f>IFERROR("./images/"&amp;VLOOKUP(J32,ListesDeroulantes!L:N,2,FALSE),"")</f>
        <v>./images/cake.png</v>
      </c>
      <c r="AL32" t="str">
        <f>IFERROR(VLOOKUP(K32,ListesDeroulantes!L:N,3,FALSE),"")</f>
        <v/>
      </c>
      <c r="AM32" t="str">
        <f>IFERROR("./images/"&amp;VLOOKUP(K32,ListesDeroulantes!L:N,2,FALSE),"")</f>
        <v/>
      </c>
      <c r="AN32" t="str">
        <f>IFERROR(VLOOKUP(L32,ListesDeroulantes!L:N,3,FALSE),"")</f>
        <v/>
      </c>
      <c r="AO32" s="15" t="str">
        <f>IFERROR("./images/"&amp;VLOOKUP(L32,ListesDeroulantes!L:N,2,FALSE),"")</f>
        <v/>
      </c>
      <c r="AP32" t="str">
        <f t="shared" si="48"/>
        <v xml:space="preserve">lemon cake</v>
      </c>
      <c r="AQ32" t="str">
        <f>HMTL!B$20&amp;AB32&amp;IF(Y32&lt;&gt;"",HMTL!B$24&amp;Y32&amp;HMTL!B$26,"")&amp;IF(AA32&lt;&gt;"",HMTL!B$28&amp;AA32&amp;HMTL!B$26,"")&amp;HMTL!B$32&amp;HMTL!B$21&amp;AI32&amp;IF(AD32&lt;&gt;"",HMTL!B$24&amp;AD32&amp;HMTL!B$26,"")&amp;IF(AF32&lt;&gt;"",HMTL!B$28&amp;AF32&amp;HMTL!B$26,"")&amp;IF(AH32&lt;&gt;"",HMTL!B$30&amp;AH32&amp;HMTL!B$26,"")&amp;HMTL!B$32&amp;HMTL!B$22&amp;AP32&amp;IF(AK32&lt;&gt;"",HMTL!B$24&amp;AK32&amp;HMTL!B$26,"")&amp;IF(AM32&lt;&gt;"",HMTL!B$28&amp;AM32&amp;HMTL!B$26,"")&amp;IF(AO32&lt;&gt;"",HMTL!B$30&amp;AO32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with peas&lt;br&gt;
                          &lt;/p&gt;
                          &lt;img
                            class="u-align-center u-image u-image-contain u-image-default u-preserve-proportions u-image-3"
                            src="./images/chicken.png" alt=" " data-image-width="512" data-image-height="512"&gt;&lt;img class="u-image u-image-contain u-image-default u-preserve-proportions u-image-4"
                            src="./images/peas.png"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u-text-7"&gt;lemon cake&lt;br&gt;
                          &lt;/p&gt;
                          &lt;img
                            class="u-align-center u-image u-image-contain u-image-default u-preserve-proportions u-image-3"
                            src="./images/cake.png" alt=" " data-image-width="512" data-image-height="512"&gt;                        &lt;/div&gt;
                      &lt;/div&gt;</v>
      </c>
      <c r="AR32" t="str">
        <f>IF(A32&lt;&gt;"",W32&amp;AQ32&amp;HMTL!B$32&amp;HMTL!B$34,"")</f>
        <v xml:space="preserve">        &lt;!-- début d'un menu--&gt;
        &lt;div class="u-accordion-item"&gt;
          &lt;a class="u-accordion-link u-button-style u-palette-3-light-2 u-accordion-link-2" id="link-accordion-4c47"
            aria-controls="accordion-4c47" aria-selected="false"&gt;
            &lt;span class="u-accordion-link-text"&gt;20/6/2024&lt;/span&gt;&lt;span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u-text-7"&gt;cucumber&lt;br&gt;
                          &lt;/p&gt;
                          &lt;img
                            class="u-align-center u-image u-image-contain u-image-default u-preserve-proportions u-image-3"
                            src="./images/cucumber.png"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with peas&lt;br&gt;
                          &lt;/p&gt;
                          &lt;img
                            class="u-align-center u-image u-image-contain u-image-default u-preserve-proportions u-image-3"
                            src="./images/chicken.png" alt=" " data-image-width="512" data-image-height="512"&gt;&lt;img class="u-image u-image-contain u-image-default u-preserve-proportions u-image-4"
                            src="./images/peas.png"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u-text-7"&gt;lemon cake&lt;br&gt;
                          &lt;/p&gt;
                          &lt;img
                            class="u-align-center u-image u-image-contain u-image-default u-preserve-proportions u-image-3"
                            src="./images/cake.png" alt=" " data-image-width="512" data-image-height="512"&gt;                        &lt;/div&gt;
                      &lt;/div&gt;                        &lt;/div&gt;
                      &lt;/div&gt;
                &lt;/div&gt;
              &lt;/div&gt;
            &lt;/div&gt;
          &lt;/div&gt;
        &lt;/div&gt;
        &lt;!-- fin d'un menu--&gt;</v>
      </c>
      <c r="AS32" s="16"/>
    </row>
    <row r="33" ht="14.25">
      <c r="A33" s="37">
        <v>45464</v>
      </c>
      <c r="B33" s="38">
        <f t="shared" si="39"/>
        <v>5</v>
      </c>
      <c r="C33" s="38" t="s">
        <v>171</v>
      </c>
      <c r="D33" s="38"/>
      <c r="E33" s="38"/>
      <c r="F33" s="39"/>
      <c r="G33" s="38" t="s">
        <v>223</v>
      </c>
      <c r="H33" s="39"/>
      <c r="I33" s="39"/>
      <c r="J33" s="39" t="s">
        <v>157</v>
      </c>
      <c r="K33" s="39" t="s">
        <v>165</v>
      </c>
      <c r="L33" s="39"/>
      <c r="M33" s="16"/>
      <c r="N33">
        <f t="shared" si="40"/>
        <v>6</v>
      </c>
      <c r="O33" t="str">
        <f t="shared" si="41"/>
        <v>Friday</v>
      </c>
      <c r="P33" t="str">
        <f>VLOOKUP(DAY(A33),Paramètres!I$3:J$33,2,FALSE)</f>
        <v>21st</v>
      </c>
      <c r="Q33" t="str">
        <f>VLOOKUP(MONTH(A33),Paramètres!M$3:N$14,2,FALSE)</f>
        <v>June</v>
      </c>
      <c r="R33" t="str">
        <f t="shared" si="42"/>
        <v>21/6/2024</v>
      </c>
      <c r="S33" t="str">
        <f t="shared" si="43"/>
        <v xml:space="preserve">Today is Friday</v>
      </c>
      <c r="T33" t="str">
        <f t="shared" si="44"/>
        <v xml:space="preserve"> the 21st of June, 2024</v>
      </c>
      <c r="U33" t="str">
        <f>IF(C33="","",VLOOKUP(C33,ListesDeroulantes!A:B,2,FALSE)&amp;" menu")</f>
        <v xml:space="preserve">zero-waste menu</v>
      </c>
      <c r="V33" t="str">
        <f t="shared" si="45"/>
        <v xml:space="preserve">Today, there is a zero-waste menu:</v>
      </c>
      <c r="W33" t="str">
        <f>HMTL!B$10&amp;R33&amp;HMTL!B$12&amp;S33&amp;HMTL!B$14&amp;T33&amp;HMTL!B$16&amp;V33&amp;HMTL!B$18</f>
        <v xml:space="preserve">        &lt;!-- début d'un menu--&gt;
        &lt;div class="u-accordion-item"&gt;
          &lt;a class="u-accordion-link u-button-style u-palette-3-light-2 u-accordion-link-2" id="link-accordion-4c47"
            aria-controls="accordion-4c47" aria-selected="false"&gt;
            &lt;span class="u-accordion-link-text"&gt;21/6/2024&lt;/span&gt;&lt;span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21st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zero-waste menu:&lt;/blockquote&gt;
                          &lt;img class="u-image u-image-contain u-image-default u-preserve-proportions u-image-2"
                            src="./images/00-child2.png" alt=" " data-image-width="512" data-image-height="512"&gt;
                        &lt;/div&gt;
                      &lt;/div&gt;
                    &lt;/div&gt;
                  &lt;/div&gt;
                  &lt;div class="u-size-30"&gt;
                    &lt;div class="u-layout-row"&gt;</v>
      </c>
      <c r="X33" t="str">
        <f>IFERROR(VLOOKUP(D33,ListesDeroulantes!C:E,3,FALSE),"")</f>
        <v/>
      </c>
      <c r="Y33" s="15" t="str">
        <f>IFERROR("./images/"&amp;VLOOKUP(D33,ListesDeroulantes!C:E,2,FALSE),"")</f>
        <v/>
      </c>
      <c r="Z33" t="str">
        <f>IFERROR(VLOOKUP(E33,ListesDeroulantes!F:H,3,FALSE),"")</f>
        <v/>
      </c>
      <c r="AA33" t="str">
        <f>IFERROR("./images/"&amp;VLOOKUP(E33,ListesDeroulantes!F:H,2,FALSE),"")</f>
        <v/>
      </c>
      <c r="AB33" t="str">
        <f t="shared" si="46"/>
        <v/>
      </c>
      <c r="AC33" t="str">
        <f>IFERROR(VLOOKUP(G33,ListesDeroulantes!I:K,3,FALSE),"")</f>
        <v xml:space="preserve">carbonara spaghetti</v>
      </c>
      <c r="AD33" t="str">
        <f>IFERROR("./images/"&amp;VLOOKUP(G33,ListesDeroulantes!I:K,2,FALSE),"")</f>
        <v>./images/spaghetti.png</v>
      </c>
      <c r="AE33" t="str">
        <f>IFERROR(VLOOKUP(H33,ListesDeroulantes!I:K,3,FALSE),"")</f>
        <v/>
      </c>
      <c r="AF33" t="str">
        <f>IFERROR("./images/"&amp;VLOOKUP(H33,ListesDeroulantes!I:K,2,FALSE),"")</f>
        <v/>
      </c>
      <c r="AG33" t="str">
        <f>IFERROR(VLOOKUP(I33,ListesDeroulantes!I:K,3,FALSE),"")</f>
        <v/>
      </c>
      <c r="AH33" t="str">
        <f>IFERROR("./images/"&amp;VLOOKUP(I33,ListesDeroulantes!I:K,2,FALSE),"")</f>
        <v/>
      </c>
      <c r="AI33" t="str">
        <f t="shared" si="47"/>
        <v xml:space="preserve">carbonara spaghetti</v>
      </c>
      <c r="AJ33" t="str">
        <f>IFERROR(VLOOKUP(J33,ListesDeroulantes!L:N,3,FALSE),"")</f>
        <v xml:space="preserve">fromage blanc</v>
      </c>
      <c r="AK33" t="str">
        <f>IFERROR("./images/"&amp;VLOOKUP(J33,ListesDeroulantes!L:N,2,FALSE),"")</f>
        <v>./images/fromageblanc.png</v>
      </c>
      <c r="AL33" t="str">
        <f>IFERROR(VLOOKUP(K33,ListesDeroulantes!L:N,3,FALSE),"")</f>
        <v>strawberries</v>
      </c>
      <c r="AM33" t="str">
        <f>IFERROR("./images/"&amp;VLOOKUP(K33,ListesDeroulantes!L:N,2,FALSE),"")</f>
        <v>./images/strawberry.png</v>
      </c>
      <c r="AN33" t="str">
        <f>IFERROR(VLOOKUP(L33,ListesDeroulantes!L:N,3,FALSE),"")</f>
        <v/>
      </c>
      <c r="AO33" s="15" t="str">
        <f>IFERROR("./images/"&amp;VLOOKUP(L33,ListesDeroulantes!L:N,2,FALSE),"")</f>
        <v/>
      </c>
      <c r="AP33" t="str">
        <f t="shared" si="48"/>
        <v xml:space="preserve">fromage blanc with strawberries</v>
      </c>
      <c r="AQ33" t="str">
        <f>HMTL!B$20&amp;AB33&amp;IF(Y33&lt;&gt;"",HMTL!B$24&amp;Y33&amp;HMTL!B$26,"")&amp;IF(AA33&lt;&gt;"",HMTL!B$28&amp;AA33&amp;HMTL!B$26,"")&amp;HMTL!B$32&amp;HMTL!B$21&amp;AI33&amp;IF(AD33&lt;&gt;"",HMTL!B$24&amp;AD33&amp;HMTL!B$26,"")&amp;IF(AF33&lt;&gt;"",HMTL!B$28&amp;AF33&amp;HMTL!B$26,"")&amp;IF(AH33&lt;&gt;"",HMTL!B$30&amp;AH33&amp;HMTL!B$26,"")&amp;HMTL!B$32&amp;HMTL!B$22&amp;AP33&amp;IF(AK33&lt;&gt;"",HMTL!B$24&amp;AK33&amp;HMTL!B$26,"")&amp;IF(AM33&lt;&gt;"",HMTL!B$28&amp;AM33&amp;HMTL!B$26,"")&amp;IF(AO33&lt;&gt;"",HMTL!B$30&amp;AO33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u-text-7"&gt;carbonara spaghetti&lt;br&gt;
                          &lt;/p&gt;
                          &lt;img
                            class="u-align-center u-image u-image-contain u-image-default u-preserve-proportions u-image-3"
                            src="./images/spaghetti.png"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 with strawberries&lt;br&gt;
                          &lt;/p&gt;
                          &lt;img
                            class="u-align-center u-image u-image-contain u-image-default u-preserve-proportions u-image-3"
                            src="./images/fromageblanc.png" alt=" " data-image-width="512" data-image-height="512"&gt;&lt;img class="u-image u-image-contain u-image-default u-preserve-proportions u-image-4"
                            src="./images/strawberry.png" alt=" " data-image-width="512" data-image-height="512"&gt;                        &lt;/div&gt;
                      &lt;/div&gt;</v>
      </c>
      <c r="AR33" t="str">
        <f>IF(A33&lt;&gt;"",W33&amp;AQ33&amp;HMTL!B$32&amp;HMTL!B$34,"")</f>
        <v xml:space="preserve">        &lt;!-- début d'un menu--&gt;
        &lt;div class="u-accordion-item"&gt;
          &lt;a class="u-accordion-link u-button-style u-palette-3-light-2 u-accordion-link-2" id="link-accordion-4c47"
            aria-controls="accordion-4c47" aria-selected="false"&gt;
            &lt;span class="u-accordion-link-text"&gt;21/6/2024&lt;/span&gt;&lt;span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21st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zero-waste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u-text-7"&gt;carbonara spaghetti&lt;br&gt;
                          &lt;/p&gt;
                          &lt;img
                            class="u-align-center u-image u-image-contain u-image-default u-preserve-proportions u-image-3"
                            src="./images/spaghetti.png"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 with strawberries&lt;br&gt;
                          &lt;/p&gt;
                          &lt;img
                            class="u-align-center u-image u-image-contain u-image-default u-preserve-proportions u-image-3"
                            src="./images/fromageblanc.png" alt=" " data-image-width="512" data-image-height="512"&gt;&lt;img class="u-image u-image-contain u-image-default u-preserve-proportions u-image-4"
                            src="./images/strawberry.png" alt=" " data-image-width="512" data-image-height="512"&gt;                        &lt;/div&gt;
                      &lt;/div&gt;                        &lt;/div&gt;
                      &lt;/div&gt;
                &lt;/div&gt;
              &lt;/div&gt;
            &lt;/div&gt;
          &lt;/div&gt;
        &lt;/div&gt;
        &lt;!-- fin d'un menu--&gt;</v>
      </c>
      <c r="AS33" s="16"/>
    </row>
    <row r="34" ht="14.25">
      <c r="A34" s="37">
        <v>45467</v>
      </c>
      <c r="B34" s="38">
        <f t="shared" si="39"/>
        <v>1</v>
      </c>
      <c r="C34" s="38"/>
      <c r="D34" s="38" t="s">
        <v>218</v>
      </c>
      <c r="E34" s="38"/>
      <c r="F34" s="39"/>
      <c r="G34" s="38" t="s">
        <v>194</v>
      </c>
      <c r="H34" s="39" t="s">
        <v>200</v>
      </c>
      <c r="I34" s="39"/>
      <c r="J34" s="39" t="s">
        <v>164</v>
      </c>
      <c r="K34" s="39"/>
      <c r="L34" s="39"/>
      <c r="M34" s="16"/>
      <c r="N34">
        <f t="shared" si="40"/>
        <v>2</v>
      </c>
      <c r="O34" t="str">
        <f t="shared" si="41"/>
        <v>Monday</v>
      </c>
      <c r="P34" t="str">
        <f>VLOOKUP(DAY(A34),Paramètres!I$3:J$33,2,FALSE)</f>
        <v>24th</v>
      </c>
      <c r="Q34" t="str">
        <f>VLOOKUP(MONTH(A34),Paramètres!M$3:N$14,2,FALSE)</f>
        <v>June</v>
      </c>
      <c r="R34" t="str">
        <f t="shared" si="42"/>
        <v>24/6/2024</v>
      </c>
      <c r="S34" t="str">
        <f t="shared" si="43"/>
        <v xml:space="preserve">Today is Monday</v>
      </c>
      <c r="T34" t="str">
        <f t="shared" si="44"/>
        <v xml:space="preserve"> the 24th of June, 2024</v>
      </c>
      <c r="U34" t="str">
        <f>IF(C34="","",VLOOKUP(C34,ListesDeroulantes!A:B,2,FALSE)&amp;" menu")</f>
        <v/>
      </c>
      <c r="V34" t="str">
        <f t="shared" si="45"/>
        <v xml:space="preserve">Today, on the menu, there is:</v>
      </c>
      <c r="W34" t="str">
        <f>HMTL!B$10&amp;R34&amp;HMTL!B$12&amp;S34&amp;HMTL!B$14&amp;T34&amp;HMTL!B$16&amp;V34&amp;HMTL!B$18</f>
        <v xml:space="preserve">        &lt;!-- début d'un menu--&gt;
        &lt;div class="u-accordion-item"&gt;
          &lt;a class="u-accordion-link u-button-style u-palette-3-light-2 u-accordion-link-2" id="link-accordion-4c47"
            aria-controls="accordion-4c47" aria-selected="false"&gt;
            &lt;span class="u-accordion-link-text"&gt;24/6/2024&lt;/span&gt;&lt;span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34" t="str">
        <f>IFERROR(VLOOKUP(D34,ListesDeroulantes!C:E,3,FALSE),"")</f>
        <v>melon</v>
      </c>
      <c r="Y34" s="15" t="str">
        <f>IFERROR("./images/"&amp;VLOOKUP(D34,ListesDeroulantes!C:E,2,FALSE),"")</f>
        <v>./images/melon.png</v>
      </c>
      <c r="Z34" t="str">
        <f>IFERROR(VLOOKUP(E34,ListesDeroulantes!F:H,3,FALSE),"")</f>
        <v/>
      </c>
      <c r="AA34" t="str">
        <f>IFERROR("./images/"&amp;VLOOKUP(E34,ListesDeroulantes!F:H,2,FALSE),"")</f>
        <v/>
      </c>
      <c r="AB34" t="str">
        <f t="shared" si="46"/>
        <v>melon</v>
      </c>
      <c r="AC34" t="str">
        <f>IFERROR(VLOOKUP(G34,ListesDeroulantes!I:K,3,FALSE),"")</f>
        <v>porc</v>
      </c>
      <c r="AD34" t="str">
        <f>IFERROR("./images/"&amp;VLOOKUP(G34,ListesDeroulantes!I:K,2,FALSE),"")</f>
        <v>./images/porc.png</v>
      </c>
      <c r="AE34" t="str">
        <f>IFERROR(VLOOKUP(H34,ListesDeroulantes!I:K,3,FALSE),"")</f>
        <v xml:space="preserve">pommes noisettes</v>
      </c>
      <c r="AF34" t="str">
        <f>IFERROR("./images/"&amp;VLOOKUP(H34,ListesDeroulantes!I:K,2,FALSE),"")</f>
        <v>./images/pommesnoisettes.png</v>
      </c>
      <c r="AG34" t="str">
        <f>IFERROR(VLOOKUP(I34,ListesDeroulantes!I:K,3,FALSE),"")</f>
        <v/>
      </c>
      <c r="AH34" t="str">
        <f>IFERROR("./images/"&amp;VLOOKUP(I34,ListesDeroulantes!I:K,2,FALSE),"")</f>
        <v/>
      </c>
      <c r="AI34" t="str">
        <f t="shared" si="47"/>
        <v xml:space="preserve">porc with pommes noisettes</v>
      </c>
      <c r="AJ34" t="str">
        <f>IFERROR(VLOOKUP(J34,ListesDeroulantes!L:N,3,FALSE),"")</f>
        <v>yogurt</v>
      </c>
      <c r="AK34" t="str">
        <f>IFERROR("./images/"&amp;VLOOKUP(J34,ListesDeroulantes!L:N,2,FALSE),"")</f>
        <v>./images/yogurt.png</v>
      </c>
      <c r="AL34" t="str">
        <f>IFERROR(VLOOKUP(K34,ListesDeroulantes!L:N,3,FALSE),"")</f>
        <v/>
      </c>
      <c r="AM34" t="str">
        <f>IFERROR("./images/"&amp;VLOOKUP(K34,ListesDeroulantes!L:N,2,FALSE),"")</f>
        <v/>
      </c>
      <c r="AN34" t="str">
        <f>IFERROR(VLOOKUP(L34,ListesDeroulantes!L:N,3,FALSE),"")</f>
        <v/>
      </c>
      <c r="AO34" s="15" t="str">
        <f>IFERROR("./images/"&amp;VLOOKUP(L34,ListesDeroulantes!L:N,2,FALSE),"")</f>
        <v/>
      </c>
      <c r="AP34" t="str">
        <f t="shared" si="48"/>
        <v>yogurt</v>
      </c>
      <c r="AQ34" t="str">
        <f>HMTL!B$20&amp;AB34&amp;IF(Y34&lt;&gt;"",HMTL!B$24&amp;Y34&amp;HMTL!B$26,"")&amp;IF(AA34&lt;&gt;"",HMTL!B$28&amp;AA34&amp;HMTL!B$26,"")&amp;HMTL!B$32&amp;HMTL!B$21&amp;AI34&amp;IF(AD34&lt;&gt;"",HMTL!B$24&amp;AD34&amp;HMTL!B$26,"")&amp;IF(AF34&lt;&gt;"",HMTL!B$28&amp;AF34&amp;HMTL!B$26,"")&amp;IF(AH34&lt;&gt;"",HMTL!B$30&amp;AH34&amp;HMTL!B$26,"")&amp;HMTL!B$32&amp;HMTL!B$22&amp;AP34&amp;IF(AK34&lt;&gt;"",HMTL!B$24&amp;AK34&amp;HMTL!B$26,"")&amp;IF(AM34&lt;&gt;"",HMTL!B$28&amp;AM34&amp;HMTL!B$26,"")&amp;IF(AO34&lt;&gt;"",HMTL!B$30&amp;AO34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u-text-7"&gt;melon&lt;br&gt;
                          &lt;/p&gt;
                          &lt;img
                            class="u-align-center u-image u-image-contain u-image-default u-preserve-proportions u-image-3"
                            src="./images/melon.png"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u-text-7"&gt;porc with pommes noisettes&lt;br&gt;
                          &lt;/p&gt;
                          &lt;img
                            class="u-align-center u-image u-image-contain u-image-default u-preserve-proportions u-image-3"
                            src="./images/porc.png" alt=" " data-image-width="512" data-image-height="512"&gt;&lt;img class="u-image u-image-contain u-image-default u-preserve-proportions u-image-4"
                            src="./images/pommesnoisettes.png"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u-text-7"&gt;yogurt&lt;br&gt;
                          &lt;/p&gt;
                          &lt;img
                            class="u-align-center u-image u-image-contain u-image-default u-preserve-proportions u-image-3"
                            src="./images/yogurt.png" alt=" " data-image-width="512" data-image-height="512"&gt;                        &lt;/div&gt;
                      &lt;/div&gt;</v>
      </c>
      <c r="AR34" t="str">
        <f>IF(A34&lt;&gt;"",W34&amp;AQ34&amp;HMTL!B$32&amp;HMTL!B$34,"")</f>
        <v xml:space="preserve">        &lt;!-- début d'un menu--&gt;
        &lt;div class="u-accordion-item"&gt;
          &lt;a class="u-accordion-link u-button-style u-palette-3-light-2 u-accordion-link-2" id="link-accordion-4c47"
            aria-controls="accordion-4c47" aria-selected="false"&gt;
            &lt;span class="u-accordion-link-text"&gt;24/6/2024&lt;/span&gt;&lt;span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u-text-7"&gt;melon&lt;br&gt;
                          &lt;/p&gt;
                          &lt;img
                            class="u-align-center u-image u-image-contain u-image-default u-preserve-proportions u-image-3"
                            src="./images/melon.png"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u-text-7"&gt;porc with pommes noisettes&lt;br&gt;
                          &lt;/p&gt;
                          &lt;img
                            class="u-align-center u-image u-image-contain u-image-default u-preserve-proportions u-image-3"
                            src="./images/porc.png" alt=" " data-image-width="512" data-image-height="512"&gt;&lt;img class="u-image u-image-contain u-image-default u-preserve-proportions u-image-4"
                            src="./images/pommesnoisettes.png"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u-text-7"&gt;yogurt&lt;br&gt;
                          &lt;/p&gt;
                          &lt;img
                            class="u-align-center u-image u-image-contain u-image-default u-preserve-proportions u-image-3"
                            src="./images/yogurt.png" alt=" " data-image-width="512" data-image-height="512"&gt;                        &lt;/div&gt;
                      &lt;/div&gt;                        &lt;/div&gt;
                      &lt;/div&gt;
                &lt;/div&gt;
              &lt;/div&gt;
            &lt;/div&gt;
          &lt;/div&gt;
        &lt;/div&gt;
        &lt;!-- fin d'un menu--&gt;</v>
      </c>
      <c r="AS34" s="16"/>
    </row>
    <row r="35" ht="14.25">
      <c r="A35" s="37">
        <v>45468</v>
      </c>
      <c r="B35" s="38">
        <f t="shared" si="39"/>
        <v>2</v>
      </c>
      <c r="C35" s="38"/>
      <c r="D35" s="38"/>
      <c r="E35" s="38"/>
      <c r="F35" s="39"/>
      <c r="G35" s="38" t="s">
        <v>173</v>
      </c>
      <c r="H35" s="39" t="s">
        <v>224</v>
      </c>
      <c r="I35" s="39"/>
      <c r="J35" s="39" t="s">
        <v>154</v>
      </c>
      <c r="K35" s="39" t="s">
        <v>209</v>
      </c>
      <c r="L35" s="39"/>
      <c r="M35" s="16"/>
      <c r="N35">
        <f t="shared" si="40"/>
        <v>3</v>
      </c>
      <c r="O35" t="str">
        <f t="shared" si="41"/>
        <v>Tuesday</v>
      </c>
      <c r="P35" t="str">
        <f>VLOOKUP(DAY(A35),Paramètres!I$3:J$33,2,FALSE)</f>
        <v>25th</v>
      </c>
      <c r="Q35" t="str">
        <f>VLOOKUP(MONTH(A35),Paramètres!M$3:N$14,2,FALSE)</f>
        <v>June</v>
      </c>
      <c r="R35" t="str">
        <f t="shared" si="42"/>
        <v>25/6/2024</v>
      </c>
      <c r="S35" t="str">
        <f t="shared" si="43"/>
        <v xml:space="preserve">Today is Tuesday</v>
      </c>
      <c r="T35" t="str">
        <f t="shared" si="44"/>
        <v xml:space="preserve"> the 25th of June, 2024</v>
      </c>
      <c r="U35" t="str">
        <f>IF(C35="","",VLOOKUP(C35,ListesDeroulantes!A:B,2,FALSE)&amp;" menu")</f>
        <v/>
      </c>
      <c r="V35" t="str">
        <f t="shared" si="45"/>
        <v xml:space="preserve">Today, on the menu, there is:</v>
      </c>
      <c r="W35" t="str">
        <f>HMTL!B$10&amp;R35&amp;HMTL!B$12&amp;S35&amp;HMTL!B$14&amp;T35&amp;HMTL!B$16&amp;V35&amp;HMTL!B$18</f>
        <v xml:space="preserve">        &lt;!-- début d'un menu--&gt;
        &lt;div class="u-accordion-item"&gt;
          &lt;a class="u-accordion-link u-button-style u-palette-3-light-2 u-accordion-link-2" id="link-accordion-4c47"
            aria-controls="accordion-4c47" aria-selected="false"&gt;
            &lt;span class="u-accordion-link-text"&gt;25/6/2024&lt;/span&gt;&lt;span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35" t="str">
        <f>IFERROR(VLOOKUP(D35,ListesDeroulantes!C:E,3,FALSE),"")</f>
        <v/>
      </c>
      <c r="Y35" s="15" t="str">
        <f>IFERROR("./images/"&amp;VLOOKUP(D35,ListesDeroulantes!C:E,2,FALSE),"")</f>
        <v/>
      </c>
      <c r="Z35" t="str">
        <f>IFERROR(VLOOKUP(E35,ListesDeroulantes!F:H,3,FALSE),"")</f>
        <v/>
      </c>
      <c r="AA35" t="str">
        <f>IFERROR("./images/"&amp;VLOOKUP(E35,ListesDeroulantes!F:H,2,FALSE),"")</f>
        <v/>
      </c>
      <c r="AB35" t="str">
        <f t="shared" si="46"/>
        <v/>
      </c>
      <c r="AC35" t="str">
        <f>IFERROR(VLOOKUP(G35,ListesDeroulantes!I:K,3,FALSE),"")</f>
        <v>ham</v>
      </c>
      <c r="AD35" t="str">
        <f>IFERROR("./images/"&amp;VLOOKUP(G35,ListesDeroulantes!I:K,2,FALSE),"")</f>
        <v>./images/porc.png</v>
      </c>
      <c r="AE35" t="str">
        <f>IFERROR(VLOOKUP(H35,ListesDeroulantes!I:K,3,FALSE),"")</f>
        <v xml:space="preserve">mashed potatoes</v>
      </c>
      <c r="AF35" t="str">
        <f>IFERROR("./images/"&amp;VLOOKUP(H35,ListesDeroulantes!I:K,2,FALSE),"")</f>
        <v>./images/potatoes.png</v>
      </c>
      <c r="AG35" t="str">
        <f>IFERROR(VLOOKUP(I35,ListesDeroulantes!I:K,3,FALSE),"")</f>
        <v/>
      </c>
      <c r="AH35" t="str">
        <f>IFERROR("./images/"&amp;VLOOKUP(I35,ListesDeroulantes!I:K,2,FALSE),"")</f>
        <v/>
      </c>
      <c r="AI35" t="str">
        <f t="shared" si="47"/>
        <v xml:space="preserve">ham with mashed potatoes</v>
      </c>
      <c r="AJ35" t="str">
        <f>IFERROR(VLOOKUP(J35,ListesDeroulantes!L:N,3,FALSE),"")</f>
        <v>cheese</v>
      </c>
      <c r="AK35" t="str">
        <f>IFERROR("./images/"&amp;VLOOKUP(J35,ListesDeroulantes!L:N,2,FALSE),"")</f>
        <v>./images/cheese.png</v>
      </c>
      <c r="AL35" t="str">
        <f>IFERROR(VLOOKUP(K35,ListesDeroulantes!L:N,3,FALSE),"")</f>
        <v xml:space="preserve">a peach</v>
      </c>
      <c r="AM35" t="str">
        <f>IFERROR("./images/"&amp;VLOOKUP(K35,ListesDeroulantes!L:N,2,FALSE),"")</f>
        <v>./images/peach.png</v>
      </c>
      <c r="AN35" t="str">
        <f>IFERROR(VLOOKUP(L35,ListesDeroulantes!L:N,3,FALSE),"")</f>
        <v/>
      </c>
      <c r="AO35" s="15" t="str">
        <f>IFERROR("./images/"&amp;VLOOKUP(L35,ListesDeroulantes!L:N,2,FALSE),"")</f>
        <v/>
      </c>
      <c r="AP35" t="str">
        <f t="shared" si="48"/>
        <v xml:space="preserve">cheese with a peach</v>
      </c>
      <c r="AQ35" t="str">
        <f>HMTL!B$20&amp;AB35&amp;IF(Y35&lt;&gt;"",HMTL!B$24&amp;Y35&amp;HMTL!B$26,"")&amp;IF(AA35&lt;&gt;"",HMTL!B$28&amp;AA35&amp;HMTL!B$26,"")&amp;HMTL!B$32&amp;HMTL!B$21&amp;AI35&amp;IF(AD35&lt;&gt;"",HMTL!B$24&amp;AD35&amp;HMTL!B$26,"")&amp;IF(AF35&lt;&gt;"",HMTL!B$28&amp;AF35&amp;HMTL!B$26,"")&amp;IF(AH35&lt;&gt;"",HMTL!B$30&amp;AH35&amp;HMTL!B$26,"")&amp;HMTL!B$32&amp;HMTL!B$22&amp;AP35&amp;IF(AK35&lt;&gt;"",HMTL!B$24&amp;AK35&amp;HMTL!B$26,"")&amp;IF(AM35&lt;&gt;"",HMTL!B$28&amp;AM35&amp;HMTL!B$26,"")&amp;IF(AO35&lt;&gt;"",HMTL!B$30&amp;AO35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u-text-7"&gt;ham with mashed potatoes&lt;br&gt;
                          &lt;/p&gt;
                          &lt;img
                            class="u-align-center u-image u-image-contain u-image-default u-preserve-proportions u-image-3"
                            src="./images/porc.png" alt=" " data-image-width="512" data-image-height="512"&gt;&lt;img class="u-image u-image-contain u-image-default u-preserve-proportions u-image-4"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peach&lt;br&gt;
                          &lt;/p&gt;
                          &lt;img
                            class="u-align-center u-image u-image-contain u-image-default u-preserve-proportions u-image-3"
                            src="./images/cheese.png" alt=" " data-image-width="512" data-image-height="512"&gt;&lt;img class="u-image u-image-contain u-image-default u-preserve-proportions u-image-4"
                            src="./images/peach.png" alt=" " data-image-width="512" data-image-height="512"&gt;                        &lt;/div&gt;
                      &lt;/div&gt;</v>
      </c>
      <c r="AR35" t="str">
        <f>IF(A35&lt;&gt;"",W35&amp;AQ35&amp;HMTL!B$32&amp;HMTL!B$34,"")</f>
        <v xml:space="preserve">        &lt;!-- début d'un menu--&gt;
        &lt;div class="u-accordion-item"&gt;
          &lt;a class="u-accordion-link u-button-style u-palette-3-light-2 u-accordion-link-2" id="link-accordion-4c47"
            aria-controls="accordion-4c47" aria-selected="false"&gt;
            &lt;span class="u-accordion-link-text"&gt;25/6/2024&lt;/span&gt;&lt;span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u-text-7"&gt;ham with mashed potatoes&lt;br&gt;
                          &lt;/p&gt;
                          &lt;img
                            class="u-align-center u-image u-image-contain u-image-default u-preserve-proportions u-image-3"
                            src="./images/porc.png" alt=" " data-image-width="512" data-image-height="512"&gt;&lt;img class="u-image u-image-contain u-image-default u-preserve-proportions u-image-4"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 peach&lt;br&gt;
                          &lt;/p&gt;
                          &lt;img
                            class="u-align-center u-image u-image-contain u-image-default u-preserve-proportions u-image-3"
                            src="./images/cheese.png" alt=" " data-image-width="512" data-image-height="512"&gt;&lt;img class="u-image u-image-contain u-image-default u-preserve-proportions u-image-4"
                            src="./images/peach.png" alt=" " data-image-width="512" data-image-height="512"&gt;                        &lt;/div&gt;
                      &lt;/div&gt;                        &lt;/div&gt;
                      &lt;/div&gt;
                &lt;/div&gt;
              &lt;/div&gt;
            &lt;/div&gt;
          &lt;/div&gt;
        &lt;/div&gt;
        &lt;!-- fin d'un menu--&gt;</v>
      </c>
      <c r="AS35" s="16"/>
    </row>
    <row r="36" ht="14.25">
      <c r="A36" s="37">
        <v>45470</v>
      </c>
      <c r="B36" s="38">
        <f t="shared" si="39"/>
        <v>4</v>
      </c>
      <c r="C36" s="38"/>
      <c r="D36" s="38" t="s">
        <v>185</v>
      </c>
      <c r="E36" s="38"/>
      <c r="F36" s="39"/>
      <c r="G36" s="38" t="s">
        <v>167</v>
      </c>
      <c r="H36" s="39" t="s">
        <v>159</v>
      </c>
      <c r="I36" s="39"/>
      <c r="J36" s="39" t="s">
        <v>184</v>
      </c>
      <c r="K36" s="39"/>
      <c r="L36" s="39"/>
      <c r="M36" s="16"/>
      <c r="N36">
        <f t="shared" si="40"/>
        <v>5</v>
      </c>
      <c r="O36" t="str">
        <f t="shared" si="41"/>
        <v>Thursday</v>
      </c>
      <c r="P36" t="str">
        <f>VLOOKUP(DAY(A36),Paramètres!I$3:J$33,2,FALSE)</f>
        <v>27th</v>
      </c>
      <c r="Q36" t="str">
        <f>VLOOKUP(MONTH(A36),Paramètres!M$3:N$14,2,FALSE)</f>
        <v>June</v>
      </c>
      <c r="R36" t="str">
        <f t="shared" si="42"/>
        <v>27/6/2024</v>
      </c>
      <c r="S36" t="str">
        <f t="shared" si="43"/>
        <v xml:space="preserve">Today is Thursday</v>
      </c>
      <c r="T36" t="str">
        <f t="shared" si="44"/>
        <v xml:space="preserve"> the 27th of June, 2024</v>
      </c>
      <c r="U36" t="str">
        <f>IF(C36="","",VLOOKUP(C36,ListesDeroulantes!A:B,2,FALSE)&amp;" menu")</f>
        <v/>
      </c>
      <c r="V36" t="str">
        <f t="shared" si="45"/>
        <v xml:space="preserve">Today, on the menu, there is:</v>
      </c>
      <c r="W36" t="str">
        <f>HMTL!B$10&amp;R36&amp;HMTL!B$12&amp;S36&amp;HMTL!B$14&amp;T36&amp;HMTL!B$16&amp;V36&amp;HMTL!B$18</f>
        <v xml:space="preserve">        &lt;!-- début d'un menu--&gt;
        &lt;div class="u-accordion-item"&gt;
          &lt;a class="u-accordion-link u-button-style u-palette-3-light-2 u-accordion-link-2" id="link-accordion-4c47"
            aria-controls="accordion-4c47" aria-selected="false"&gt;
            &lt;span class="u-accordion-link-text"&gt;27/6/2024&lt;/span&gt;&lt;span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36" t="str">
        <f>IFERROR(VLOOKUP(D36,ListesDeroulantes!C:E,3,FALSE),"")</f>
        <v xml:space="preserve">pasta salad</v>
      </c>
      <c r="Y36" s="15" t="str">
        <f>IFERROR("./images/"&amp;VLOOKUP(D36,ListesDeroulantes!C:E,2,FALSE),"")</f>
        <v>./images/pasta.png</v>
      </c>
      <c r="Z36" t="str">
        <f>IFERROR(VLOOKUP(E36,ListesDeroulantes!F:H,3,FALSE),"")</f>
        <v/>
      </c>
      <c r="AA36" t="str">
        <f>IFERROR("./images/"&amp;VLOOKUP(E36,ListesDeroulantes!F:H,2,FALSE),"")</f>
        <v/>
      </c>
      <c r="AB36" t="str">
        <f t="shared" si="46"/>
        <v xml:space="preserve">pasta salad</v>
      </c>
      <c r="AC36" t="str">
        <f>IFERROR(VLOOKUP(G36,ListesDeroulantes!I:K,3,FALSE),"")</f>
        <v>fish</v>
      </c>
      <c r="AD36" t="str">
        <f>IFERROR("./images/"&amp;VLOOKUP(G36,ListesDeroulantes!I:K,2,FALSE),"")</f>
        <v>./images/fish.png</v>
      </c>
      <c r="AE36" t="str">
        <f>IFERROR(VLOOKUP(H36,ListesDeroulantes!I:K,3,FALSE),"")</f>
        <v xml:space="preserve">green beans</v>
      </c>
      <c r="AF36" t="str">
        <f>IFERROR("./images/"&amp;VLOOKUP(H36,ListesDeroulantes!I:K,2,FALSE),"")</f>
        <v>./images/greenbeans.png</v>
      </c>
      <c r="AG36" t="str">
        <f>IFERROR(VLOOKUP(I36,ListesDeroulantes!I:K,3,FALSE),"")</f>
        <v/>
      </c>
      <c r="AH36" t="str">
        <f>IFERROR("./images/"&amp;VLOOKUP(I36,ListesDeroulantes!I:K,2,FALSE),"")</f>
        <v/>
      </c>
      <c r="AI36" t="str">
        <f t="shared" si="47"/>
        <v xml:space="preserve">fish with green beans</v>
      </c>
      <c r="AJ36" t="str">
        <f>IFERROR(VLOOKUP(J36,ListesDeroulantes!L:N,3,FALSE),"")</f>
        <v xml:space="preserve">Fruit purée</v>
      </c>
      <c r="AK36" t="str">
        <f>IFERROR("./images/"&amp;VLOOKUP(J36,ListesDeroulantes!L:N,2,FALSE),"")</f>
        <v>./images/fruitpurée.png</v>
      </c>
      <c r="AL36" t="str">
        <f>IFERROR(VLOOKUP(K36,ListesDeroulantes!L:N,3,FALSE),"")</f>
        <v/>
      </c>
      <c r="AM36" t="str">
        <f>IFERROR("./images/"&amp;VLOOKUP(K36,ListesDeroulantes!L:N,2,FALSE),"")</f>
        <v/>
      </c>
      <c r="AN36" t="str">
        <f>IFERROR(VLOOKUP(L36,ListesDeroulantes!L:N,3,FALSE),"")</f>
        <v/>
      </c>
      <c r="AO36" s="15" t="str">
        <f>IFERROR("./images/"&amp;VLOOKUP(L36,ListesDeroulantes!L:N,2,FALSE),"")</f>
        <v/>
      </c>
      <c r="AP36" t="str">
        <f t="shared" si="48"/>
        <v xml:space="preserve">Fruit purée</v>
      </c>
      <c r="AQ36" t="str">
        <f>HMTL!B$20&amp;AB36&amp;IF(Y36&lt;&gt;"",HMTL!B$24&amp;Y36&amp;HMTL!B$26,"")&amp;IF(AA36&lt;&gt;"",HMTL!B$28&amp;AA36&amp;HMTL!B$26,"")&amp;HMTL!B$32&amp;HMTL!B$21&amp;AI36&amp;IF(AD36&lt;&gt;"",HMTL!B$24&amp;AD36&amp;HMTL!B$26,"")&amp;IF(AF36&lt;&gt;"",HMTL!B$28&amp;AF36&amp;HMTL!B$26,"")&amp;IF(AH36&lt;&gt;"",HMTL!B$30&amp;AH36&amp;HMTL!B$26,"")&amp;HMTL!B$32&amp;HMTL!B$22&amp;AP36&amp;IF(AK36&lt;&gt;"",HMTL!B$24&amp;AK36&amp;HMTL!B$26,"")&amp;IF(AM36&lt;&gt;"",HMTL!B$28&amp;AM36&amp;HMTL!B$26,"")&amp;IF(AO36&lt;&gt;"",HMTL!B$30&amp;AO36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u-text-7"&gt;pasta salad&lt;br&gt;
                          &lt;/p&gt;
                          &lt;img
                            class="u-align-center u-image u-image-contain u-image-default u-preserve-proportions u-image-3"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green beans&lt;br&gt;
                          &lt;/p&gt;
                          &lt;img
                            class="u-align-center u-image u-image-contain u-image-default u-preserve-proportions u-image-3"
                            src="./images/fish.png" alt=" " data-image-width="512" data-image-height="512"&gt;&lt;img class="u-image u-image-contain u-image-default u-preserve-proportions u-image-4"
                            src="./images/greenbeans.png"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u-text-7"&gt;Fruit purée&lt;br&gt;
                          &lt;/p&gt;
                          &lt;img
                            class="u-align-center u-image u-image-contain u-image-default u-preserve-proportions u-image-3"
                            src="./images/fruitpurée.png" alt=" " data-image-width="512" data-image-height="512"&gt;                        &lt;/div&gt;
                      &lt;/div&gt;</v>
      </c>
      <c r="AR36" t="str">
        <f>IF(A36&lt;&gt;"",W36&amp;AQ36&amp;HMTL!B$32&amp;HMTL!B$34,"")</f>
        <v xml:space="preserve">        &lt;!-- début d'un menu--&gt;
        &lt;div class="u-accordion-item"&gt;
          &lt;a class="u-accordion-link u-button-style u-palette-3-light-2 u-accordion-link-2" id="link-accordion-4c47"
            aria-controls="accordion-4c47" aria-selected="false"&gt;
            &lt;span class="u-accordion-link-text"&gt;27/6/2024&lt;/span&gt;&lt;span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u-text-7"&gt;pasta salad&lt;br&gt;
                          &lt;/p&gt;
                          &lt;img
                            class="u-align-center u-image u-image-contain u-image-default u-preserve-proportions u-image-3"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green beans&lt;br&gt;
                          &lt;/p&gt;
                          &lt;img
                            class="u-align-center u-image u-image-contain u-image-default u-preserve-proportions u-image-3"
                            src="./images/fish.png" alt=" " data-image-width="512" data-image-height="512"&gt;&lt;img class="u-image u-image-contain u-image-default u-preserve-proportions u-image-4"
                            src="./images/greenbeans.png"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u-text-7"&gt;Fruit purée&lt;br&gt;
                          &lt;/p&gt;
                          &lt;img
                            class="u-align-center u-image u-image-contain u-image-default u-preserve-proportions u-image-3"
                            src="./images/fruitpurée.png" alt=" " data-image-width="512" data-image-height="512"&gt;                        &lt;/div&gt;
                      &lt;/div&gt;                        &lt;/div&gt;
                      &lt;/div&gt;
                &lt;/div&gt;
              &lt;/div&gt;
            &lt;/div&gt;
          &lt;/div&gt;
        &lt;/div&gt;
        &lt;!-- fin d'un menu--&gt;</v>
      </c>
      <c r="AS36" s="16"/>
    </row>
    <row r="37" ht="14.25">
      <c r="A37" s="37">
        <v>45471</v>
      </c>
      <c r="B37" s="38">
        <f t="shared" si="39"/>
        <v>5</v>
      </c>
      <c r="C37" s="38" t="s">
        <v>189</v>
      </c>
      <c r="D37" s="38"/>
      <c r="E37" s="38"/>
      <c r="F37" s="39"/>
      <c r="G37" s="38" t="s">
        <v>225</v>
      </c>
      <c r="H37" s="39" t="s">
        <v>226</v>
      </c>
      <c r="I37" s="39"/>
      <c r="J37" s="39" t="s">
        <v>157</v>
      </c>
      <c r="K37" s="39" t="s">
        <v>227</v>
      </c>
      <c r="L37" s="39"/>
      <c r="M37" s="16"/>
      <c r="N37">
        <f t="shared" si="40"/>
        <v>6</v>
      </c>
      <c r="O37" t="str">
        <f t="shared" si="41"/>
        <v>Friday</v>
      </c>
      <c r="P37" t="str">
        <f>VLOOKUP(DAY(A37),Paramètres!I$3:J$33,2,FALSE)</f>
        <v>28th</v>
      </c>
      <c r="Q37" t="str">
        <f>VLOOKUP(MONTH(A37),Paramètres!M$3:N$14,2,FALSE)</f>
        <v>June</v>
      </c>
      <c r="R37" t="str">
        <f t="shared" si="42"/>
        <v>28/6/2024</v>
      </c>
      <c r="S37" t="str">
        <f t="shared" si="43"/>
        <v xml:space="preserve">Today is Friday</v>
      </c>
      <c r="T37" t="str">
        <f t="shared" si="44"/>
        <v xml:space="preserve"> the 28th of June, 2024</v>
      </c>
      <c r="U37" t="str">
        <f>IF(C37="","",VLOOKUP(C37,ListesDeroulantes!A:B,2,FALSE)&amp;" menu")</f>
        <v xml:space="preserve">vegetarian menu</v>
      </c>
      <c r="V37" t="str">
        <f t="shared" si="45"/>
        <v xml:space="preserve">Today, there is a vegetarian menu:</v>
      </c>
      <c r="W37" t="str">
        <f>HMTL!B$10&amp;R37&amp;HMTL!B$12&amp;S37&amp;HMTL!B$14&amp;T37&amp;HMTL!B$16&amp;V37&amp;HMTL!B$18</f>
        <v xml:space="preserve">        &lt;!-- début d'un menu--&gt;
        &lt;div class="u-accordion-item"&gt;
          &lt;a class="u-accordion-link u-button-style u-palette-3-light-2 u-accordion-link-2" id="link-accordion-4c47"
            aria-controls="accordion-4c47" aria-selected="false"&gt;
            &lt;span class="u-accordion-link-text"&gt;28/6/2024&lt;/span&gt;&lt;span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v>
      </c>
      <c r="X37" t="str">
        <f>IFERROR(VLOOKUP(D37,ListesDeroulantes!C:E,3,FALSE),"")</f>
        <v/>
      </c>
      <c r="Y37" s="15" t="str">
        <f>IFERROR("./images/"&amp;VLOOKUP(D37,ListesDeroulantes!C:E,2,FALSE),"")</f>
        <v/>
      </c>
      <c r="Z37" t="str">
        <f>IFERROR(VLOOKUP(E37,ListesDeroulantes!F:H,3,FALSE),"")</f>
        <v/>
      </c>
      <c r="AA37" t="str">
        <f>IFERROR("./images/"&amp;VLOOKUP(E37,ListesDeroulantes!F:H,2,FALSE),"")</f>
        <v/>
      </c>
      <c r="AB37" t="str">
        <f t="shared" si="46"/>
        <v/>
      </c>
      <c r="AC37" t="str">
        <f>IFERROR(VLOOKUP(G37,ListesDeroulantes!I:K,3,FALSE),"")</f>
        <v>couscous</v>
      </c>
      <c r="AD37" t="str">
        <f>IFERROR("./images/"&amp;VLOOKUP(G37,ListesDeroulantes!I:K,2,FALSE),"")</f>
        <v>./images/couscous.png</v>
      </c>
      <c r="AE37" t="str">
        <f>IFERROR(VLOOKUP(H37,ListesDeroulantes!I:K,3,FALSE),"")</f>
        <v>semolina</v>
      </c>
      <c r="AF37" t="str">
        <f>IFERROR("./images/"&amp;VLOOKUP(H37,ListesDeroulantes!I:K,2,FALSE),"")</f>
        <v>./images/semolina.png</v>
      </c>
      <c r="AG37" t="str">
        <f>IFERROR(VLOOKUP(I37,ListesDeroulantes!I:K,3,FALSE),"")</f>
        <v/>
      </c>
      <c r="AH37" t="str">
        <f>IFERROR("./images/"&amp;VLOOKUP(I37,ListesDeroulantes!I:K,2,FALSE),"")</f>
        <v/>
      </c>
      <c r="AI37" t="str">
        <f t="shared" si="47"/>
        <v xml:space="preserve">couscous with semolina</v>
      </c>
      <c r="AJ37" t="str">
        <f>IFERROR(VLOOKUP(J37,ListesDeroulantes!L:N,3,FALSE),"")</f>
        <v xml:space="preserve">fromage blanc</v>
      </c>
      <c r="AK37" t="str">
        <f>IFERROR("./images/"&amp;VLOOKUP(J37,ListesDeroulantes!L:N,2,FALSE),"")</f>
        <v>./images/fromageblanc.png</v>
      </c>
      <c r="AL37" t="str">
        <f>IFERROR(VLOOKUP(K37,ListesDeroulantes!L:N,3,FALSE),"")</f>
        <v>cake</v>
      </c>
      <c r="AM37" t="str">
        <f>IFERROR("./images/"&amp;VLOOKUP(K37,ListesDeroulantes!L:N,2,FALSE),"")</f>
        <v>./images/cake.png</v>
      </c>
      <c r="AN37" t="str">
        <f>IFERROR(VLOOKUP(L37,ListesDeroulantes!L:N,3,FALSE),"")</f>
        <v/>
      </c>
      <c r="AO37" s="15" t="str">
        <f>IFERROR("./images/"&amp;VLOOKUP(L37,ListesDeroulantes!L:N,2,FALSE),"")</f>
        <v/>
      </c>
      <c r="AP37" t="str">
        <f t="shared" si="48"/>
        <v xml:space="preserve">fromage blanc with cake</v>
      </c>
      <c r="AQ37" t="str">
        <f>HMTL!B$20&amp;AB37&amp;IF(Y37&lt;&gt;"",HMTL!B$24&amp;Y37&amp;HMTL!B$26,"")&amp;IF(AA37&lt;&gt;"",HMTL!B$28&amp;AA37&amp;HMTL!B$26,"")&amp;HMTL!B$32&amp;HMTL!B$21&amp;AI37&amp;IF(AD37&lt;&gt;"",HMTL!B$24&amp;AD37&amp;HMTL!B$26,"")&amp;IF(AF37&lt;&gt;"",HMTL!B$28&amp;AF37&amp;HMTL!B$26,"")&amp;IF(AH37&lt;&gt;"",HMTL!B$30&amp;AH37&amp;HMTL!B$26,"")&amp;HMTL!B$32&amp;HMTL!B$22&amp;AP37&amp;IF(AK37&lt;&gt;"",HMTL!B$24&amp;AK37&amp;HMTL!B$26,"")&amp;IF(AM37&lt;&gt;"",HMTL!B$28&amp;AM37&amp;HMTL!B$26,"")&amp;IF(AO37&lt;&gt;"",HMTL!B$30&amp;AO37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u-text-7"&gt;couscous with semolina&lt;br&gt;
                          &lt;/p&gt;
                          &lt;img
                            class="u-align-center u-image u-image-contain u-image-default u-preserve-proportions u-image-3"
                            src="./images/couscous.png" alt=" " data-image-width="512" data-image-height="512"&gt;&lt;img class="u-image u-image-contain u-image-default u-preserve-proportions u-image-4"
                            src="./images/semolina.png"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 with cake&lt;br&gt;
                          &lt;/p&gt;
                          &lt;img
                            class="u-align-center u-image u-image-contain u-image-default u-preserve-proportions u-image-3"
                            src="./images/fromageblanc.png" alt=" " data-image-width="512" data-image-height="512"&gt;&lt;img class="u-image u-image-contain u-image-default u-preserve-proportions u-image-4"
                            src="./images/cake.png" alt=" " data-image-width="512" data-image-height="512"&gt;                        &lt;/div&gt;
                      &lt;/div&gt;</v>
      </c>
      <c r="AR37" t="str">
        <f>IF(A37&lt;&gt;"",W37&amp;AQ37&amp;HMTL!B$32&amp;HMTL!B$34,"")</f>
        <v xml:space="preserve">        &lt;!-- début d'un menu--&gt;
        &lt;div class="u-accordion-item"&gt;
          &lt;a class="u-accordion-link u-button-style u-palette-3-light-2 u-accordion-link-2" id="link-accordion-4c47"
            aria-controls="accordion-4c47" aria-selected="false"&gt;
            &lt;span class="u-accordion-link-text"&gt;28/6/2024&lt;/span&gt;&lt;span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vegetarian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u-text-7"&gt;couscous with semolina&lt;br&gt;
                          &lt;/p&gt;
                          &lt;img
                            class="u-align-center u-image u-image-contain u-image-default u-preserve-proportions u-image-3"
                            src="./images/couscous.png" alt=" " data-image-width="512" data-image-height="512"&gt;&lt;img class="u-image u-image-contain u-image-default u-preserve-proportions u-image-4"
                            src="./images/semolina.png"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 with cake&lt;br&gt;
                          &lt;/p&gt;
                          &lt;img
                            class="u-align-center u-image u-image-contain u-image-default u-preserve-proportions u-image-3"
                            src="./images/fromageblanc.png" alt=" " data-image-width="512" data-image-height="512"&gt;&lt;img class="u-image u-image-contain u-image-default u-preserve-proportions u-image-4"
                            src="./images/cake.png" alt=" " data-image-width="512" data-image-height="512"&gt;                        &lt;/div&gt;
                      &lt;/div&gt;                        &lt;/div&gt;
                      &lt;/div&gt;
                &lt;/div&gt;
              &lt;/div&gt;
            &lt;/div&gt;
          &lt;/div&gt;
        &lt;/div&gt;
        &lt;!-- fin d'un menu--&gt;</v>
      </c>
      <c r="AS37" s="16"/>
    </row>
    <row r="38" ht="14.25">
      <c r="A38" s="37">
        <v>45474</v>
      </c>
      <c r="B38" s="38">
        <f t="shared" si="39"/>
        <v>1</v>
      </c>
      <c r="C38" s="38"/>
      <c r="D38" s="38"/>
      <c r="E38" s="38"/>
      <c r="F38" s="39"/>
      <c r="G38" s="38" t="s">
        <v>199</v>
      </c>
      <c r="H38" s="39" t="s">
        <v>228</v>
      </c>
      <c r="I38" s="39" t="s">
        <v>169</v>
      </c>
      <c r="J38" s="39" t="s">
        <v>157</v>
      </c>
      <c r="K38" s="39" t="s">
        <v>176</v>
      </c>
      <c r="L38" s="39"/>
      <c r="M38" s="16"/>
      <c r="N38">
        <f t="shared" si="40"/>
        <v>2</v>
      </c>
      <c r="O38" t="str">
        <f t="shared" si="41"/>
        <v>Monday</v>
      </c>
      <c r="P38" t="str">
        <f>VLOOKUP(DAY(A38),Paramètres!I$3:J$33,2,FALSE)</f>
        <v>1st</v>
      </c>
      <c r="Q38" t="str">
        <f>VLOOKUP(MONTH(A38),Paramètres!M$3:N$14,2,FALSE)</f>
        <v>July</v>
      </c>
      <c r="R38" t="str">
        <f t="shared" si="42"/>
        <v>1/7/2024</v>
      </c>
      <c r="S38" t="str">
        <f t="shared" si="43"/>
        <v xml:space="preserve">Today is Monday</v>
      </c>
      <c r="T38" t="str">
        <f t="shared" si="44"/>
        <v xml:space="preserve"> the 1st of July, 2024</v>
      </c>
      <c r="U38" t="str">
        <f>IF(C38="","",VLOOKUP(C38,ListesDeroulantes!A:B,2,FALSE)&amp;" menu")</f>
        <v/>
      </c>
      <c r="V38" t="str">
        <f t="shared" si="45"/>
        <v xml:space="preserve">Today, on the menu, there is:</v>
      </c>
      <c r="W38" t="str">
        <f>HMTL!B$10&amp;R38&amp;HMTL!B$12&amp;S38&amp;HMTL!B$14&amp;T38&amp;HMTL!B$16&amp;V38&amp;HMTL!B$18</f>
        <v xml:space="preserve">        &lt;!-- début d'un menu--&gt;
        &lt;div class="u-accordion-item"&gt;
          &lt;a class="u-accordion-link u-button-style u-palette-3-light-2 u-accordion-link-2" id="link-accordion-4c47"
            aria-controls="accordion-4c47" aria-selected="false"&gt;
            &lt;span class="u-accordion-link-text"&gt;1/7/2024&lt;/span&gt;&lt;span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1st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38" t="str">
        <f>IFERROR(VLOOKUP(D38,ListesDeroulantes!C:E,3,FALSE),"")</f>
        <v/>
      </c>
      <c r="Y38" s="15" t="str">
        <f>IFERROR("./images/"&amp;VLOOKUP(D38,ListesDeroulantes!C:E,2,FALSE),"")</f>
        <v/>
      </c>
      <c r="Z38" t="str">
        <f>IFERROR(VLOOKUP(E38,ListesDeroulantes!F:H,3,FALSE),"")</f>
        <v/>
      </c>
      <c r="AA38" t="str">
        <f>IFERROR("./images/"&amp;VLOOKUP(E38,ListesDeroulantes!F:H,2,FALSE),"")</f>
        <v/>
      </c>
      <c r="AB38" t="str">
        <f t="shared" si="46"/>
        <v/>
      </c>
      <c r="AC38" t="str">
        <f>IFERROR(VLOOKUP(G38,ListesDeroulantes!I:K,3,FALSE),"")</f>
        <v xml:space="preserve">chicken nuggets</v>
      </c>
      <c r="AD38" t="str">
        <f>IFERROR("./images/"&amp;VLOOKUP(G38,ListesDeroulantes!I:K,2,FALSE),"")</f>
        <v>./images/chicken.png</v>
      </c>
      <c r="AE38" t="str">
        <f>IFERROR(VLOOKUP(H38,ListesDeroulantes!I:K,3,FALSE),"")</f>
        <v>zucchini</v>
      </c>
      <c r="AF38" t="str">
        <f>IFERROR("./images/"&amp;VLOOKUP(H38,ListesDeroulantes!I:K,2,FALSE),"")</f>
        <v>./images/zucchini.png</v>
      </c>
      <c r="AG38" t="str">
        <f>IFERROR(VLOOKUP(I38,ListesDeroulantes!I:K,3,FALSE),"")</f>
        <v>potatoes</v>
      </c>
      <c r="AH38" t="str">
        <f>IFERROR("./images/"&amp;VLOOKUP(I38,ListesDeroulantes!I:K,2,FALSE),"")</f>
        <v>./images/potatoes.png</v>
      </c>
      <c r="AI38" t="str">
        <f t="shared" si="47"/>
        <v xml:space="preserve">chicken nuggets with zucchini and potatoes</v>
      </c>
      <c r="AJ38" t="str">
        <f>IFERROR(VLOOKUP(J38,ListesDeroulantes!L:N,3,FALSE),"")</f>
        <v xml:space="preserve">fromage blanc</v>
      </c>
      <c r="AK38" t="str">
        <f>IFERROR("./images/"&amp;VLOOKUP(J38,ListesDeroulantes!L:N,2,FALSE),"")</f>
        <v>./images/fromageblanc.png</v>
      </c>
      <c r="AL38" t="str">
        <f>IFERROR(VLOOKUP(K38,ListesDeroulantes!L:N,3,FALSE),"")</f>
        <v>watermelon</v>
      </c>
      <c r="AM38" t="str">
        <f>IFERROR("./images/"&amp;VLOOKUP(K38,ListesDeroulantes!L:N,2,FALSE),"")</f>
        <v>./images/watermelon.png</v>
      </c>
      <c r="AN38" t="str">
        <f>IFERROR(VLOOKUP(L38,ListesDeroulantes!L:N,3,FALSE),"")</f>
        <v/>
      </c>
      <c r="AO38" s="15" t="str">
        <f>IFERROR("./images/"&amp;VLOOKUP(L38,ListesDeroulantes!L:N,2,FALSE),"")</f>
        <v/>
      </c>
      <c r="AP38" t="str">
        <f t="shared" si="48"/>
        <v xml:space="preserve">fromage blanc with watermelon</v>
      </c>
      <c r="AQ38" t="str">
        <f>HMTL!B$20&amp;AB38&amp;IF(Y38&lt;&gt;"",HMTL!B$24&amp;Y38&amp;HMTL!B$26,"")&amp;IF(AA38&lt;&gt;"",HMTL!B$28&amp;AA38&amp;HMTL!B$26,"")&amp;HMTL!B$32&amp;HMTL!B$21&amp;AI38&amp;IF(AD38&lt;&gt;"",HMTL!B$24&amp;AD38&amp;HMTL!B$26,"")&amp;IF(AF38&lt;&gt;"",HMTL!B$28&amp;AF38&amp;HMTL!B$26,"")&amp;IF(AH38&lt;&gt;"",HMTL!B$30&amp;AH38&amp;HMTL!B$26,"")&amp;HMTL!B$32&amp;HMTL!B$22&amp;AP38&amp;IF(AK38&lt;&gt;"",HMTL!B$24&amp;AK38&amp;HMTL!B$26,"")&amp;IF(AM38&lt;&gt;"",HMTL!B$28&amp;AM38&amp;HMTL!B$26,"")&amp;IF(AO38&lt;&gt;"",HMTL!B$30&amp;AO38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nuggets with zucchini and potatoes&lt;br&gt;
                          &lt;/p&gt;
                          &lt;img
                            class="u-align-center u-image u-image-contain u-image-default u-preserve-proportions u-image-3"
                            src="./images/chicken.png" alt=" " data-image-width="512" data-image-height="512"&gt;&lt;img class="u-image u-image-contain u-image-default u-preserve-proportions u-image-4"
                            src="./images/zucchini.png"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 with watermelon&lt;br&gt;
                          &lt;/p&gt;
                          &lt;img
                            class="u-align-center u-image u-image-contain u-image-default u-preserve-proportions u-image-3"
                            src="./images/fromageblanc.png" alt=" " data-image-width="512" data-image-height="512"&gt;&lt;img class="u-image u-image-contain u-image-default u-preserve-proportions u-image-4"
                            src="./images/watermelon.png" alt=" " data-image-width="512" data-image-height="512"&gt;                        &lt;/div&gt;
                      &lt;/div&gt;</v>
      </c>
      <c r="AR38" t="str">
        <f>IF(A38&lt;&gt;"",W38&amp;AQ38&amp;HMTL!B$32&amp;HMTL!B$34,"")</f>
        <v xml:space="preserve">        &lt;!-- début d'un menu--&gt;
        &lt;div class="u-accordion-item"&gt;
          &lt;a class="u-accordion-link u-button-style u-palette-3-light-2 u-accordion-link-2" id="link-accordion-4c47"
            aria-controls="accordion-4c47" aria-selected="false"&gt;
            &lt;span class="u-accordion-link-text"&gt;1/7/2024&lt;/span&gt;&lt;span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1st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nuggets with zucchini and potatoes&lt;br&gt;
                          &lt;/p&gt;
                          &lt;img
                            class="u-align-center u-image u-image-contain u-image-default u-preserve-proportions u-image-3"
                            src="./images/chicken.png" alt=" " data-image-width="512" data-image-height="512"&gt;&lt;img class="u-image u-image-contain u-image-default u-preserve-proportions u-image-4"
                            src="./images/zucchini.png" alt=" " data-image-width="512" data-image-height="512"&gt;&lt;img class="u-image u-image-contain u-image-default u-preserve-proportions u-image-5"
                            src="./images/potatoes.png"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u-text-7"&gt;fromage blanc with watermelon&lt;br&gt;
                          &lt;/p&gt;
                          &lt;img
                            class="u-align-center u-image u-image-contain u-image-default u-preserve-proportions u-image-3"
                            src="./images/fromageblanc.png" alt=" " data-image-width="512" data-image-height="512"&gt;&lt;img class="u-image u-image-contain u-image-default u-preserve-proportions u-image-4"
                            src="./images/watermelon.png" alt=" " data-image-width="512" data-image-height="512"&gt;                        &lt;/div&gt;
                      &lt;/div&gt;                        &lt;/div&gt;
                      &lt;/div&gt;
                &lt;/div&gt;
              &lt;/div&gt;
            &lt;/div&gt;
          &lt;/div&gt;
        &lt;/div&gt;
        &lt;!-- fin d'un menu--&gt;</v>
      </c>
      <c r="AS38" s="16"/>
    </row>
    <row r="39" ht="14.25">
      <c r="A39" s="37">
        <v>45475</v>
      </c>
      <c r="B39" s="38">
        <f t="shared" si="39"/>
        <v>2</v>
      </c>
      <c r="C39" s="38"/>
      <c r="D39" s="38"/>
      <c r="E39" s="38"/>
      <c r="F39" s="39"/>
      <c r="G39" s="38" t="s">
        <v>167</v>
      </c>
      <c r="H39" s="39" t="s">
        <v>181</v>
      </c>
      <c r="I39" s="39"/>
      <c r="J39" s="39" t="s">
        <v>154</v>
      </c>
      <c r="K39" s="39" t="s">
        <v>229</v>
      </c>
      <c r="L39" s="39"/>
      <c r="M39" s="16"/>
      <c r="N39">
        <f t="shared" si="40"/>
        <v>3</v>
      </c>
      <c r="O39" t="str">
        <f t="shared" si="41"/>
        <v>Tuesday</v>
      </c>
      <c r="P39" t="str">
        <f>VLOOKUP(DAY(A39),Paramètres!I$3:J$33,2,FALSE)</f>
        <v>2nd</v>
      </c>
      <c r="Q39" t="str">
        <f>VLOOKUP(MONTH(A39),Paramètres!M$3:N$14,2,FALSE)</f>
        <v>July</v>
      </c>
      <c r="R39" t="str">
        <f t="shared" si="42"/>
        <v>2/7/2024</v>
      </c>
      <c r="S39" t="str">
        <f t="shared" si="43"/>
        <v xml:space="preserve">Today is Tuesday</v>
      </c>
      <c r="T39" t="str">
        <f t="shared" si="44"/>
        <v xml:space="preserve"> the 2nd of July, 2024</v>
      </c>
      <c r="U39" t="str">
        <f>IF(C39="","",VLOOKUP(C39,ListesDeroulantes!A:B,2,FALSE)&amp;" menu")</f>
        <v/>
      </c>
      <c r="V39" t="str">
        <f t="shared" si="45"/>
        <v xml:space="preserve">Today, on the menu, there is:</v>
      </c>
      <c r="W39" t="str">
        <f>HMTL!B$10&amp;R39&amp;HMTL!B$12&amp;S39&amp;HMTL!B$14&amp;T39&amp;HMTL!B$16&amp;V39&amp;HMTL!B$18</f>
        <v xml:space="preserve">        &lt;!-- début d'un menu--&gt;
        &lt;div class="u-accordion-item"&gt;
          &lt;a class="u-accordion-link u-button-style u-palette-3-light-2 u-accordion-link-2" id="link-accordion-4c47"
            aria-controls="accordion-4c47" aria-selected="false"&gt;
            &lt;span class="u-accordion-link-text"&gt;2/7/2024&lt;/span&gt;&lt;span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2nd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39" t="str">
        <f>IFERROR(VLOOKUP(D39,ListesDeroulantes!C:E,3,FALSE),"")</f>
        <v/>
      </c>
      <c r="Y39" s="15" t="str">
        <f>IFERROR("./images/"&amp;VLOOKUP(D39,ListesDeroulantes!C:E,2,FALSE),"")</f>
        <v/>
      </c>
      <c r="Z39" t="str">
        <f>IFERROR(VLOOKUP(E39,ListesDeroulantes!F:H,3,FALSE),"")</f>
        <v/>
      </c>
      <c r="AA39" t="str">
        <f>IFERROR("./images/"&amp;VLOOKUP(E39,ListesDeroulantes!F:H,2,FALSE),"")</f>
        <v/>
      </c>
      <c r="AB39" t="str">
        <f t="shared" si="46"/>
        <v/>
      </c>
      <c r="AC39" t="str">
        <f>IFERROR(VLOOKUP(G39,ListesDeroulantes!I:K,3,FALSE),"")</f>
        <v>fish</v>
      </c>
      <c r="AD39" t="str">
        <f>IFERROR("./images/"&amp;VLOOKUP(G39,ListesDeroulantes!I:K,2,FALSE),"")</f>
        <v>./images/fish.png</v>
      </c>
      <c r="AE39" t="str">
        <f>IFERROR(VLOOKUP(H39,ListesDeroulantes!I:K,3,FALSE),"")</f>
        <v>pasta</v>
      </c>
      <c r="AF39" t="str">
        <f>IFERROR("./images/"&amp;VLOOKUP(H39,ListesDeroulantes!I:K,2,FALSE),"")</f>
        <v>./images/pasta.png</v>
      </c>
      <c r="AG39" t="str">
        <f>IFERROR(VLOOKUP(I39,ListesDeroulantes!I:K,3,FALSE),"")</f>
        <v/>
      </c>
      <c r="AH39" t="str">
        <f>IFERROR("./images/"&amp;VLOOKUP(I39,ListesDeroulantes!I:K,2,FALSE),"")</f>
        <v/>
      </c>
      <c r="AI39" t="str">
        <f t="shared" si="47"/>
        <v xml:space="preserve">fish with pasta</v>
      </c>
      <c r="AJ39" t="str">
        <f>IFERROR(VLOOKUP(J39,ListesDeroulantes!L:N,3,FALSE),"")</f>
        <v>cheese</v>
      </c>
      <c r="AK39" t="str">
        <f>IFERROR("./images/"&amp;VLOOKUP(J39,ListesDeroulantes!L:N,2,FALSE),"")</f>
        <v>./images/cheese.png</v>
      </c>
      <c r="AL39" t="str">
        <f>IFERROR(VLOOKUP(K39,ListesDeroulantes!L:N,3,FALSE),"")</f>
        <v>apricots</v>
      </c>
      <c r="AM39" t="str">
        <f>IFERROR("./images/"&amp;VLOOKUP(K39,ListesDeroulantes!L:N,2,FALSE),"")</f>
        <v>./images/apricot.png</v>
      </c>
      <c r="AN39" t="str">
        <f>IFERROR(VLOOKUP(L39,ListesDeroulantes!L:N,3,FALSE),"")</f>
        <v/>
      </c>
      <c r="AO39" s="15" t="str">
        <f>IFERROR("./images/"&amp;VLOOKUP(L39,ListesDeroulantes!L:N,2,FALSE),"")</f>
        <v/>
      </c>
      <c r="AP39" t="str">
        <f t="shared" si="48"/>
        <v xml:space="preserve">cheese with apricots</v>
      </c>
      <c r="AQ39" t="str">
        <f>HMTL!B$20&amp;AB39&amp;IF(Y39&lt;&gt;"",HMTL!B$24&amp;Y39&amp;HMTL!B$26,"")&amp;IF(AA39&lt;&gt;"",HMTL!B$28&amp;AA39&amp;HMTL!B$26,"")&amp;HMTL!B$32&amp;HMTL!B$21&amp;AI39&amp;IF(AD39&lt;&gt;"",HMTL!B$24&amp;AD39&amp;HMTL!B$26,"")&amp;IF(AF39&lt;&gt;"",HMTL!B$28&amp;AF39&amp;HMTL!B$26,"")&amp;IF(AH39&lt;&gt;"",HMTL!B$30&amp;AH39&amp;HMTL!B$26,"")&amp;HMTL!B$32&amp;HMTL!B$22&amp;AP39&amp;IF(AK39&lt;&gt;"",HMTL!B$24&amp;AK39&amp;HMTL!B$26,"")&amp;IF(AM39&lt;&gt;"",HMTL!B$28&amp;AM39&amp;HMTL!B$26,"")&amp;IF(AO39&lt;&gt;"",HMTL!B$30&amp;AO39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pasta&lt;br&gt;
                          &lt;/p&gt;
                          &lt;img
                            class="u-align-center u-image u-image-contain u-image-default u-preserve-proportions u-image-3"
                            src="./images/fish.png" alt=" " data-image-width="512" data-image-height="512"&gt;&lt;img class="u-image u-image-contain u-image-default u-preserve-proportions u-image-4"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apricots&lt;br&gt;
                          &lt;/p&gt;
                          &lt;img
                            class="u-align-center u-image u-image-contain u-image-default u-preserve-proportions u-image-3"
                            src="./images/cheese.png" alt=" " data-image-width="512" data-image-height="512"&gt;&lt;img class="u-image u-image-contain u-image-default u-preserve-proportions u-image-4"
                            src="./images/apricot.png" alt=" " data-image-width="512" data-image-height="512"&gt;                        &lt;/div&gt;
                      &lt;/div&gt;</v>
      </c>
      <c r="AR39" t="str">
        <f>IF(A39&lt;&gt;"",W39&amp;AQ39&amp;HMTL!B$32&amp;HMTL!B$34,"")</f>
        <v xml:space="preserve">        &lt;!-- début d'un menu--&gt;
        &lt;div class="u-accordion-item"&gt;
          &lt;a class="u-accordion-link u-button-style u-palette-3-light-2 u-accordion-link-2" id="link-accordion-4c47"
            aria-controls="accordion-4c47" aria-selected="false"&gt;
            &lt;span class="u-accordion-link-text"&gt;2/7/2024&lt;/span&gt;&lt;span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2nd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u-text-7"&gt;fish with pasta&lt;br&gt;
                          &lt;/p&gt;
                          &lt;img
                            class="u-align-center u-image u-image-contain u-image-default u-preserve-proportions u-image-3"
                            src="./images/fish.png" alt=" " data-image-width="512" data-image-height="512"&gt;&lt;img class="u-image u-image-contain u-image-default u-preserve-proportions u-image-4"
                            src="./images/pasta.png"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apricots&lt;br&gt;
                          &lt;/p&gt;
                          &lt;img
                            class="u-align-center u-image u-image-contain u-image-default u-preserve-proportions u-image-3"
                            src="./images/cheese.png" alt=" " data-image-width="512" data-image-height="512"&gt;&lt;img class="u-image u-image-contain u-image-default u-preserve-proportions u-image-4"
                            src="./images/apricot.png" alt=" " data-image-width="512" data-image-height="512"&gt;                        &lt;/div&gt;
                      &lt;/div&gt;                        &lt;/div&gt;
                      &lt;/div&gt;
                &lt;/div&gt;
              &lt;/div&gt;
            &lt;/div&gt;
          &lt;/div&gt;
        &lt;/div&gt;
        &lt;!-- fin d'un menu--&gt;</v>
      </c>
      <c r="AS39" s="16"/>
    </row>
    <row r="40" ht="14.25">
      <c r="A40" s="37">
        <v>45477</v>
      </c>
      <c r="B40" s="38">
        <f t="shared" si="39"/>
        <v>4</v>
      </c>
      <c r="C40" s="38"/>
      <c r="D40" s="38" t="s">
        <v>201</v>
      </c>
      <c r="E40" s="38"/>
      <c r="F40" s="39"/>
      <c r="G40" s="38" t="s">
        <v>158</v>
      </c>
      <c r="H40" s="39" t="s">
        <v>206</v>
      </c>
      <c r="I40" s="39"/>
      <c r="J40" s="39" t="s">
        <v>227</v>
      </c>
      <c r="K40" s="39"/>
      <c r="L40" s="39"/>
      <c r="M40" s="16"/>
      <c r="N40">
        <f t="shared" si="40"/>
        <v>5</v>
      </c>
      <c r="O40" t="str">
        <f t="shared" si="41"/>
        <v>Thursday</v>
      </c>
      <c r="P40" t="str">
        <f>VLOOKUP(DAY(A40),Paramètres!I$3:J$33,2,FALSE)</f>
        <v>4th</v>
      </c>
      <c r="Q40" t="str">
        <f>VLOOKUP(MONTH(A40),Paramètres!M$3:N$14,2,FALSE)</f>
        <v>July</v>
      </c>
      <c r="R40" t="str">
        <f t="shared" si="42"/>
        <v>4/7/2024</v>
      </c>
      <c r="S40" t="str">
        <f t="shared" si="43"/>
        <v xml:space="preserve">Today is Thursday</v>
      </c>
      <c r="T40" t="str">
        <f t="shared" si="44"/>
        <v xml:space="preserve"> the 4th of July, 2024</v>
      </c>
      <c r="U40" t="str">
        <f>IF(C40="","",VLOOKUP(C40,ListesDeroulantes!A:B,2,FALSE)&amp;" menu")</f>
        <v/>
      </c>
      <c r="V40" t="str">
        <f t="shared" si="45"/>
        <v xml:space="preserve">Today, on the menu, there is:</v>
      </c>
      <c r="W40" t="str">
        <f>HMTL!B$10&amp;R40&amp;HMTL!B$12&amp;S40&amp;HMTL!B$14&amp;T40&amp;HMTL!B$16&amp;V40&amp;HMTL!B$18</f>
        <v xml:space="preserve">        &lt;!-- début d'un menu--&gt;
        &lt;div class="u-accordion-item"&gt;
          &lt;a class="u-accordion-link u-button-style u-palette-3-light-2 u-accordion-link-2" id="link-accordion-4c47"
            aria-controls="accordion-4c47" aria-selected="false"&gt;
            &lt;span class="u-accordion-link-text"&gt;4/7/2024&lt;/span&gt;&lt;span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4th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40" t="str">
        <f>IFERROR(VLOOKUP(D40,ListesDeroulantes!C:E,3,FALSE),"")</f>
        <v>salad</v>
      </c>
      <c r="Y40" s="15" t="str">
        <f>IFERROR("./images/"&amp;VLOOKUP(D40,ListesDeroulantes!C:E,2,FALSE),"")</f>
        <v>./images/salad.png</v>
      </c>
      <c r="Z40" t="str">
        <f>IFERROR(VLOOKUP(E40,ListesDeroulantes!F:H,3,FALSE),"")</f>
        <v/>
      </c>
      <c r="AA40" t="str">
        <f>IFERROR("./images/"&amp;VLOOKUP(E40,ListesDeroulantes!F:H,2,FALSE),"")</f>
        <v/>
      </c>
      <c r="AB40" t="str">
        <f t="shared" si="46"/>
        <v>salad</v>
      </c>
      <c r="AC40" t="str">
        <f>IFERROR(VLOOKUP(G40,ListesDeroulantes!I:K,3,FALSE),"")</f>
        <v>chicken</v>
      </c>
      <c r="AD40" t="str">
        <f>IFERROR("./images/"&amp;VLOOKUP(G40,ListesDeroulantes!I:K,2,FALSE),"")</f>
        <v>./images/chicken.png</v>
      </c>
      <c r="AE40" t="str">
        <f>IFERROR(VLOOKUP(H40,ListesDeroulantes!I:K,3,FALSE),"")</f>
        <v>ratatouille</v>
      </c>
      <c r="AF40" t="str">
        <f>IFERROR("./images/"&amp;VLOOKUP(H40,ListesDeroulantes!I:K,2,FALSE),"")</f>
        <v>./images/ratatouille.png</v>
      </c>
      <c r="AG40" t="str">
        <f>IFERROR(VLOOKUP(I40,ListesDeroulantes!I:K,3,FALSE),"")</f>
        <v/>
      </c>
      <c r="AH40" t="str">
        <f>IFERROR("./images/"&amp;VLOOKUP(I40,ListesDeroulantes!I:K,2,FALSE),"")</f>
        <v/>
      </c>
      <c r="AI40" t="str">
        <f t="shared" si="47"/>
        <v xml:space="preserve">chicken with ratatouille</v>
      </c>
      <c r="AJ40" t="str">
        <f>IFERROR(VLOOKUP(J40,ListesDeroulantes!L:N,3,FALSE),"")</f>
        <v>cake</v>
      </c>
      <c r="AK40" t="str">
        <f>IFERROR("./images/"&amp;VLOOKUP(J40,ListesDeroulantes!L:N,2,FALSE),"")</f>
        <v>./images/cake.png</v>
      </c>
      <c r="AL40" t="str">
        <f>IFERROR(VLOOKUP(K40,ListesDeroulantes!L:N,3,FALSE),"")</f>
        <v/>
      </c>
      <c r="AM40" t="str">
        <f>IFERROR("./images/"&amp;VLOOKUP(K40,ListesDeroulantes!L:N,2,FALSE),"")</f>
        <v/>
      </c>
      <c r="AN40" t="str">
        <f>IFERROR(VLOOKUP(L40,ListesDeroulantes!L:N,3,FALSE),"")</f>
        <v/>
      </c>
      <c r="AO40" s="15" t="str">
        <f>IFERROR("./images/"&amp;VLOOKUP(L40,ListesDeroulantes!L:N,2,FALSE),"")</f>
        <v/>
      </c>
      <c r="AP40" t="str">
        <f t="shared" si="48"/>
        <v>cake</v>
      </c>
      <c r="AQ40" t="str">
        <f>HMTL!B$20&amp;AB40&amp;IF(Y40&lt;&gt;"",HMTL!B$24&amp;Y40&amp;HMTL!B$26,"")&amp;IF(AA40&lt;&gt;"",HMTL!B$28&amp;AA40&amp;HMTL!B$26,"")&amp;HMTL!B$32&amp;HMTL!B$21&amp;AI40&amp;IF(AD40&lt;&gt;"",HMTL!B$24&amp;AD40&amp;HMTL!B$26,"")&amp;IF(AF40&lt;&gt;"",HMTL!B$28&amp;AF40&amp;HMTL!B$26,"")&amp;IF(AH40&lt;&gt;"",HMTL!B$30&amp;AH40&amp;HMTL!B$26,"")&amp;HMTL!B$32&amp;HMTL!B$22&amp;AP40&amp;IF(AK40&lt;&gt;"",HMTL!B$24&amp;AK40&amp;HMTL!B$26,"")&amp;IF(AM40&lt;&gt;"",HMTL!B$28&amp;AM40&amp;HMTL!B$26,"")&amp;IF(AO40&lt;&gt;"",HMTL!B$30&amp;AO40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u-text-7"&gt;salad&lt;br&gt;
                          &lt;/p&gt;
                          &lt;img
                            class="u-align-center u-image u-image-contain u-image-default u-preserve-proportions u-image-3"
                            src="./images/salad.png"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with ratatouille&lt;br&gt;
                          &lt;/p&gt;
                          &lt;img
                            class="u-align-center u-image u-image-contain u-image-default u-preserve-proportions u-image-3"
                            src="./images/chicken.png" alt=" " data-image-width="512" data-image-height="512"&gt;&lt;img class="u-image u-image-contain u-image-default u-preserve-proportions u-image-4"
                            src="./images/ratatouille.png"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u-text-7"&gt;cake&lt;br&gt;
                          &lt;/p&gt;
                          &lt;img
                            class="u-align-center u-image u-image-contain u-image-default u-preserve-proportions u-image-3"
                            src="./images/cake.png" alt=" " data-image-width="512" data-image-height="512"&gt;                        &lt;/div&gt;
                      &lt;/div&gt;</v>
      </c>
      <c r="AR40" t="str">
        <f>IF(A40&lt;&gt;"",W40&amp;AQ40&amp;HMTL!B$32&amp;HMTL!B$34,"")</f>
        <v xml:space="preserve">        &lt;!-- début d'un menu--&gt;
        &lt;div class="u-accordion-item"&gt;
          &lt;a class="u-accordion-link u-button-style u-palette-3-light-2 u-accordion-link-2" id="link-accordion-4c47"
            aria-controls="accordion-4c47" aria-selected="false"&gt;
            &lt;span class="u-accordion-link-text"&gt;4/7/2024&lt;/span&gt;&lt;span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4th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u-text-7"&gt;salad&lt;br&gt;
                          &lt;/p&gt;
                          &lt;img
                            class="u-align-center u-image u-image-contain u-image-default u-preserve-proportions u-image-3"
                            src="./images/salad.png"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u-text-7"&gt;chicken with ratatouille&lt;br&gt;
                          &lt;/p&gt;
                          &lt;img
                            class="u-align-center u-image u-image-contain u-image-default u-preserve-proportions u-image-3"
                            src="./images/chicken.png" alt=" " data-image-width="512" data-image-height="512"&gt;&lt;img class="u-image u-image-contain u-image-default u-preserve-proportions u-image-4"
                            src="./images/ratatouille.png"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u-text-7"&gt;cake&lt;br&gt;
                          &lt;/p&gt;
                          &lt;img
                            class="u-align-center u-image u-image-contain u-image-default u-preserve-proportions u-image-3"
                            src="./images/cake.png" alt=" " data-image-width="512" data-image-height="512"&gt;                        &lt;/div&gt;
                      &lt;/div&gt;                        &lt;/div&gt;
                      &lt;/div&gt;
                &lt;/div&gt;
              &lt;/div&gt;
            &lt;/div&gt;
          &lt;/div&gt;
        &lt;/div&gt;
        &lt;!-- fin d'un menu--&gt;</v>
      </c>
      <c r="AS40" s="16"/>
    </row>
    <row r="41" ht="14.25">
      <c r="A41" s="37">
        <v>45478</v>
      </c>
      <c r="B41" s="38">
        <f t="shared" si="39"/>
        <v>5</v>
      </c>
      <c r="C41" s="38" t="s">
        <v>216</v>
      </c>
      <c r="D41" s="38" t="s">
        <v>152</v>
      </c>
      <c r="E41" s="38"/>
      <c r="F41" s="39"/>
      <c r="G41" s="38" t="s">
        <v>172</v>
      </c>
      <c r="H41" s="39" t="s">
        <v>230</v>
      </c>
      <c r="I41" s="39"/>
      <c r="J41" s="39" t="s">
        <v>154</v>
      </c>
      <c r="K41" s="39" t="s">
        <v>184</v>
      </c>
      <c r="L41" s="39"/>
      <c r="M41" s="16"/>
      <c r="N41">
        <f t="shared" si="40"/>
        <v>6</v>
      </c>
      <c r="O41" t="str">
        <f t="shared" si="41"/>
        <v>Friday</v>
      </c>
      <c r="P41" t="str">
        <f>VLOOKUP(DAY(A41),Paramètres!I$3:J$33,2,FALSE)</f>
        <v>5th</v>
      </c>
      <c r="Q41" t="str">
        <f>VLOOKUP(MONTH(A41),Paramètres!M$3:N$14,2,FALSE)</f>
        <v>July</v>
      </c>
      <c r="R41" t="str">
        <f t="shared" si="42"/>
        <v>5/7/2024</v>
      </c>
      <c r="S41" t="str">
        <f t="shared" si="43"/>
        <v xml:space="preserve">Today is Friday</v>
      </c>
      <c r="T41" t="str">
        <f t="shared" si="44"/>
        <v xml:space="preserve"> the 5th of July, 2024</v>
      </c>
      <c r="U41" t="str">
        <f>IF(C41="","",VLOOKUP(C41,ListesDeroulantes!A:B,2,FALSE)&amp;" menu")</f>
        <v xml:space="preserve">cold menu</v>
      </c>
      <c r="V41" t="str">
        <f t="shared" si="45"/>
        <v xml:space="preserve">Today, there is a cold menu:</v>
      </c>
      <c r="W41" t="str">
        <f>HMTL!B$10&amp;R41&amp;HMTL!B$12&amp;S41&amp;HMTL!B$14&amp;T41&amp;HMTL!B$16&amp;V41&amp;HMTL!B$18</f>
        <v xml:space="preserve">        &lt;!-- début d'un menu--&gt;
        &lt;div class="u-accordion-item"&gt;
          &lt;a class="u-accordion-link u-button-style u-palette-3-light-2 u-accordion-link-2" id="link-accordion-4c47"
            aria-controls="accordion-4c47" aria-selected="false"&gt;
            &lt;span class="u-accordion-link-text"&gt;5/7/2024&lt;/span&gt;&lt;span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5th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cold menu:&lt;/blockquote&gt;
                          &lt;img class="u-image u-image-contain u-image-default u-preserve-proportions u-image-2"
                            src="./images/00-child2.png" alt=" " data-image-width="512" data-image-height="512"&gt;
                        &lt;/div&gt;
                      &lt;/div&gt;
                    &lt;/div&gt;
                  &lt;/div&gt;
                  &lt;div class="u-size-30"&gt;
                    &lt;div class="u-layout-row"&gt;</v>
      </c>
      <c r="X41" t="str">
        <f>IFERROR(VLOOKUP(D41,ListesDeroulantes!C:E,3,FALSE),"")</f>
        <v>tomatoes</v>
      </c>
      <c r="Y41" s="15" t="str">
        <f>IFERROR("./images/"&amp;VLOOKUP(D41,ListesDeroulantes!C:E,2,FALSE),"")</f>
        <v>./images/tomatoes.png</v>
      </c>
      <c r="Z41" t="str">
        <f>IFERROR(VLOOKUP(E41,ListesDeroulantes!F:H,3,FALSE),"")</f>
        <v/>
      </c>
      <c r="AA41" t="str">
        <f>IFERROR("./images/"&amp;VLOOKUP(E41,ListesDeroulantes!F:H,2,FALSE),"")</f>
        <v/>
      </c>
      <c r="AB41" t="str">
        <f t="shared" si="46"/>
        <v>tomatoes</v>
      </c>
      <c r="AC41" t="str">
        <f>IFERROR(VLOOKUP(G41,ListesDeroulantes!I:K,3,FALSE),"")</f>
        <v>pizza</v>
      </c>
      <c r="AD41" t="str">
        <f>IFERROR("./images/"&amp;VLOOKUP(G41,ListesDeroulantes!I:K,2,FALSE),"")</f>
        <v>./images/pizza.png</v>
      </c>
      <c r="AE41" t="str">
        <f>IFERROR(VLOOKUP(H41,ListesDeroulantes!I:K,3,FALSE),"")</f>
        <v>crisps</v>
      </c>
      <c r="AF41" t="str">
        <f>IFERROR("./images/"&amp;VLOOKUP(H41,ListesDeroulantes!I:K,2,FALSE),"")</f>
        <v>./images/crisps.png</v>
      </c>
      <c r="AG41" t="str">
        <f>IFERROR(VLOOKUP(I41,ListesDeroulantes!I:K,3,FALSE),"")</f>
        <v/>
      </c>
      <c r="AH41" t="str">
        <f>IFERROR("./images/"&amp;VLOOKUP(I41,ListesDeroulantes!I:K,2,FALSE),"")</f>
        <v/>
      </c>
      <c r="AI41" t="str">
        <f t="shared" si="47"/>
        <v xml:space="preserve">pizza with crisps</v>
      </c>
      <c r="AJ41" t="str">
        <f>IFERROR(VLOOKUP(J41,ListesDeroulantes!L:N,3,FALSE),"")</f>
        <v>cheese</v>
      </c>
      <c r="AK41" t="str">
        <f>IFERROR("./images/"&amp;VLOOKUP(J41,ListesDeroulantes!L:N,2,FALSE),"")</f>
        <v>./images/cheese.png</v>
      </c>
      <c r="AL41" t="str">
        <f>IFERROR(VLOOKUP(K41,ListesDeroulantes!L:N,3,FALSE),"")</f>
        <v xml:space="preserve">Fruit purée</v>
      </c>
      <c r="AM41" t="str">
        <f>IFERROR("./images/"&amp;VLOOKUP(K41,ListesDeroulantes!L:N,2,FALSE),"")</f>
        <v>./images/fruitpurée.png</v>
      </c>
      <c r="AN41" t="str">
        <f>IFERROR(VLOOKUP(L41,ListesDeroulantes!L:N,3,FALSE),"")</f>
        <v/>
      </c>
      <c r="AO41" s="15" t="str">
        <f>IFERROR("./images/"&amp;VLOOKUP(L41,ListesDeroulantes!L:N,2,FALSE),"")</f>
        <v/>
      </c>
      <c r="AP41" t="str">
        <f t="shared" si="48"/>
        <v xml:space="preserve">cheese with Fruit purée</v>
      </c>
      <c r="AQ41" t="str">
        <f>HMTL!B$20&amp;AB41&amp;IF(Y41&lt;&gt;"",HMTL!B$24&amp;Y41&amp;HMTL!B$26,"")&amp;IF(AA41&lt;&gt;"",HMTL!B$28&amp;AA41&amp;HMTL!B$26,"")&amp;HMTL!B$32&amp;HMTL!B$21&amp;AI41&amp;IF(AD41&lt;&gt;"",HMTL!B$24&amp;AD41&amp;HMTL!B$26,"")&amp;IF(AF41&lt;&gt;"",HMTL!B$28&amp;AF41&amp;HMTL!B$26,"")&amp;IF(AH41&lt;&gt;"",HMTL!B$30&amp;AH41&amp;HMTL!B$26,"")&amp;HMTL!B$32&amp;HMTL!B$22&amp;AP41&amp;IF(AK41&lt;&gt;"",HMTL!B$24&amp;AK41&amp;HMTL!B$26,"")&amp;IF(AM41&lt;&gt;"",HMTL!B$28&amp;AM41&amp;HMTL!B$26,"")&amp;IF(AO41&lt;&gt;"",HMTL!B$30&amp;AO41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u-text-7"&gt;pizza with crisps&lt;br&gt;
                          &lt;/p&gt;
                          &lt;img
                            class="u-align-center u-image u-image-contain u-image-default u-preserve-proportions u-image-3"
                            src="./images/pizza.png" alt=" " data-image-width="512" data-image-height="512"&gt;&lt;img class="u-image u-image-contain u-image-default u-preserve-proportions u-image-4"
                            src="./images/crisps.png"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Fruit purée&lt;br&gt;
                          &lt;/p&gt;
                          &lt;img
                            class="u-align-center u-image u-image-contain u-image-default u-preserve-proportions u-image-3"
                            src="./images/cheese.png" alt=" " data-image-width="512" data-image-height="512"&gt;&lt;img class="u-image u-image-contain u-image-default u-preserve-proportions u-image-4"
                            src="./images/fruitpurée.png" alt=" " data-image-width="512" data-image-height="512"&gt;                        &lt;/div&gt;
                      &lt;/div&gt;</v>
      </c>
      <c r="AR41" t="str">
        <f>IF(A41&lt;&gt;"",W41&amp;AQ41&amp;HMTL!B$32&amp;HMTL!B$34,"")</f>
        <v xml:space="preserve">        &lt;!-- début d'un menu--&gt;
        &lt;div class="u-accordion-item"&gt;
          &lt;a class="u-accordion-link u-button-style u-palette-3-light-2 u-accordion-link-2" id="link-accordion-4c47"
            aria-controls="accordion-4c47" aria-selected="false"&gt;
            &lt;span class="u-accordion-link-text"&gt;5/7/2024&lt;/span&gt;&lt;span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5th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cold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u-text-7"&gt;tomatoes&lt;br&gt;
                          &lt;/p&gt;
                          &lt;img
                            class="u-align-center u-image u-image-contain u-image-default u-preserve-proportions u-image-3"
                            src="./images/tomatoes.png"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u-text-7"&gt;pizza with crisps&lt;br&gt;
                          &lt;/p&gt;
                          &lt;img
                            class="u-align-center u-image u-image-contain u-image-default u-preserve-proportions u-image-3"
                            src="./images/pizza.png" alt=" " data-image-width="512" data-image-height="512"&gt;&lt;img class="u-image u-image-contain u-image-default u-preserve-proportions u-image-4"
                            src="./images/crisps.png"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u-text-7"&gt;cheese with Fruit purée&lt;br&gt;
                          &lt;/p&gt;
                          &lt;img
                            class="u-align-center u-image u-image-contain u-image-default u-preserve-proportions u-image-3"
                            src="./images/cheese.png" alt=" " data-image-width="512" data-image-height="512"&gt;&lt;img class="u-image u-image-contain u-image-default u-preserve-proportions u-image-4"
                            src="./images/fruitpurée.png" alt=" " data-image-width="512" data-image-height="512"&gt;                        &lt;/div&gt;
                      &lt;/div&gt;                        &lt;/div&gt;
                      &lt;/div&gt;
                &lt;/div&gt;
              &lt;/div&gt;
            &lt;/div&gt;
          &lt;/div&gt;
        &lt;/div&gt;
        &lt;!-- fin d'un menu--&gt;</v>
      </c>
      <c r="AS41" s="16"/>
    </row>
    <row r="42" ht="14.25">
      <c r="M42" s="16"/>
      <c r="AS42" s="16"/>
    </row>
    <row r="43" ht="14.25">
      <c r="M43" s="16"/>
      <c r="AS43" s="16"/>
    </row>
    <row r="44" ht="14.25">
      <c r="M44" s="16"/>
      <c r="AS44" s="16"/>
    </row>
    <row r="45" ht="14.25">
      <c r="M45" s="16"/>
      <c r="AS45" s="16"/>
    </row>
    <row r="46" ht="14.25">
      <c r="M46" s="16"/>
      <c r="AS46" s="16"/>
    </row>
    <row r="47" ht="14.25">
      <c r="M47" s="16"/>
      <c r="AS47" s="16"/>
    </row>
    <row r="48" ht="14.25">
      <c r="M48" s="16"/>
      <c r="AS48" s="16"/>
    </row>
    <row r="49" ht="14.25">
      <c r="M49" s="16"/>
      <c r="AS49" s="16"/>
    </row>
    <row r="50" ht="14.25">
      <c r="M50" s="16"/>
      <c r="AS50" s="16"/>
    </row>
    <row r="51" ht="14.25">
      <c r="M51" s="16"/>
      <c r="AS51" s="16"/>
    </row>
    <row r="52" ht="14.25">
      <c r="M52" s="16"/>
      <c r="AS52" s="16"/>
    </row>
    <row r="53" ht="14.25">
      <c r="M53" s="16"/>
      <c r="AS53" s="16"/>
    </row>
    <row r="54" ht="14.25">
      <c r="M54" s="16"/>
      <c r="AS54" s="16"/>
    </row>
    <row r="55" ht="14.25">
      <c r="M55" s="16"/>
      <c r="AS55" s="16"/>
    </row>
    <row r="56" ht="14.25">
      <c r="M56" s="16"/>
      <c r="AS56" s="16"/>
    </row>
    <row r="57" ht="14.25">
      <c r="M57" s="16"/>
      <c r="AS57" s="16"/>
    </row>
    <row r="58" ht="14.25">
      <c r="M58" s="16"/>
      <c r="AS58" s="16"/>
    </row>
    <row r="59" ht="14.25">
      <c r="M59" s="16"/>
      <c r="AS59" s="16"/>
    </row>
    <row r="60" ht="14.25">
      <c r="M60" s="16"/>
      <c r="AS60" s="16"/>
    </row>
    <row r="61" ht="14.25">
      <c r="M61" s="16"/>
      <c r="AS61" s="16"/>
    </row>
    <row r="62" ht="14.25">
      <c r="M62" s="16"/>
      <c r="AS62" s="16"/>
    </row>
    <row r="63" ht="14.25">
      <c r="M63" s="16"/>
      <c r="AS63" s="16"/>
    </row>
    <row r="64" ht="14.25">
      <c r="M64" s="16"/>
      <c r="AS64" s="16"/>
    </row>
    <row r="65" ht="14.25">
      <c r="M65" s="16"/>
      <c r="AS65" s="16"/>
    </row>
    <row r="66" ht="14.25">
      <c r="M66" s="16"/>
      <c r="AS66" s="16"/>
    </row>
    <row r="67" ht="14.25">
      <c r="M67" s="16"/>
      <c r="AS67" s="16"/>
    </row>
    <row r="68" ht="14.25">
      <c r="M68" s="16"/>
      <c r="AS68" s="16"/>
    </row>
    <row r="69" ht="14.25">
      <c r="M69" s="16"/>
      <c r="AS69" s="16"/>
    </row>
    <row r="70" ht="14.25">
      <c r="M70" s="16"/>
      <c r="AS70" s="16"/>
    </row>
    <row r="71" ht="14.25">
      <c r="M71" s="16"/>
      <c r="AS71" s="16"/>
    </row>
    <row r="72" ht="14.25">
      <c r="M72" s="16"/>
      <c r="AS72" s="16"/>
    </row>
    <row r="73" ht="14.25">
      <c r="M73" s="16"/>
      <c r="AS73" s="16"/>
    </row>
    <row r="74" ht="14.25">
      <c r="M74" s="16"/>
      <c r="AS74" s="16"/>
    </row>
    <row r="75" ht="14.25">
      <c r="M75" s="16"/>
      <c r="AS75" s="16"/>
    </row>
    <row r="76" ht="14.25">
      <c r="M76" s="16"/>
      <c r="AS76" s="16"/>
    </row>
  </sheetData>
  <autoFilter ref="A4:L41"/>
  <dataValidations count="190" disablePrompts="0">
    <dataValidation sqref="D5" type="list" allowBlank="1" errorStyle="stop" imeMode="noControl" operator="between" showDropDown="0" showErrorMessage="1" showInputMessage="1">
      <formula1>ListesDeroulantes!$C$3:$C$250</formula1>
    </dataValidation>
    <dataValidation sqref="C5" type="list" allowBlank="1" errorStyle="stop" imeMode="noControl" operator="between" showDropDown="0" showErrorMessage="1" showInputMessage="1">
      <formula1>ListesDeroulantes!$A$3:$A$247</formula1>
    </dataValidation>
    <dataValidation sqref="E5" type="list" allowBlank="1" errorStyle="stop" imeMode="noControl" operator="between" showDropDown="0" showErrorMessage="1" showInputMessage="1">
      <formula1>ListesDeroulantes!$F$3:$F$247</formula1>
    </dataValidation>
    <dataValidation sqref="G5" type="list" allowBlank="1" errorStyle="stop" imeMode="noControl" operator="between" showDropDown="0" showErrorMessage="1" showInputMessage="1">
      <formula1>ListesDeroulantes!$I$3:$I$304</formula1>
    </dataValidation>
    <dataValidation sqref="H5" type="list" allowBlank="1" errorStyle="stop" imeMode="noControl" operator="between" showDropDown="0" showErrorMessage="1" showInputMessage="1">
      <formula1>ListesDeroulantes!$I$3:$I$301</formula1>
    </dataValidation>
    <dataValidation sqref="I5" type="list" allowBlank="1" errorStyle="stop" imeMode="noControl" operator="between" showDropDown="0" showErrorMessage="1" showInputMessage="1">
      <formula1>ListesDeroulantes!$I$3:$I$301</formula1>
    </dataValidation>
    <dataValidation sqref="J5" type="list" allowBlank="1" errorStyle="stop" imeMode="noControl" operator="between" showDropDown="0" showErrorMessage="1" showInputMessage="1">
      <formula1>ListesDeroulantes!$L$3:$L$61</formula1>
    </dataValidation>
    <dataValidation sqref="K5" type="list" allowBlank="1" errorStyle="stop" imeMode="noControl" operator="between" showDropDown="0" showErrorMessage="1" showInputMessage="1">
      <formula1>ListesDeroulantes!$L$3:$L$61</formula1>
    </dataValidation>
    <dataValidation sqref="L5" type="list" allowBlank="1" errorStyle="stop" imeMode="noControl" operator="between" showDropDown="0" showErrorMessage="1" showInputMessage="1">
      <formula1>ListesDeroulantes!$L$3:$L$61</formula1>
    </dataValidation>
    <dataValidation sqref="D6" type="list" allowBlank="1" errorStyle="stop" imeMode="noControl" operator="between" showDropDown="0" showErrorMessage="1" showInputMessage="1">
      <formula1>ListesDeroulantes!$C$3:$C$250</formula1>
    </dataValidation>
    <dataValidation sqref="C6" type="list" allowBlank="1" errorStyle="stop" imeMode="noControl" operator="between" showDropDown="0" showErrorMessage="1" showInputMessage="1">
      <formula1>ListesDeroulantes!$A$3:$A$247</formula1>
    </dataValidation>
    <dataValidation sqref="E6 E7 E8 E9 E10 E11 E12 E13 E14 E15 E16 E17 E18 E19 E20 E21 E22 E23 E24 E25 E26 E27 E28 E29 E30 E31 E32 E33 E34 E35 E36 E37 E38 E39 E40 E41 E42 E43" type="list" allowBlank="1" errorStyle="stop" imeMode="noControl" operator="between" showDropDown="0" showErrorMessage="1" showInputMessage="1">
      <formula1>ListesDeroulantes!$F$3:$F$247</formula1>
    </dataValidation>
    <dataValidation sqref="G6" type="list" allowBlank="1" errorStyle="stop" imeMode="noControl" operator="between" showDropDown="0" showErrorMessage="1" showInputMessage="1">
      <formula1>ListesDeroulantes!$I$3:$I$305</formula1>
    </dataValidation>
    <dataValidation sqref="H6" type="list" allowBlank="1" errorStyle="stop" imeMode="noControl" operator="between" showDropDown="0" showErrorMessage="1" showInputMessage="1">
      <formula1>ListesDeroulantes!$I$3:$I$302</formula1>
    </dataValidation>
    <dataValidation sqref="I6" type="list" allowBlank="1" errorStyle="stop" imeMode="noControl" operator="between" showDropDown="0" showErrorMessage="1" showInputMessage="1">
      <formula1>ListesDeroulantes!$I$3:$I$302</formula1>
    </dataValidation>
    <dataValidation sqref="J6" type="list" allowBlank="1" errorStyle="stop" imeMode="noControl" operator="between" showDropDown="0" showErrorMessage="1" showInputMessage="1">
      <formula1>ListesDeroulantes!$L$3:$L$61</formula1>
    </dataValidation>
    <dataValidation sqref="K6" type="list" allowBlank="1" errorStyle="stop" imeMode="noControl" operator="between" showDropDown="0" showErrorMessage="1" showInputMessage="1">
      <formula1>ListesDeroulantes!$L$3:$L$61</formula1>
    </dataValidation>
    <dataValidation sqref="L6 L7 L8 L9 L10 L11 L12 L13 L14 L15 L16 L17 L18 L19 L20 L21 L22 L23 L24 L25 L26 L27 L28 L29 L30 L31 L32 L33 L34 L35 L36 L37 L38 L39 L40 L41 L42 L43" type="list" allowBlank="1" errorStyle="stop" imeMode="noControl" operator="between" showDropDown="0" showErrorMessage="1" showInputMessage="1">
      <formula1>ListesDeroulantes!$L$3:$L$61</formula1>
    </dataValidation>
    <dataValidation sqref="D7" type="list" allowBlank="1" errorStyle="stop" imeMode="noControl" operator="between" showDropDown="0" showErrorMessage="1" showInputMessage="1">
      <formula1>ListesDeroulantes!$C$3:$C$250</formula1>
    </dataValidation>
    <dataValidation sqref="C7" type="list" allowBlank="1" errorStyle="stop" imeMode="noControl" operator="between" showDropDown="0" showErrorMessage="1" showInputMessage="1">
      <formula1>ListesDeroulantes!$A$3:$A$247</formula1>
    </dataValidation>
    <dataValidation sqref="G7" type="list" allowBlank="1" errorStyle="stop" imeMode="noControl" operator="between" showDropDown="0" showErrorMessage="1" showInputMessage="1">
      <formula1>ListesDeroulantes!$I$3:$I$304</formula1>
    </dataValidation>
    <dataValidation sqref="H7" type="list" allowBlank="1" errorStyle="stop" imeMode="noControl" operator="between" showDropDown="0" showErrorMessage="1" showInputMessage="1">
      <formula1>ListesDeroulantes!$I$3:$I$301</formula1>
    </dataValidation>
    <dataValidation sqref="I7" type="list" allowBlank="1" errorStyle="stop" imeMode="noControl" operator="between" showDropDown="0" showErrorMessage="1" showInputMessage="1">
      <formula1>ListesDeroulantes!$I$3:$I$301</formula1>
    </dataValidation>
    <dataValidation sqref="J7" type="list" allowBlank="1" errorStyle="stop" imeMode="noControl" operator="between" showDropDown="0" showErrorMessage="1" showInputMessage="1">
      <formula1>ListesDeroulantes!$L$3:$L$61</formula1>
    </dataValidation>
    <dataValidation sqref="K7" type="list" allowBlank="1" errorStyle="stop" imeMode="noControl" operator="between" showDropDown="0" showErrorMessage="1" showInputMessage="1">
      <formula1>ListesDeroulantes!$L$3:$L$61</formula1>
    </dataValidation>
    <dataValidation sqref="D8" type="list" allowBlank="1" errorStyle="stop" imeMode="noControl" operator="between" showDropDown="0" showErrorMessage="1" showInputMessage="1">
      <formula1>ListesDeroulantes!$C$3:$C$250</formula1>
    </dataValidation>
    <dataValidation sqref="C8" type="list" allowBlank="1" errorStyle="stop" imeMode="noControl" operator="between" showDropDown="0" showErrorMessage="1" showInputMessage="1">
      <formula1>ListesDeroulantes!$A$3:$A$247</formula1>
    </dataValidation>
    <dataValidation sqref="G8" type="list" allowBlank="1" errorStyle="stop" imeMode="noControl" operator="between" showDropDown="0" showErrorMessage="1" showInputMessage="1">
      <formula1>ListesDeroulantes!$I$3:$I$304</formula1>
    </dataValidation>
    <dataValidation sqref="H8" type="list" allowBlank="1" errorStyle="stop" imeMode="noControl" operator="between" showDropDown="0" showErrorMessage="1" showInputMessage="1">
      <formula1>ListesDeroulantes!$I$3:$I$301</formula1>
    </dataValidation>
    <dataValidation sqref="I8 I9 I10 I11 I12 I13 I14 I15 I16 I17 I18 I19 I20 I21 I22 I23 I24 I25 I26 I27 I28 I29 I30 I31 I32 I33 I34 I35 I36 I37 I38 I39 I40 I41 I42 I43" type="list" allowBlank="1" errorStyle="stop" imeMode="noControl" operator="between" showDropDown="0" showErrorMessage="1" showInputMessage="1">
      <formula1>ListesDeroulantes!$I$3:$I$301</formula1>
    </dataValidation>
    <dataValidation sqref="J8" type="list" allowBlank="1" errorStyle="stop" imeMode="noControl" operator="between" showDropDown="0" showErrorMessage="1" showInputMessage="1">
      <formula1>ListesDeroulantes!$L$3:$L$61</formula1>
    </dataValidation>
    <dataValidation sqref="K8 K9 K10 K11 K12 K13 K14 K15 K16 K17 K18 K19 K20 K21 K22 K23 K24 K25 K26 K27 K28 K29 K30 K31 K32 K33 K34 K35 K36 K37 K38 K39 K40 K41 K42 K43" type="list" allowBlank="1" errorStyle="stop" imeMode="noControl" operator="between" showDropDown="0" showErrorMessage="1" showInputMessage="1">
      <formula1>ListesDeroulantes!$L$3:$L$61</formula1>
    </dataValidation>
    <dataValidation sqref="C9" type="list" allowBlank="1" errorStyle="stop" imeMode="noControl" operator="between" showDropDown="0" showErrorMessage="1" showInputMessage="1">
      <formula1>ListesDeroulantes!$A$3:$A$247</formula1>
    </dataValidation>
    <dataValidation sqref="C10" type="list" allowBlank="1" errorStyle="stop" imeMode="noControl" operator="between" showDropDown="0" showErrorMessage="1" showInputMessage="1">
      <formula1>ListesDeroulantes!$A$3:$A$247</formula1>
    </dataValidation>
    <dataValidation sqref="C11" type="list" allowBlank="1" errorStyle="stop" imeMode="noControl" operator="between" showDropDown="0" showErrorMessage="1" showInputMessage="1">
      <formula1>ListesDeroulantes!$A$3:$A$247</formula1>
    </dataValidation>
    <dataValidation sqref="C12" type="list" allowBlank="1" errorStyle="stop" imeMode="noControl" operator="between" showDropDown="0" showErrorMessage="1" showInputMessage="1">
      <formula1>ListesDeroulantes!$A$3:$A$247</formula1>
    </dataValidation>
    <dataValidation sqref="C13" type="list" allowBlank="1" errorStyle="stop" imeMode="noControl" operator="between" showDropDown="0" showErrorMessage="1" showInputMessage="1">
      <formula1>ListesDeroulantes!$A$3:$A$247</formula1>
    </dataValidation>
    <dataValidation sqref="C14" type="list" allowBlank="1" errorStyle="stop" imeMode="noControl" operator="between" showDropDown="0" showErrorMessage="1" showInputMessage="1">
      <formula1>ListesDeroulantes!$A$3:$A$247</formula1>
    </dataValidation>
    <dataValidation sqref="C15" type="list" allowBlank="1" errorStyle="stop" imeMode="noControl" operator="between" showDropDown="0" showErrorMessage="1" showInputMessage="1">
      <formula1>ListesDeroulantes!$A$3:$A$247</formula1>
    </dataValidation>
    <dataValidation sqref="C16" type="list" allowBlank="1" errorStyle="stop" imeMode="noControl" operator="between" showDropDown="0" showErrorMessage="1" showInputMessage="1">
      <formula1>ListesDeroulantes!$A$3:$A$247</formula1>
    </dataValidation>
    <dataValidation sqref="C17" type="list" allowBlank="1" errorStyle="stop" imeMode="noControl" operator="between" showDropDown="0" showErrorMessage="1" showInputMessage="1">
      <formula1>ListesDeroulantes!$A$3:$A$247</formula1>
    </dataValidation>
    <dataValidation sqref="C18" type="list" allowBlank="1" errorStyle="stop" imeMode="noControl" operator="between" showDropDown="0" showErrorMessage="1" showInputMessage="1">
      <formula1>ListesDeroulantes!$A$3:$A$247</formula1>
    </dataValidation>
    <dataValidation sqref="C19" type="list" allowBlank="1" errorStyle="stop" imeMode="noControl" operator="between" showDropDown="0" showErrorMessage="1" showInputMessage="1">
      <formula1>ListesDeroulantes!$A$3:$A$247</formula1>
    </dataValidation>
    <dataValidation sqref="C20" type="list" allowBlank="1" errorStyle="stop" imeMode="noControl" operator="between" showDropDown="0" showErrorMessage="1" showInputMessage="1">
      <formula1>ListesDeroulantes!$A$3:$A$247</formula1>
    </dataValidation>
    <dataValidation sqref="C21" type="list" allowBlank="1" errorStyle="stop" imeMode="noControl" operator="between" showDropDown="0" showErrorMessage="1" showInputMessage="1">
      <formula1>ListesDeroulantes!$A$3:$A$247</formula1>
    </dataValidation>
    <dataValidation sqref="C22" type="list" allowBlank="1" errorStyle="stop" imeMode="noControl" operator="between" showDropDown="0" showErrorMessage="1" showInputMessage="1">
      <formula1>ListesDeroulantes!$A$3:$A$247</formula1>
    </dataValidation>
    <dataValidation sqref="C23" type="list" allowBlank="1" errorStyle="stop" imeMode="noControl" operator="between" showDropDown="0" showErrorMessage="1" showInputMessage="1">
      <formula1>ListesDeroulantes!$A$3:$A$247</formula1>
    </dataValidation>
    <dataValidation sqref="C24" type="list" allowBlank="1" errorStyle="stop" imeMode="noControl" operator="between" showDropDown="0" showErrorMessage="1" showInputMessage="1">
      <formula1>ListesDeroulantes!$A$3:$A$247</formula1>
    </dataValidation>
    <dataValidation sqref="C25" type="list" allowBlank="1" errorStyle="stop" imeMode="noControl" operator="between" showDropDown="0" showErrorMessage="1" showInputMessage="1">
      <formula1>ListesDeroulantes!$A$3:$A$247</formula1>
    </dataValidation>
    <dataValidation sqref="C26" type="list" allowBlank="1" errorStyle="stop" imeMode="noControl" operator="between" showDropDown="0" showErrorMessage="1" showInputMessage="1">
      <formula1>ListesDeroulantes!$A$3:$A$247</formula1>
    </dataValidation>
    <dataValidation sqref="C27" type="list" allowBlank="1" errorStyle="stop" imeMode="noControl" operator="between" showDropDown="0" showErrorMessage="1" showInputMessage="1">
      <formula1>ListesDeroulantes!$A$3:$A$247</formula1>
    </dataValidation>
    <dataValidation sqref="C28" type="list" allowBlank="1" errorStyle="stop" imeMode="noControl" operator="between" showDropDown="0" showErrorMessage="1" showInputMessage="1">
      <formula1>ListesDeroulantes!$A$3:$A$247</formula1>
    </dataValidation>
    <dataValidation sqref="C29" type="list" allowBlank="1" errorStyle="stop" imeMode="noControl" operator="between" showDropDown="0" showErrorMessage="1" showInputMessage="1">
      <formula1>ListesDeroulantes!$A$3:$A$247</formula1>
    </dataValidation>
    <dataValidation sqref="C30" type="list" allowBlank="1" errorStyle="stop" imeMode="noControl" operator="between" showDropDown="0" showErrorMessage="1" showInputMessage="1">
      <formula1>ListesDeroulantes!$A$3:$A$247</formula1>
    </dataValidation>
    <dataValidation sqref="C31" type="list" allowBlank="1" errorStyle="stop" imeMode="noControl" operator="between" showDropDown="0" showErrorMessage="1" showInputMessage="1">
      <formula1>ListesDeroulantes!$A$3:$A$247</formula1>
    </dataValidation>
    <dataValidation sqref="C32" type="list" allowBlank="1" errorStyle="stop" imeMode="noControl" operator="between" showDropDown="0" showErrorMessage="1" showInputMessage="1">
      <formula1>ListesDeroulantes!$A$3:$A$247</formula1>
    </dataValidation>
    <dataValidation sqref="C33" type="list" allowBlank="1" errorStyle="stop" imeMode="noControl" operator="between" showDropDown="0" showErrorMessage="1" showInputMessage="1">
      <formula1>ListesDeroulantes!$A$3:$A$247</formula1>
    </dataValidation>
    <dataValidation sqref="C34" type="list" allowBlank="1" errorStyle="stop" imeMode="noControl" operator="between" showDropDown="0" showErrorMessage="1" showInputMessage="1">
      <formula1>ListesDeroulantes!$A$3:$A$247</formula1>
    </dataValidation>
    <dataValidation sqref="C35" type="list" allowBlank="1" errorStyle="stop" imeMode="noControl" operator="between" showDropDown="0" showErrorMessage="1" showInputMessage="1">
      <formula1>ListesDeroulantes!$A$3:$A$247</formula1>
    </dataValidation>
    <dataValidation sqref="C36" type="list" allowBlank="1" errorStyle="stop" imeMode="noControl" operator="between" showDropDown="0" showErrorMessage="1" showInputMessage="1">
      <formula1>ListesDeroulantes!$A$3:$A$247</formula1>
    </dataValidation>
    <dataValidation sqref="C37" type="list" allowBlank="1" errorStyle="stop" imeMode="noControl" operator="between" showDropDown="0" showErrorMessage="1" showInputMessage="1">
      <formula1>ListesDeroulantes!$A$3:$A$247</formula1>
    </dataValidation>
    <dataValidation sqref="C38" type="list" allowBlank="1" errorStyle="stop" imeMode="noControl" operator="between" showDropDown="0" showErrorMessage="1" showInputMessage="1">
      <formula1>ListesDeroulantes!$A$3:$A$247</formula1>
    </dataValidation>
    <dataValidation sqref="C39" type="list" allowBlank="1" errorStyle="stop" imeMode="noControl" operator="between" showDropDown="0" showErrorMessage="1" showInputMessage="1">
      <formula1>ListesDeroulantes!$A$3:$A$247</formula1>
    </dataValidation>
    <dataValidation sqref="C40" type="list" allowBlank="1" errorStyle="stop" imeMode="noControl" operator="between" showDropDown="0" showErrorMessage="1" showInputMessage="1">
      <formula1>ListesDeroulantes!$A$3:$A$247</formula1>
    </dataValidation>
    <dataValidation sqref="C41" type="list" allowBlank="1" errorStyle="stop" imeMode="noControl" operator="between" showDropDown="0" showErrorMessage="1" showInputMessage="1">
      <formula1>ListesDeroulantes!$A$3:$A$247</formula1>
    </dataValidation>
    <dataValidation sqref="D11" type="list" allowBlank="1" errorStyle="stop" imeMode="noControl" operator="between" showDropDown="0" showErrorMessage="1" showInputMessage="1">
      <formula1>ListesDeroulantes!$C$3:$C$250</formula1>
    </dataValidation>
    <dataValidation sqref="D12" type="list" allowBlank="1" errorStyle="stop" imeMode="noControl" operator="between" showDropDown="0" showErrorMessage="1" showInputMessage="1">
      <formula1>ListesDeroulantes!$C$3:$C$250</formula1>
    </dataValidation>
    <dataValidation sqref="D13" type="list" allowBlank="1" errorStyle="stop" imeMode="noControl" operator="between" showDropDown="0" showErrorMessage="1" showInputMessage="1">
      <formula1>ListesDeroulantes!$C$3:$C$250</formula1>
    </dataValidation>
    <dataValidation sqref="D14" type="list" allowBlank="1" errorStyle="stop" imeMode="noControl" operator="between" showDropDown="0" showErrorMessage="1" showInputMessage="1">
      <formula1>ListesDeroulantes!$C$3:$C$250</formula1>
    </dataValidation>
    <dataValidation sqref="D16" type="list" allowBlank="1" errorStyle="stop" imeMode="noControl" operator="between" showDropDown="0" showErrorMessage="1" showInputMessage="1">
      <formula1>ListesDeroulantes!$C$3:$C$250</formula1>
    </dataValidation>
    <dataValidation sqref="D17" type="list" allowBlank="1" errorStyle="stop" imeMode="noControl" operator="between" showDropDown="0" showErrorMessage="1" showInputMessage="1">
      <formula1>ListesDeroulantes!$C$3:$C$250</formula1>
    </dataValidation>
    <dataValidation sqref="D18" type="list" allowBlank="1" errorStyle="stop" imeMode="noControl" operator="between" showDropDown="0" showErrorMessage="1" showInputMessage="1">
      <formula1>ListesDeroulantes!$C$3:$C$250</formula1>
    </dataValidation>
    <dataValidation sqref="D19" type="list" allowBlank="1" errorStyle="stop" imeMode="noControl" operator="between" showDropDown="0" showErrorMessage="1" showInputMessage="1">
      <formula1>ListesDeroulantes!$C$3:$C$250</formula1>
    </dataValidation>
    <dataValidation sqref="D20" type="list" allowBlank="1" errorStyle="stop" imeMode="noControl" operator="between" showDropDown="0" showErrorMessage="1" showInputMessage="1">
      <formula1>ListesDeroulantes!$C$3:$C$250</formula1>
    </dataValidation>
    <dataValidation sqref="D21" type="list" allowBlank="1" errorStyle="stop" imeMode="noControl" operator="between" showDropDown="0" showErrorMessage="1" showInputMessage="1">
      <formula1>ListesDeroulantes!$C$3:$C$250</formula1>
    </dataValidation>
    <dataValidation sqref="D22" type="list" allowBlank="1" errorStyle="stop" imeMode="noControl" operator="between" showDropDown="0" showErrorMessage="1" showInputMessage="1">
      <formula1>ListesDeroulantes!$C$3:$C$250</formula1>
    </dataValidation>
    <dataValidation sqref="D23" type="list" allowBlank="1" errorStyle="stop" imeMode="noControl" operator="between" showDropDown="0" showErrorMessage="1" showInputMessage="1">
      <formula1>ListesDeroulantes!$C$3:$C$250</formula1>
    </dataValidation>
    <dataValidation sqref="D24" type="list" allowBlank="1" errorStyle="stop" imeMode="noControl" operator="between" showDropDown="0" showErrorMessage="1" showInputMessage="1">
      <formula1>ListesDeroulantes!$C$3:$C$250</formula1>
    </dataValidation>
    <dataValidation sqref="D25" type="list" allowBlank="1" errorStyle="stop" imeMode="noControl" operator="between" showDropDown="0" showErrorMessage="1" showInputMessage="1">
      <formula1>ListesDeroulantes!$C$3:$C$250</formula1>
    </dataValidation>
    <dataValidation sqref="D26" type="list" allowBlank="1" errorStyle="stop" imeMode="noControl" operator="between" showDropDown="0" showErrorMessage="1" showInputMessage="1">
      <formula1>ListesDeroulantes!$C$3:$C$250</formula1>
    </dataValidation>
    <dataValidation sqref="D27" type="list" allowBlank="1" errorStyle="stop" imeMode="noControl" operator="between" showDropDown="0" showErrorMessage="1" showInputMessage="1">
      <formula1>ListesDeroulantes!$C$3:$C$250</formula1>
    </dataValidation>
    <dataValidation sqref="D28" type="list" allowBlank="1" errorStyle="stop" imeMode="noControl" operator="between" showDropDown="0" showErrorMessage="1" showInputMessage="1">
      <formula1>ListesDeroulantes!$C$3:$C$250</formula1>
    </dataValidation>
    <dataValidation sqref="D29" type="list" allowBlank="1" errorStyle="stop" imeMode="noControl" operator="between" showDropDown="0" showErrorMessage="1" showInputMessage="1">
      <formula1>ListesDeroulantes!$C$3:$C$250</formula1>
    </dataValidation>
    <dataValidation sqref="D30" type="list" allowBlank="1" errorStyle="stop" imeMode="noControl" operator="between" showDropDown="0" showErrorMessage="1" showInputMessage="1">
      <formula1>ListesDeroulantes!$C$3:$C$250</formula1>
    </dataValidation>
    <dataValidation sqref="D31" type="list" allowBlank="1" errorStyle="stop" imeMode="noControl" operator="between" showDropDown="0" showErrorMessage="1" showInputMessage="1">
      <formula1>ListesDeroulantes!$C$3:$C$250</formula1>
    </dataValidation>
    <dataValidation sqref="D32" type="list" allowBlank="1" errorStyle="stop" imeMode="noControl" operator="between" showDropDown="0" showErrorMessage="1" showInputMessage="1">
      <formula1>ListesDeroulantes!$C$3:$C$250</formula1>
    </dataValidation>
    <dataValidation sqref="D33" type="list" allowBlank="1" errorStyle="stop" imeMode="noControl" operator="between" showDropDown="0" showErrorMessage="1" showInputMessage="1">
      <formula1>ListesDeroulantes!$C$3:$C$250</formula1>
    </dataValidation>
    <dataValidation sqref="D34" type="list" allowBlank="1" errorStyle="stop" imeMode="noControl" operator="between" showDropDown="0" showErrorMessage="1" showInputMessage="1">
      <formula1>ListesDeroulantes!$C$3:$C$250</formula1>
    </dataValidation>
    <dataValidation sqref="D35" type="list" allowBlank="1" errorStyle="stop" imeMode="noControl" operator="between" showDropDown="0" showErrorMessage="1" showInputMessage="1">
      <formula1>ListesDeroulantes!$C$3:$C$250</formula1>
    </dataValidation>
    <dataValidation sqref="D36" type="list" allowBlank="1" errorStyle="stop" imeMode="noControl" operator="between" showDropDown="0" showErrorMessage="1" showInputMessage="1">
      <formula1>ListesDeroulantes!$C$3:$C$250</formula1>
    </dataValidation>
    <dataValidation sqref="D37" type="list" allowBlank="1" errorStyle="stop" imeMode="noControl" operator="between" showDropDown="0" showErrorMessage="1" showInputMessage="1">
      <formula1>ListesDeroulantes!$C$3:$C$250</formula1>
    </dataValidation>
    <dataValidation sqref="D38" type="list" allowBlank="1" errorStyle="stop" imeMode="noControl" operator="between" showDropDown="0" showErrorMessage="1" showInputMessage="1">
      <formula1>ListesDeroulantes!$C$3:$C$250</formula1>
    </dataValidation>
    <dataValidation sqref="D39" type="list" allowBlank="1" errorStyle="stop" imeMode="noControl" operator="between" showDropDown="0" showErrorMessage="1" showInputMessage="1">
      <formula1>ListesDeroulantes!$C$3:$C$250</formula1>
    </dataValidation>
    <dataValidation sqref="D40" type="list" allowBlank="1" errorStyle="stop" imeMode="noControl" operator="between" showDropDown="0" showErrorMessage="1" showInputMessage="1">
      <formula1>ListesDeroulantes!$C$3:$C$250</formula1>
    </dataValidation>
    <dataValidation sqref="D41" type="list" allowBlank="1" errorStyle="stop" imeMode="noControl" operator="between" showDropDown="0" showErrorMessage="1" showInputMessage="1">
      <formula1>ListesDeroulantes!$C$3:$C$250</formula1>
    </dataValidation>
    <dataValidation sqref="G11" type="list" allowBlank="1" errorStyle="stop" imeMode="noControl" operator="between" showDropDown="0" showErrorMessage="1" showInputMessage="1">
      <formula1>ListesDeroulantes!$I$3:$I$305</formula1>
    </dataValidation>
    <dataValidation sqref="G12" type="list" allowBlank="1" errorStyle="stop" imeMode="noControl" operator="between" showDropDown="0" showErrorMessage="1" showInputMessage="1">
      <formula1>ListesDeroulantes!$I$3:$I$305</formula1>
    </dataValidation>
    <dataValidation sqref="G13" type="list" allowBlank="1" errorStyle="stop" imeMode="noControl" operator="between" showDropDown="0" showErrorMessage="1" showInputMessage="1">
      <formula1>ListesDeroulantes!$I$3:$I$305</formula1>
    </dataValidation>
    <dataValidation sqref="G14" type="list" allowBlank="1" errorStyle="stop" imeMode="noControl" operator="between" showDropDown="0" showErrorMessage="1" showInputMessage="1">
      <formula1>ListesDeroulantes!$I$3:$I$305</formula1>
    </dataValidation>
    <dataValidation sqref="G15" type="list" allowBlank="1" errorStyle="stop" imeMode="noControl" operator="between" showDropDown="0" showErrorMessage="1" showInputMessage="1">
      <formula1>ListesDeroulantes!$I$3:$I$304</formula1>
    </dataValidation>
    <dataValidation sqref="G16" type="list" allowBlank="1" errorStyle="stop" imeMode="noControl" operator="between" showDropDown="0" showErrorMessage="1" showInputMessage="1">
      <formula1>ListesDeroulantes!$I$3:$I$304</formula1>
    </dataValidation>
    <dataValidation sqref="G17" type="list" allowBlank="1" errorStyle="stop" imeMode="noControl" operator="between" showDropDown="0" showErrorMessage="1" showInputMessage="1">
      <formula1>ListesDeroulantes!$I$3:$I$304</formula1>
    </dataValidation>
    <dataValidation sqref="G18" type="list" allowBlank="1" errorStyle="stop" imeMode="noControl" operator="between" showDropDown="0" showErrorMessage="1" showInputMessage="1">
      <formula1>ListesDeroulantes!$I$3:$I$304</formula1>
    </dataValidation>
    <dataValidation sqref="G19" type="list" allowBlank="1" errorStyle="stop" imeMode="noControl" operator="between" showDropDown="0" showErrorMessage="1" showInputMessage="1">
      <formula1>ListesDeroulantes!$I$3:$I$304</formula1>
    </dataValidation>
    <dataValidation sqref="G20" type="list" allowBlank="1" errorStyle="stop" imeMode="noControl" operator="between" showDropDown="0" showErrorMessage="1" showInputMessage="1">
      <formula1>ListesDeroulantes!$I$3:$I$304</formula1>
    </dataValidation>
    <dataValidation sqref="G21" type="list" allowBlank="1" errorStyle="stop" imeMode="noControl" operator="between" showDropDown="0" showErrorMessage="1" showInputMessage="1">
      <formula1>ListesDeroulantes!$I$3:$I$304</formula1>
    </dataValidation>
    <dataValidation sqref="G22" type="list" allowBlank="1" errorStyle="stop" imeMode="noControl" operator="between" showDropDown="0" showErrorMessage="1" showInputMessage="1">
      <formula1>ListesDeroulantes!$I$3:$I$304</formula1>
    </dataValidation>
    <dataValidation sqref="G23" type="list" allowBlank="1" errorStyle="stop" imeMode="noControl" operator="between" showDropDown="0" showErrorMessage="1" showInputMessage="1">
      <formula1>ListesDeroulantes!$I$3:$I$304</formula1>
    </dataValidation>
    <dataValidation sqref="G24" type="list" allowBlank="1" errorStyle="stop" imeMode="noControl" operator="between" showDropDown="0" showErrorMessage="1" showInputMessage="1">
      <formula1>ListesDeroulantes!$I$3:$I$304</formula1>
    </dataValidation>
    <dataValidation sqref="G25" type="list" allowBlank="1" errorStyle="stop" imeMode="noControl" operator="between" showDropDown="0" showErrorMessage="1" showInputMessage="1">
      <formula1>ListesDeroulantes!$I$3:$I$304</formula1>
    </dataValidation>
    <dataValidation sqref="G26" type="list" allowBlank="1" errorStyle="stop" imeMode="noControl" operator="between" showDropDown="0" showErrorMessage="1" showInputMessage="1">
      <formula1>ListesDeroulantes!$I$3:$I$304</formula1>
    </dataValidation>
    <dataValidation sqref="G27" type="list" allowBlank="1" errorStyle="stop" imeMode="noControl" operator="between" showDropDown="0" showErrorMessage="1" showInputMessage="1">
      <formula1>ListesDeroulantes!$I$3:$I$304</formula1>
    </dataValidation>
    <dataValidation sqref="G28" type="list" allowBlank="1" errorStyle="stop" imeMode="noControl" operator="between" showDropDown="0" showErrorMessage="1" showInputMessage="1">
      <formula1>ListesDeroulantes!$I$3:$I$304</formula1>
    </dataValidation>
    <dataValidation sqref="G29" type="list" allowBlank="1" errorStyle="stop" imeMode="noControl" operator="between" showDropDown="0" showErrorMessage="1" showInputMessage="1">
      <formula1>ListesDeroulantes!$I$3:$I$304</formula1>
    </dataValidation>
    <dataValidation sqref="G30" type="list" allowBlank="1" errorStyle="stop" imeMode="noControl" operator="between" showDropDown="0" showErrorMessage="1" showInputMessage="1">
      <formula1>ListesDeroulantes!$I$3:$I$304</formula1>
    </dataValidation>
    <dataValidation sqref="G31" type="list" allowBlank="1" errorStyle="stop" imeMode="noControl" operator="between" showDropDown="0" showErrorMessage="1" showInputMessage="1">
      <formula1>ListesDeroulantes!$I$3:$I$304</formula1>
    </dataValidation>
    <dataValidation sqref="G32" type="list" allowBlank="1" errorStyle="stop" imeMode="noControl" operator="between" showDropDown="0" showErrorMessage="1" showInputMessage="1">
      <formula1>ListesDeroulantes!$I$3:$I$304</formula1>
    </dataValidation>
    <dataValidation sqref="G33" type="list" allowBlank="1" errorStyle="stop" imeMode="noControl" operator="between" showDropDown="0" showErrorMessage="1" showInputMessage="1">
      <formula1>ListesDeroulantes!$I$3:$I$304</formula1>
    </dataValidation>
    <dataValidation sqref="G34" type="list" allowBlank="1" errorStyle="stop" imeMode="noControl" operator="between" showDropDown="0" showErrorMessage="1" showInputMessage="1">
      <formula1>ListesDeroulantes!$I$3:$I$304</formula1>
    </dataValidation>
    <dataValidation sqref="G35" type="list" allowBlank="1" errorStyle="stop" imeMode="noControl" operator="between" showDropDown="0" showErrorMessage="1" showInputMessage="1">
      <formula1>ListesDeroulantes!$I$3:$I$304</formula1>
    </dataValidation>
    <dataValidation sqref="G36" type="list" allowBlank="1" errorStyle="stop" imeMode="noControl" operator="between" showDropDown="0" showErrorMessage="1" showInputMessage="1">
      <formula1>ListesDeroulantes!$I$3:$I$304</formula1>
    </dataValidation>
    <dataValidation sqref="G37" type="list" allowBlank="1" errorStyle="stop" imeMode="noControl" operator="between" showDropDown="0" showErrorMessage="1" showInputMessage="1">
      <formula1>ListesDeroulantes!$I$3:$I$304</formula1>
    </dataValidation>
    <dataValidation sqref="G38" type="list" allowBlank="1" errorStyle="stop" imeMode="noControl" operator="between" showDropDown="0" showErrorMessage="1" showInputMessage="1">
      <formula1>ListesDeroulantes!$I$3:$I$304</formula1>
    </dataValidation>
    <dataValidation sqref="G39" type="list" allowBlank="1" errorStyle="stop" imeMode="noControl" operator="between" showDropDown="0" showErrorMessage="1" showInputMessage="1">
      <formula1>ListesDeroulantes!$I$3:$I$304</formula1>
    </dataValidation>
    <dataValidation sqref="G40" type="list" allowBlank="1" errorStyle="stop" imeMode="noControl" operator="between" showDropDown="0" showErrorMessage="1" showInputMessage="1">
      <formula1>ListesDeroulantes!$I$3:$I$304</formula1>
    </dataValidation>
    <dataValidation sqref="G41" type="list" allowBlank="1" errorStyle="stop" imeMode="noControl" operator="between" showDropDown="0" showErrorMessage="1" showInputMessage="1">
      <formula1>ListesDeroulantes!$I$3:$I$304</formula1>
    </dataValidation>
    <dataValidation sqref="H11" type="list" allowBlank="1" errorStyle="stop" imeMode="noControl" operator="between" showDropDown="0" showErrorMessage="1" showInputMessage="1">
      <formula1>ListesDeroulantes!$I$3:$I$302</formula1>
    </dataValidation>
    <dataValidation sqref="H12" type="list" allowBlank="1" errorStyle="stop" imeMode="noControl" operator="between" showDropDown="0" showErrorMessage="1" showInputMessage="1">
      <formula1>ListesDeroulantes!$I$3:$I$302</formula1>
    </dataValidation>
    <dataValidation sqref="H13" type="list" allowBlank="1" errorStyle="stop" imeMode="noControl" operator="between" showDropDown="0" showErrorMessage="1" showInputMessage="1">
      <formula1>ListesDeroulantes!$I$3:$I$302</formula1>
    </dataValidation>
    <dataValidation sqref="H14" type="list" allowBlank="1" errorStyle="stop" imeMode="noControl" operator="between" showDropDown="0" showErrorMessage="1" showInputMessage="1">
      <formula1>ListesDeroulantes!$I$3:$I$302</formula1>
    </dataValidation>
    <dataValidation sqref="H15" type="list" allowBlank="1" errorStyle="stop" imeMode="noControl" operator="between" showDropDown="0" showErrorMessage="1" showInputMessage="1">
      <formula1>ListesDeroulantes!$I$3:$I$301</formula1>
    </dataValidation>
    <dataValidation sqref="H16" type="list" allowBlank="1" errorStyle="stop" imeMode="noControl" operator="between" showDropDown="0" showErrorMessage="1" showInputMessage="1">
      <formula1>ListesDeroulantes!$I$3:$I$301</formula1>
    </dataValidation>
    <dataValidation sqref="H17" type="list" allowBlank="1" errorStyle="stop" imeMode="noControl" operator="between" showDropDown="0" showErrorMessage="1" showInputMessage="1">
      <formula1>ListesDeroulantes!$I$3:$I$301</formula1>
    </dataValidation>
    <dataValidation sqref="H18" type="list" allowBlank="1" errorStyle="stop" imeMode="noControl" operator="between" showDropDown="0" showErrorMessage="1" showInputMessage="1">
      <formula1>ListesDeroulantes!$I$3:$I$301</formula1>
    </dataValidation>
    <dataValidation sqref="H19" type="list" allowBlank="1" errorStyle="stop" imeMode="noControl" operator="between" showDropDown="0" showErrorMessage="1" showInputMessage="1">
      <formula1>ListesDeroulantes!$I$3:$I$301</formula1>
    </dataValidation>
    <dataValidation sqref="H20" type="list" allowBlank="1" errorStyle="stop" imeMode="noControl" operator="between" showDropDown="0" showErrorMessage="1" showInputMessage="1">
      <formula1>ListesDeroulantes!$I$3:$I$301</formula1>
    </dataValidation>
    <dataValidation sqref="H21" type="list" allowBlank="1" errorStyle="stop" imeMode="noControl" operator="between" showDropDown="0" showErrorMessage="1" showInputMessage="1">
      <formula1>ListesDeroulantes!$I$3:$I$301</formula1>
    </dataValidation>
    <dataValidation sqref="H22" type="list" allowBlank="1" errorStyle="stop" imeMode="noControl" operator="between" showDropDown="0" showErrorMessage="1" showInputMessage="1">
      <formula1>ListesDeroulantes!$I$3:$I$301</formula1>
    </dataValidation>
    <dataValidation sqref="H23" type="list" allowBlank="1" errorStyle="stop" imeMode="noControl" operator="between" showDropDown="0" showErrorMessage="1" showInputMessage="1">
      <formula1>ListesDeroulantes!$I$3:$I$301</formula1>
    </dataValidation>
    <dataValidation sqref="H24" type="list" allowBlank="1" errorStyle="stop" imeMode="noControl" operator="between" showDropDown="0" showErrorMessage="1" showInputMessage="1">
      <formula1>ListesDeroulantes!$I$3:$I$301</formula1>
    </dataValidation>
    <dataValidation sqref="H25" type="list" allowBlank="1" errorStyle="stop" imeMode="noControl" operator="between" showDropDown="0" showErrorMessage="1" showInputMessage="1">
      <formula1>ListesDeroulantes!$I$3:$I$301</formula1>
    </dataValidation>
    <dataValidation sqref="H26" type="list" allowBlank="1" errorStyle="stop" imeMode="noControl" operator="between" showDropDown="0" showErrorMessage="1" showInputMessage="1">
      <formula1>ListesDeroulantes!$I$3:$I$301</formula1>
    </dataValidation>
    <dataValidation sqref="H27" type="list" allowBlank="1" errorStyle="stop" imeMode="noControl" operator="between" showDropDown="0" showErrorMessage="1" showInputMessage="1">
      <formula1>ListesDeroulantes!$I$3:$I$301</formula1>
    </dataValidation>
    <dataValidation sqref="H28" type="list" allowBlank="1" errorStyle="stop" imeMode="noControl" operator="between" showDropDown="0" showErrorMessage="1" showInputMessage="1">
      <formula1>ListesDeroulantes!$I$3:$I$301</formula1>
    </dataValidation>
    <dataValidation sqref="H29" type="list" allowBlank="1" errorStyle="stop" imeMode="noControl" operator="between" showDropDown="0" showErrorMessage="1" showInputMessage="1">
      <formula1>ListesDeroulantes!$I$3:$I$301</formula1>
    </dataValidation>
    <dataValidation sqref="H30" type="list" allowBlank="1" errorStyle="stop" imeMode="noControl" operator="between" showDropDown="0" showErrorMessage="1" showInputMessage="1">
      <formula1>ListesDeroulantes!$I$3:$I$301</formula1>
    </dataValidation>
    <dataValidation sqref="H31" type="list" allowBlank="1" errorStyle="stop" imeMode="noControl" operator="between" showDropDown="0" showErrorMessage="1" showInputMessage="1">
      <formula1>ListesDeroulantes!$I$3:$I$301</formula1>
    </dataValidation>
    <dataValidation sqref="H32" type="list" allowBlank="1" errorStyle="stop" imeMode="noControl" operator="between" showDropDown="0" showErrorMessage="1" showInputMessage="1">
      <formula1>ListesDeroulantes!$I$3:$I$301</formula1>
    </dataValidation>
    <dataValidation sqref="H33" type="list" allowBlank="1" errorStyle="stop" imeMode="noControl" operator="between" showDropDown="0" showErrorMessage="1" showInputMessage="1">
      <formula1>ListesDeroulantes!$I$3:$I$301</formula1>
    </dataValidation>
    <dataValidation sqref="H34" type="list" allowBlank="1" errorStyle="stop" imeMode="noControl" operator="between" showDropDown="0" showErrorMessage="1" showInputMessage="1">
      <formula1>ListesDeroulantes!$I$3:$I$301</formula1>
    </dataValidation>
    <dataValidation sqref="H35" type="list" allowBlank="1" errorStyle="stop" imeMode="noControl" operator="between" showDropDown="0" showErrorMessage="1" showInputMessage="1">
      <formula1>ListesDeroulantes!$I$3:$I$301</formula1>
    </dataValidation>
    <dataValidation sqref="H36" type="list" allowBlank="1" errorStyle="stop" imeMode="noControl" operator="between" showDropDown="0" showErrorMessage="1" showInputMessage="1">
      <formula1>ListesDeroulantes!$I$3:$I$301</formula1>
    </dataValidation>
    <dataValidation sqref="H37" type="list" allowBlank="1" errorStyle="stop" imeMode="noControl" operator="between" showDropDown="0" showErrorMessage="1" showInputMessage="1">
      <formula1>ListesDeroulantes!$I$3:$I$301</formula1>
    </dataValidation>
    <dataValidation sqref="H38" type="list" allowBlank="1" errorStyle="stop" imeMode="noControl" operator="between" showDropDown="0" showErrorMessage="1" showInputMessage="1">
      <formula1>ListesDeroulantes!$I$3:$I$301</formula1>
    </dataValidation>
    <dataValidation sqref="H39" type="list" allowBlank="1" errorStyle="stop" imeMode="noControl" operator="between" showDropDown="0" showErrorMessage="1" showInputMessage="1">
      <formula1>ListesDeroulantes!$I$3:$I$301</formula1>
    </dataValidation>
    <dataValidation sqref="H40" type="list" allowBlank="1" errorStyle="stop" imeMode="noControl" operator="between" showDropDown="0" showErrorMessage="1" showInputMessage="1">
      <formula1>ListesDeroulantes!$I$3:$I$301</formula1>
    </dataValidation>
    <dataValidation sqref="H41" type="list" allowBlank="1" errorStyle="stop" imeMode="noControl" operator="between" showDropDown="0" showErrorMessage="1" showInputMessage="1">
      <formula1>ListesDeroulantes!$I$3:$I$301</formula1>
    </dataValidation>
    <dataValidation sqref="J11" type="list" allowBlank="1" errorStyle="stop" imeMode="noControl" operator="between" showDropDown="0" showErrorMessage="1" showInputMessage="1">
      <formula1>ListesDeroulantes!$L$3:$L$61</formula1>
    </dataValidation>
    <dataValidation sqref="J12" type="list" allowBlank="1" errorStyle="stop" imeMode="noControl" operator="between" showDropDown="0" showErrorMessage="1" showInputMessage="1">
      <formula1>ListesDeroulantes!$L$3:$L$61</formula1>
    </dataValidation>
    <dataValidation sqref="J13" type="list" allowBlank="1" errorStyle="stop" imeMode="noControl" operator="between" showDropDown="0" showErrorMessage="1" showInputMessage="1">
      <formula1>ListesDeroulantes!$L$3:$L$61</formula1>
    </dataValidation>
    <dataValidation sqref="J15" type="list" allowBlank="1" errorStyle="stop" imeMode="noControl" operator="between" showDropDown="0" showErrorMessage="1" showInputMessage="1">
      <formula1>ListesDeroulantes!$L$3:$L$61</formula1>
    </dataValidation>
    <dataValidation sqref="J16" type="list" allowBlank="1" errorStyle="stop" imeMode="noControl" operator="between" showDropDown="0" showErrorMessage="1" showInputMessage="1">
      <formula1>ListesDeroulantes!$L$3:$L$61</formula1>
    </dataValidation>
    <dataValidation sqref="J17" type="list" allowBlank="1" errorStyle="stop" imeMode="noControl" operator="between" showDropDown="0" showErrorMessage="1" showInputMessage="1">
      <formula1>ListesDeroulantes!$L$3:$L$61</formula1>
    </dataValidation>
    <dataValidation sqref="J18" type="list" allowBlank="1" errorStyle="stop" imeMode="noControl" operator="between" showDropDown="0" showErrorMessage="1" showInputMessage="1">
      <formula1>ListesDeroulantes!$L$3:$L$61</formula1>
    </dataValidation>
    <dataValidation sqref="J19" type="list" allowBlank="1" errorStyle="stop" imeMode="noControl" operator="between" showDropDown="0" showErrorMessage="1" showInputMessage="1">
      <formula1>ListesDeroulantes!$L$3:$L$61</formula1>
    </dataValidation>
    <dataValidation sqref="J20" type="list" allowBlank="1" errorStyle="stop" imeMode="noControl" operator="between" showDropDown="0" showErrorMessage="1" showInputMessage="1">
      <formula1>ListesDeroulantes!$L$3:$L$61</formula1>
    </dataValidation>
    <dataValidation sqref="J21" type="list" allowBlank="1" errorStyle="stop" imeMode="noControl" operator="between" showDropDown="0" showErrorMessage="1" showInputMessage="1">
      <formula1>ListesDeroulantes!$L$3:$L$61</formula1>
    </dataValidation>
    <dataValidation sqref="J22" type="list" allowBlank="1" errorStyle="stop" imeMode="noControl" operator="between" showDropDown="0" showErrorMessage="1" showInputMessage="1">
      <formula1>ListesDeroulantes!$L$3:$L$61</formula1>
    </dataValidation>
    <dataValidation sqref="J23" type="list" allowBlank="1" errorStyle="stop" imeMode="noControl" operator="between" showDropDown="0" showErrorMessage="1" showInputMessage="1">
      <formula1>ListesDeroulantes!$L$3:$L$61</formula1>
    </dataValidation>
    <dataValidation sqref="J24" type="list" allowBlank="1" errorStyle="stop" imeMode="noControl" operator="between" showDropDown="0" showErrorMessage="1" showInputMessage="1">
      <formula1>ListesDeroulantes!$L$3:$L$61</formula1>
    </dataValidation>
    <dataValidation sqref="J25" type="list" allowBlank="1" errorStyle="stop" imeMode="noControl" operator="between" showDropDown="0" showErrorMessage="1" showInputMessage="1">
      <formula1>ListesDeroulantes!$L$3:$L$61</formula1>
    </dataValidation>
    <dataValidation sqref="J26" type="list" allowBlank="1" errorStyle="stop" imeMode="noControl" operator="between" showDropDown="0" showErrorMessage="1" showInputMessage="1">
      <formula1>ListesDeroulantes!$L$3:$L$61</formula1>
    </dataValidation>
    <dataValidation sqref="J27" type="list" allowBlank="1" errorStyle="stop" imeMode="noControl" operator="between" showDropDown="0" showErrorMessage="1" showInputMessage="1">
      <formula1>ListesDeroulantes!$L$3:$L$61</formula1>
    </dataValidation>
    <dataValidation sqref="J28" type="list" allowBlank="1" errorStyle="stop" imeMode="noControl" operator="between" showDropDown="0" showErrorMessage="1" showInputMessage="1">
      <formula1>ListesDeroulantes!$L$3:$L$61</formula1>
    </dataValidation>
    <dataValidation sqref="J29" type="list" allowBlank="1" errorStyle="stop" imeMode="noControl" operator="between" showDropDown="0" showErrorMessage="1" showInputMessage="1">
      <formula1>ListesDeroulantes!$L$3:$L$61</formula1>
    </dataValidation>
    <dataValidation sqref="J30" type="list" allowBlank="1" errorStyle="stop" imeMode="noControl" operator="between" showDropDown="0" showErrorMessage="1" showInputMessage="1">
      <formula1>ListesDeroulantes!$L$3:$L$61</formula1>
    </dataValidation>
    <dataValidation sqref="J31" type="list" allowBlank="1" errorStyle="stop" imeMode="noControl" operator="between" showDropDown="0" showErrorMessage="1" showInputMessage="1">
      <formula1>ListesDeroulantes!$L$3:$L$61</formula1>
    </dataValidation>
    <dataValidation sqref="J32" type="list" allowBlank="1" errorStyle="stop" imeMode="noControl" operator="between" showDropDown="0" showErrorMessage="1" showInputMessage="1">
      <formula1>ListesDeroulantes!$L$3:$L$61</formula1>
    </dataValidation>
    <dataValidation sqref="J33" type="list" allowBlank="1" errorStyle="stop" imeMode="noControl" operator="between" showDropDown="0" showErrorMessage="1" showInputMessage="1">
      <formula1>ListesDeroulantes!$L$3:$L$61</formula1>
    </dataValidation>
    <dataValidation sqref="J34" type="list" allowBlank="1" errorStyle="stop" imeMode="noControl" operator="between" showDropDown="0" showErrorMessage="1" showInputMessage="1">
      <formula1>ListesDeroulantes!$L$3:$L$61</formula1>
    </dataValidation>
    <dataValidation sqref="J35" type="list" allowBlank="1" errorStyle="stop" imeMode="noControl" operator="between" showDropDown="0" showErrorMessage="1" showInputMessage="1">
      <formula1>ListesDeroulantes!$L$3:$L$61</formula1>
    </dataValidation>
    <dataValidation sqref="J36" type="list" allowBlank="1" errorStyle="stop" imeMode="noControl" operator="between" showDropDown="0" showErrorMessage="1" showInputMessage="1">
      <formula1>ListesDeroulantes!$L$3:$L$61</formula1>
    </dataValidation>
    <dataValidation sqref="J37" type="list" allowBlank="1" errorStyle="stop" imeMode="noControl" operator="between" showDropDown="0" showErrorMessage="1" showInputMessage="1">
      <formula1>ListesDeroulantes!$L$3:$L$61</formula1>
    </dataValidation>
    <dataValidation sqref="J38" type="list" allowBlank="1" errorStyle="stop" imeMode="noControl" operator="between" showDropDown="0" showErrorMessage="1" showInputMessage="1">
      <formula1>ListesDeroulantes!$L$3:$L$61</formula1>
    </dataValidation>
    <dataValidation sqref="J39" type="list" allowBlank="1" errorStyle="stop" imeMode="noControl" operator="between" showDropDown="0" showErrorMessage="1" showInputMessage="1">
      <formula1>ListesDeroulantes!$L$3:$L$61</formula1>
    </dataValidation>
    <dataValidation sqref="J40" type="list" allowBlank="1" errorStyle="stop" imeMode="noControl" operator="between" showDropDown="0" showErrorMessage="1" showInputMessage="1">
      <formula1>ListesDeroulantes!$L$3:$L$61</formula1>
    </dataValidation>
    <dataValidation sqref="J41" type="list" allowBlank="1" errorStyle="stop" imeMode="noControl" operator="between" showDropDown="0" showErrorMessage="1" showInputMessage="1">
      <formula1>ListesDeroulantes!$L$3:$L$61</formula1>
    </dataValidation>
    <dataValidation sqref="J14" type="list" allowBlank="1" errorStyle="stop" imeMode="noControl" operator="between" showDropDown="0" showErrorMessage="1" showInputMessage="1">
      <formula1>ListesDeroulantes!$L$3:$L$61</formula1>
    </dataValidation>
    <dataValidation sqref="D15" type="list" allowBlank="1" errorStyle="stop" imeMode="noControl" operator="between" showDropDown="0" showErrorMessage="1" showInputMessage="1">
      <formula1>ListesDeroulantes!$C$3:$C$250</formula1>
    </dataValidation>
    <dataValidation sqref="G9" type="list" allowBlank="1" errorStyle="stop" imeMode="noControl" operator="between" showDropDown="0" showErrorMessage="1" showInputMessage="1">
      <formula1>ListesDeroulantes!$I$3:$I$304</formula1>
    </dataValidation>
  </dataValidation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CCE6A557-97BC-4b89-ADB6-D9C93CAAB3DF}">
      <x14:dataValidations xmlns:xm="http://schemas.microsoft.com/office/excel/2006/main" count="1" disablePrompts="0">
        <x14:dataValidation xr:uid="{004500E0-0026-489A-A055-008D00FF00D2}" type="date" allowBlank="1" errorStyle="stop" imeMode="noControl" operator="between" prompt="Saisir une date" promptTitle="test" showDropDown="0" showErrorMessage="1" showInputMessage="1">
          <x14:formula1>
            <xm:f>44562</xm:f>
          </x14:formula1>
          <x14:formula2>
            <xm:f>51136</xm:f>
          </x14:formula2>
          <xm:sqref>C1 C2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 zoomScale="100" workbookViewId="0">
      <pane ySplit="2" topLeftCell="A3" activePane="bottomLeft" state="frozen"/>
      <selection activeCell="A1" activeCellId="0" sqref="A1"/>
    </sheetView>
  </sheetViews>
  <sheetFormatPr defaultRowHeight="14.25"/>
  <cols>
    <col bestFit="1" min="1" max="1" width="18.421875"/>
    <col min="2" max="2" width="18.421875"/>
    <col bestFit="1" min="3" max="3" width="27.57421875"/>
    <col bestFit="1" min="4" max="4" width="16.48046875"/>
    <col bestFit="1" min="5" max="5" width="12.94140625"/>
    <col bestFit="1" min="6" max="6" width="12.7109375"/>
    <col bestFit="1" min="7" max="7" width="16.48046875"/>
    <col bestFit="1" min="8" max="8" width="12.7109375"/>
    <col customWidth="1" min="9" max="11" width="18.57421875"/>
    <col customWidth="1" min="12" max="14" width="15.7109375"/>
  </cols>
  <sheetData>
    <row r="1" ht="14.25">
      <c r="J1" s="47" t="s">
        <v>231</v>
      </c>
    </row>
    <row r="2" ht="14.25">
      <c r="A2" s="48" t="s">
        <v>112</v>
      </c>
      <c r="B2" s="48" t="s">
        <v>232</v>
      </c>
      <c r="C2" s="49" t="s">
        <v>113</v>
      </c>
      <c r="D2" s="49" t="s">
        <v>233</v>
      </c>
      <c r="E2" s="49" t="s">
        <v>234</v>
      </c>
      <c r="F2" s="50" t="s">
        <v>114</v>
      </c>
      <c r="G2" s="50" t="s">
        <v>233</v>
      </c>
      <c r="H2" s="50" t="s">
        <v>235</v>
      </c>
      <c r="I2" s="51" t="s">
        <v>116</v>
      </c>
      <c r="J2" s="51" t="s">
        <v>233</v>
      </c>
      <c r="K2" s="51" t="s">
        <v>236</v>
      </c>
      <c r="L2" s="52" t="s">
        <v>119</v>
      </c>
      <c r="M2" s="52" t="s">
        <v>237</v>
      </c>
      <c r="N2" s="52" t="s">
        <v>238</v>
      </c>
    </row>
    <row r="3" ht="14.25">
      <c r="A3" s="15" t="s">
        <v>208</v>
      </c>
      <c r="B3" s="15" t="s">
        <v>239</v>
      </c>
      <c r="C3" s="53" t="s">
        <v>240</v>
      </c>
      <c r="D3" s="53"/>
      <c r="E3" s="53" t="s">
        <v>241</v>
      </c>
      <c r="F3" s="54" t="s">
        <v>242</v>
      </c>
      <c r="G3" s="54" t="s">
        <v>243</v>
      </c>
      <c r="H3" s="55" t="s">
        <v>244</v>
      </c>
      <c r="I3" t="s">
        <v>245</v>
      </c>
      <c r="L3" t="s">
        <v>246</v>
      </c>
    </row>
    <row r="4" ht="14.25">
      <c r="A4" s="15" t="s">
        <v>247</v>
      </c>
      <c r="B4" s="15" t="s">
        <v>248</v>
      </c>
      <c r="C4" s="53" t="s">
        <v>242</v>
      </c>
      <c r="D4" s="53" t="s">
        <v>243</v>
      </c>
      <c r="E4" s="53" t="s">
        <v>244</v>
      </c>
      <c r="F4" s="54" t="s">
        <v>180</v>
      </c>
      <c r="G4" s="54" t="s">
        <v>249</v>
      </c>
      <c r="H4" s="55" t="s">
        <v>250</v>
      </c>
      <c r="I4" t="s">
        <v>251</v>
      </c>
      <c r="J4" s="47" t="s">
        <v>252</v>
      </c>
      <c r="K4" t="s">
        <v>251</v>
      </c>
      <c r="L4" s="24" t="s">
        <v>184</v>
      </c>
      <c r="M4" t="s">
        <v>253</v>
      </c>
      <c r="N4" t="s">
        <v>254</v>
      </c>
    </row>
    <row r="5" ht="14.25">
      <c r="A5" t="s">
        <v>255</v>
      </c>
      <c r="B5" t="s">
        <v>256</v>
      </c>
      <c r="C5" s="53" t="s">
        <v>168</v>
      </c>
      <c r="D5" s="53" t="s">
        <v>249</v>
      </c>
      <c r="E5" s="53" t="s">
        <v>257</v>
      </c>
      <c r="F5" s="54" t="s">
        <v>166</v>
      </c>
      <c r="G5" s="54" t="s">
        <v>258</v>
      </c>
      <c r="H5" s="55" t="s">
        <v>259</v>
      </c>
      <c r="I5" s="24" t="s">
        <v>202</v>
      </c>
      <c r="J5" s="47" t="s">
        <v>252</v>
      </c>
      <c r="K5" s="24" t="s">
        <v>202</v>
      </c>
      <c r="L5" t="s">
        <v>260</v>
      </c>
      <c r="M5" t="s">
        <v>261</v>
      </c>
      <c r="N5" t="s">
        <v>262</v>
      </c>
    </row>
    <row r="6" ht="14.25">
      <c r="A6" s="15" t="s">
        <v>179</v>
      </c>
      <c r="B6" s="15" t="s">
        <v>263</v>
      </c>
      <c r="C6" s="53" t="s">
        <v>180</v>
      </c>
      <c r="D6" s="53" t="s">
        <v>249</v>
      </c>
      <c r="E6" s="53" t="s">
        <v>250</v>
      </c>
      <c r="F6" s="54" t="s">
        <v>154</v>
      </c>
      <c r="G6" s="54" t="s">
        <v>264</v>
      </c>
      <c r="H6" s="54" t="s">
        <v>265</v>
      </c>
      <c r="I6" t="s">
        <v>225</v>
      </c>
      <c r="J6" t="s">
        <v>266</v>
      </c>
      <c r="K6" t="s">
        <v>225</v>
      </c>
      <c r="L6" s="24" t="s">
        <v>267</v>
      </c>
      <c r="M6" s="15" t="s">
        <v>261</v>
      </c>
      <c r="N6" s="24" t="s">
        <v>268</v>
      </c>
    </row>
    <row r="7" ht="14.25">
      <c r="A7" s="15" t="s">
        <v>269</v>
      </c>
      <c r="B7" s="15" t="s">
        <v>270</v>
      </c>
      <c r="C7" s="53" t="s">
        <v>166</v>
      </c>
      <c r="D7" s="53" t="s">
        <v>258</v>
      </c>
      <c r="E7" s="53" t="s">
        <v>259</v>
      </c>
      <c r="F7" s="54" t="s">
        <v>157</v>
      </c>
      <c r="G7" s="54" t="s">
        <v>271</v>
      </c>
      <c r="H7" s="54" t="s">
        <v>157</v>
      </c>
      <c r="I7" t="s">
        <v>272</v>
      </c>
      <c r="J7" t="s">
        <v>266</v>
      </c>
      <c r="K7" t="s">
        <v>273</v>
      </c>
      <c r="L7" s="24" t="s">
        <v>274</v>
      </c>
      <c r="M7" s="15" t="s">
        <v>275</v>
      </c>
      <c r="N7" s="24" t="s">
        <v>276</v>
      </c>
    </row>
    <row r="8" ht="14.25">
      <c r="A8" t="s">
        <v>277</v>
      </c>
      <c r="B8" t="s">
        <v>278</v>
      </c>
      <c r="C8" s="53" t="s">
        <v>279</v>
      </c>
      <c r="D8" s="53" t="s">
        <v>280</v>
      </c>
      <c r="E8" s="53" t="s">
        <v>279</v>
      </c>
      <c r="F8" s="55" t="s">
        <v>281</v>
      </c>
      <c r="G8" s="54" t="s">
        <v>282</v>
      </c>
      <c r="H8" s="55" t="s">
        <v>281</v>
      </c>
      <c r="I8" t="s">
        <v>283</v>
      </c>
      <c r="J8" s="47" t="s">
        <v>284</v>
      </c>
      <c r="K8" t="s">
        <v>283</v>
      </c>
      <c r="L8" t="s">
        <v>154</v>
      </c>
      <c r="M8" t="s">
        <v>264</v>
      </c>
      <c r="N8" t="s">
        <v>265</v>
      </c>
    </row>
    <row r="9" ht="14.25">
      <c r="A9" s="24" t="s">
        <v>285</v>
      </c>
      <c r="B9" t="s">
        <v>286</v>
      </c>
      <c r="C9" s="53" t="s">
        <v>281</v>
      </c>
      <c r="D9" s="53" t="s">
        <v>282</v>
      </c>
      <c r="E9" s="53" t="s">
        <v>281</v>
      </c>
      <c r="F9" s="54" t="s">
        <v>287</v>
      </c>
      <c r="G9" s="54" t="s">
        <v>288</v>
      </c>
      <c r="H9" s="54" t="s">
        <v>289</v>
      </c>
      <c r="I9" t="s">
        <v>290</v>
      </c>
      <c r="J9" s="47" t="s">
        <v>284</v>
      </c>
      <c r="K9" t="s">
        <v>290</v>
      </c>
      <c r="L9" t="s">
        <v>157</v>
      </c>
      <c r="M9" t="s">
        <v>271</v>
      </c>
      <c r="N9" t="s">
        <v>157</v>
      </c>
    </row>
    <row r="10" ht="14.25">
      <c r="A10" t="s">
        <v>216</v>
      </c>
      <c r="B10" t="s">
        <v>291</v>
      </c>
      <c r="C10" s="53" t="s">
        <v>292</v>
      </c>
      <c r="D10" s="56" t="s">
        <v>293</v>
      </c>
      <c r="E10" s="53" t="s">
        <v>294</v>
      </c>
      <c r="F10" s="54" t="s">
        <v>218</v>
      </c>
      <c r="G10" s="54" t="s">
        <v>295</v>
      </c>
      <c r="H10" s="55" t="s">
        <v>218</v>
      </c>
      <c r="I10" t="s">
        <v>296</v>
      </c>
      <c r="J10" t="s">
        <v>297</v>
      </c>
      <c r="K10" t="s">
        <v>298</v>
      </c>
      <c r="L10" t="s">
        <v>299</v>
      </c>
      <c r="M10" t="s">
        <v>264</v>
      </c>
      <c r="N10" t="s">
        <v>300</v>
      </c>
    </row>
    <row r="11" ht="14.25">
      <c r="A11" s="15" t="s">
        <v>301</v>
      </c>
      <c r="B11" s="15" t="s">
        <v>302</v>
      </c>
      <c r="C11" s="53" t="s">
        <v>218</v>
      </c>
      <c r="D11" s="53" t="s">
        <v>295</v>
      </c>
      <c r="E11" s="53" t="s">
        <v>218</v>
      </c>
      <c r="F11" s="54" t="s">
        <v>303</v>
      </c>
      <c r="G11" s="54" t="s">
        <v>304</v>
      </c>
      <c r="H11" s="54" t="s">
        <v>303</v>
      </c>
      <c r="I11" s="24" t="s">
        <v>279</v>
      </c>
      <c r="J11" s="24" t="s">
        <v>280</v>
      </c>
      <c r="K11" s="24" t="s">
        <v>279</v>
      </c>
      <c r="L11" s="24" t="s">
        <v>305</v>
      </c>
      <c r="M11" t="s">
        <v>306</v>
      </c>
      <c r="N11" s="24" t="s">
        <v>307</v>
      </c>
    </row>
    <row r="12" ht="14.25">
      <c r="A12" s="15" t="s">
        <v>308</v>
      </c>
      <c r="B12" s="15" t="s">
        <v>309</v>
      </c>
      <c r="C12" s="53" t="s">
        <v>176</v>
      </c>
      <c r="D12" s="53" t="s">
        <v>310</v>
      </c>
      <c r="E12" s="53" t="s">
        <v>311</v>
      </c>
      <c r="F12" s="54" t="s">
        <v>312</v>
      </c>
      <c r="G12" s="54" t="s">
        <v>313</v>
      </c>
      <c r="H12" s="54" t="s">
        <v>314</v>
      </c>
      <c r="I12" s="24" t="s">
        <v>315</v>
      </c>
      <c r="J12" s="47" t="s">
        <v>316</v>
      </c>
      <c r="K12" s="24" t="s">
        <v>317</v>
      </c>
      <c r="L12" t="s">
        <v>318</v>
      </c>
      <c r="M12" s="24" t="s">
        <v>319</v>
      </c>
      <c r="N12" t="s">
        <v>318</v>
      </c>
    </row>
    <row r="13" ht="14.25">
      <c r="A13" s="15" t="s">
        <v>320</v>
      </c>
      <c r="B13" s="15" t="s">
        <v>321</v>
      </c>
      <c r="C13" s="53" t="s">
        <v>221</v>
      </c>
      <c r="D13" s="53" t="s">
        <v>322</v>
      </c>
      <c r="E13" s="53" t="s">
        <v>323</v>
      </c>
      <c r="F13" s="54" t="s">
        <v>176</v>
      </c>
      <c r="G13" s="54" t="s">
        <v>310</v>
      </c>
      <c r="H13" s="55" t="s">
        <v>311</v>
      </c>
      <c r="I13" t="s">
        <v>324</v>
      </c>
      <c r="J13" t="s">
        <v>325</v>
      </c>
      <c r="K13" t="s">
        <v>326</v>
      </c>
      <c r="L13" t="s">
        <v>164</v>
      </c>
      <c r="M13" t="s">
        <v>327</v>
      </c>
      <c r="N13" t="s">
        <v>328</v>
      </c>
    </row>
    <row r="14" ht="14.25">
      <c r="A14" s="15" t="s">
        <v>329</v>
      </c>
      <c r="B14" s="15" t="s">
        <v>330</v>
      </c>
      <c r="C14" s="53" t="s">
        <v>331</v>
      </c>
      <c r="D14" s="53" t="s">
        <v>332</v>
      </c>
      <c r="E14" s="53" t="s">
        <v>333</v>
      </c>
      <c r="F14" s="54" t="s">
        <v>334</v>
      </c>
      <c r="G14" s="54" t="s">
        <v>322</v>
      </c>
      <c r="H14" s="55" t="s">
        <v>323</v>
      </c>
      <c r="I14" s="24" t="s">
        <v>335</v>
      </c>
      <c r="J14" s="47" t="s">
        <v>336</v>
      </c>
      <c r="K14" s="24" t="s">
        <v>337</v>
      </c>
      <c r="L14" t="s">
        <v>338</v>
      </c>
      <c r="M14" t="s">
        <v>339</v>
      </c>
      <c r="N14" s="24" t="s">
        <v>340</v>
      </c>
    </row>
    <row r="15" ht="14.25">
      <c r="A15" s="15" t="s">
        <v>341</v>
      </c>
      <c r="B15" s="15" t="s">
        <v>342</v>
      </c>
      <c r="C15" s="53" t="s">
        <v>201</v>
      </c>
      <c r="D15" s="53" t="s">
        <v>343</v>
      </c>
      <c r="E15" s="53" t="s">
        <v>344</v>
      </c>
      <c r="F15" s="54" t="s">
        <v>331</v>
      </c>
      <c r="G15" s="54" t="s">
        <v>332</v>
      </c>
      <c r="H15" s="55" t="s">
        <v>333</v>
      </c>
      <c r="I15" s="24" t="s">
        <v>345</v>
      </c>
      <c r="J15" s="57" t="s">
        <v>346</v>
      </c>
      <c r="K15" s="24" t="s">
        <v>347</v>
      </c>
      <c r="L15" t="s">
        <v>207</v>
      </c>
      <c r="M15" t="s">
        <v>348</v>
      </c>
      <c r="N15" s="24" t="s">
        <v>349</v>
      </c>
    </row>
    <row r="16" ht="14.25">
      <c r="A16" s="15" t="s">
        <v>350</v>
      </c>
      <c r="B16" s="15" t="s">
        <v>351</v>
      </c>
      <c r="C16" s="53" t="s">
        <v>203</v>
      </c>
      <c r="D16" s="53" t="s">
        <v>352</v>
      </c>
      <c r="E16" s="53" t="s">
        <v>353</v>
      </c>
      <c r="F16" s="54" t="s">
        <v>354</v>
      </c>
      <c r="G16" s="54" t="s">
        <v>355</v>
      </c>
      <c r="H16" s="55" t="s">
        <v>356</v>
      </c>
      <c r="I16" s="24" t="s">
        <v>357</v>
      </c>
      <c r="J16" s="47" t="s">
        <v>358</v>
      </c>
      <c r="K16" s="24" t="s">
        <v>359</v>
      </c>
      <c r="L16" s="24" t="s">
        <v>360</v>
      </c>
      <c r="M16" s="57" t="s">
        <v>339</v>
      </c>
      <c r="N16" s="24" t="s">
        <v>361</v>
      </c>
    </row>
    <row r="17" ht="14.25">
      <c r="A17" s="15" t="s">
        <v>362</v>
      </c>
      <c r="B17" s="15" t="s">
        <v>362</v>
      </c>
      <c r="C17" s="53" t="s">
        <v>363</v>
      </c>
      <c r="D17" s="53" t="s">
        <v>364</v>
      </c>
      <c r="E17" s="53" t="s">
        <v>365</v>
      </c>
      <c r="F17" s="54" t="s">
        <v>190</v>
      </c>
      <c r="G17" s="54" t="s">
        <v>366</v>
      </c>
      <c r="H17" s="55" t="s">
        <v>367</v>
      </c>
      <c r="I17" t="s">
        <v>368</v>
      </c>
      <c r="J17" t="s">
        <v>358</v>
      </c>
      <c r="K17" t="s">
        <v>369</v>
      </c>
      <c r="L17" t="s">
        <v>370</v>
      </c>
    </row>
    <row r="18" ht="14.25">
      <c r="A18" t="s">
        <v>371</v>
      </c>
      <c r="B18" t="s">
        <v>372</v>
      </c>
      <c r="C18" s="53" t="s">
        <v>373</v>
      </c>
      <c r="D18" s="53" t="s">
        <v>352</v>
      </c>
      <c r="E18" s="53" t="s">
        <v>353</v>
      </c>
      <c r="F18" s="54" t="s">
        <v>152</v>
      </c>
      <c r="G18" s="54" t="s">
        <v>355</v>
      </c>
      <c r="H18" s="55" t="s">
        <v>374</v>
      </c>
      <c r="I18" s="24" t="s">
        <v>375</v>
      </c>
      <c r="J18" s="47" t="s">
        <v>376</v>
      </c>
      <c r="K18" s="24" t="s">
        <v>377</v>
      </c>
      <c r="L18" t="s">
        <v>378</v>
      </c>
    </row>
    <row r="19" ht="14.25">
      <c r="A19" s="15" t="s">
        <v>189</v>
      </c>
      <c r="B19" s="15" t="s">
        <v>379</v>
      </c>
      <c r="C19" s="53" t="s">
        <v>193</v>
      </c>
      <c r="D19" s="53" t="s">
        <v>380</v>
      </c>
      <c r="E19" s="53" t="s">
        <v>381</v>
      </c>
      <c r="F19" s="54"/>
      <c r="G19" s="54"/>
      <c r="H19" s="54"/>
      <c r="I19" t="s">
        <v>213</v>
      </c>
      <c r="J19" s="47" t="s">
        <v>376</v>
      </c>
      <c r="K19" t="s">
        <v>382</v>
      </c>
      <c r="L19" t="s">
        <v>229</v>
      </c>
      <c r="M19" t="s">
        <v>383</v>
      </c>
      <c r="N19" t="s">
        <v>384</v>
      </c>
    </row>
    <row r="20" ht="14.25">
      <c r="A20" t="s">
        <v>171</v>
      </c>
      <c r="B20" t="s">
        <v>385</v>
      </c>
      <c r="C20" s="53" t="s">
        <v>156</v>
      </c>
      <c r="D20" s="53" t="s">
        <v>336</v>
      </c>
      <c r="E20" s="53" t="s">
        <v>386</v>
      </c>
      <c r="F20" s="54"/>
      <c r="G20" s="54"/>
      <c r="H20" s="54"/>
      <c r="I20" s="53" t="s">
        <v>172</v>
      </c>
      <c r="J20" s="53" t="s">
        <v>387</v>
      </c>
      <c r="K20" s="53" t="s">
        <v>172</v>
      </c>
      <c r="L20" s="24" t="s">
        <v>388</v>
      </c>
      <c r="M20" s="24" t="s">
        <v>389</v>
      </c>
      <c r="N20" s="24" t="s">
        <v>390</v>
      </c>
    </row>
    <row r="21" ht="14.25">
      <c r="A21" s="15" t="s">
        <v>391</v>
      </c>
      <c r="B21" s="15" t="s">
        <v>392</v>
      </c>
      <c r="C21" s="53" t="s">
        <v>185</v>
      </c>
      <c r="D21" s="53" t="s">
        <v>284</v>
      </c>
      <c r="E21" s="53" t="s">
        <v>393</v>
      </c>
      <c r="F21" s="54"/>
      <c r="G21" s="54"/>
      <c r="H21" s="54"/>
      <c r="I21" t="s">
        <v>394</v>
      </c>
      <c r="J21" t="s">
        <v>395</v>
      </c>
      <c r="K21" t="s">
        <v>396</v>
      </c>
      <c r="L21" t="s">
        <v>217</v>
      </c>
      <c r="M21" t="s">
        <v>397</v>
      </c>
      <c r="N21" t="s">
        <v>398</v>
      </c>
    </row>
    <row r="22" ht="14.25">
      <c r="C22" s="53" t="s">
        <v>399</v>
      </c>
      <c r="D22" s="53" t="s">
        <v>343</v>
      </c>
      <c r="E22" s="53" t="s">
        <v>400</v>
      </c>
      <c r="F22" s="54"/>
      <c r="G22" s="54"/>
      <c r="H22" s="54"/>
      <c r="I22" s="24" t="s">
        <v>401</v>
      </c>
      <c r="J22" s="57" t="s">
        <v>346</v>
      </c>
      <c r="K22" s="24" t="s">
        <v>402</v>
      </c>
      <c r="L22" t="s">
        <v>165</v>
      </c>
      <c r="M22" t="s">
        <v>403</v>
      </c>
      <c r="N22" t="s">
        <v>404</v>
      </c>
    </row>
    <row r="23" ht="14.25">
      <c r="C23" s="53" t="s">
        <v>205</v>
      </c>
      <c r="D23" s="56" t="s">
        <v>355</v>
      </c>
      <c r="E23" s="53" t="s">
        <v>405</v>
      </c>
      <c r="F23" s="54"/>
      <c r="G23" s="54"/>
      <c r="H23" s="54"/>
      <c r="I23" t="s">
        <v>210</v>
      </c>
      <c r="J23" t="s">
        <v>346</v>
      </c>
      <c r="K23" t="s">
        <v>210</v>
      </c>
      <c r="L23" t="s">
        <v>406</v>
      </c>
      <c r="M23" t="s">
        <v>407</v>
      </c>
      <c r="N23" t="s">
        <v>408</v>
      </c>
    </row>
    <row r="24" ht="14.25">
      <c r="C24" s="53" t="s">
        <v>409</v>
      </c>
      <c r="D24" s="53" t="s">
        <v>258</v>
      </c>
      <c r="E24" s="53" t="s">
        <v>259</v>
      </c>
      <c r="F24" s="54"/>
      <c r="G24" s="54"/>
      <c r="H24" s="54"/>
      <c r="I24" s="24" t="s">
        <v>153</v>
      </c>
      <c r="J24" s="24" t="s">
        <v>410</v>
      </c>
      <c r="K24" s="24" t="s">
        <v>411</v>
      </c>
      <c r="L24" t="s">
        <v>198</v>
      </c>
      <c r="M24" t="s">
        <v>412</v>
      </c>
      <c r="N24" t="s">
        <v>198</v>
      </c>
    </row>
    <row r="25" ht="14.25">
      <c r="C25" s="53" t="s">
        <v>413</v>
      </c>
      <c r="D25" s="53" t="s">
        <v>380</v>
      </c>
      <c r="E25" s="53" t="s">
        <v>414</v>
      </c>
      <c r="F25" s="54"/>
      <c r="G25" s="54"/>
      <c r="H25" s="54"/>
      <c r="I25" s="24" t="s">
        <v>415</v>
      </c>
      <c r="J25" s="24" t="s">
        <v>416</v>
      </c>
      <c r="K25" s="24" t="s">
        <v>417</v>
      </c>
      <c r="L25" t="s">
        <v>418</v>
      </c>
      <c r="M25" t="s">
        <v>419</v>
      </c>
      <c r="N25" t="s">
        <v>418</v>
      </c>
    </row>
    <row r="26" ht="14.25">
      <c r="C26" s="53" t="s">
        <v>420</v>
      </c>
      <c r="D26" s="56" t="s">
        <v>322</v>
      </c>
      <c r="E26" s="53" t="s">
        <v>421</v>
      </c>
      <c r="F26" s="54"/>
      <c r="G26" s="54"/>
      <c r="H26" s="54"/>
      <c r="I26" t="s">
        <v>223</v>
      </c>
      <c r="J26" t="s">
        <v>422</v>
      </c>
      <c r="K26" t="s">
        <v>423</v>
      </c>
      <c r="L26" t="s">
        <v>424</v>
      </c>
      <c r="M26" t="s">
        <v>425</v>
      </c>
      <c r="N26" t="s">
        <v>426</v>
      </c>
    </row>
    <row r="27" ht="14.25">
      <c r="C27" s="53" t="s">
        <v>427</v>
      </c>
      <c r="D27" s="56" t="s">
        <v>355</v>
      </c>
      <c r="E27" s="53" t="s">
        <v>356</v>
      </c>
      <c r="F27" s="54"/>
      <c r="G27" s="54"/>
      <c r="H27" s="54"/>
      <c r="I27" t="s">
        <v>220</v>
      </c>
      <c r="J27" s="58" t="s">
        <v>428</v>
      </c>
      <c r="K27" t="s">
        <v>429</v>
      </c>
      <c r="L27" t="s">
        <v>430</v>
      </c>
      <c r="M27" t="s">
        <v>431</v>
      </c>
      <c r="N27" t="s">
        <v>432</v>
      </c>
    </row>
    <row r="28" ht="14.25">
      <c r="C28" s="53" t="s">
        <v>433</v>
      </c>
      <c r="D28" s="56" t="s">
        <v>434</v>
      </c>
      <c r="E28" s="53" t="s">
        <v>435</v>
      </c>
      <c r="F28" s="54"/>
      <c r="G28" s="54"/>
      <c r="H28" s="54"/>
      <c r="I28" s="24" t="s">
        <v>436</v>
      </c>
      <c r="J28" s="59" t="s">
        <v>428</v>
      </c>
      <c r="K28" s="24" t="s">
        <v>437</v>
      </c>
      <c r="L28" t="s">
        <v>218</v>
      </c>
      <c r="M28" t="s">
        <v>295</v>
      </c>
      <c r="N28" t="s">
        <v>218</v>
      </c>
    </row>
    <row r="29" ht="14.25">
      <c r="C29" s="53" t="s">
        <v>190</v>
      </c>
      <c r="D29" s="53" t="s">
        <v>366</v>
      </c>
      <c r="E29" s="53" t="s">
        <v>367</v>
      </c>
      <c r="F29" s="54"/>
      <c r="G29" s="54"/>
      <c r="H29" s="54"/>
      <c r="I29" s="24" t="s">
        <v>438</v>
      </c>
      <c r="J29" s="59" t="s">
        <v>336</v>
      </c>
      <c r="K29" s="24" t="s">
        <v>438</v>
      </c>
      <c r="L29" t="s">
        <v>188</v>
      </c>
      <c r="M29" t="s">
        <v>439</v>
      </c>
      <c r="N29" t="s">
        <v>440</v>
      </c>
    </row>
    <row r="30" ht="14.25">
      <c r="C30" s="53" t="s">
        <v>441</v>
      </c>
      <c r="D30" s="53" t="s">
        <v>428</v>
      </c>
      <c r="E30" s="53" t="s">
        <v>442</v>
      </c>
      <c r="I30" t="s">
        <v>443</v>
      </c>
      <c r="J30" t="s">
        <v>355</v>
      </c>
      <c r="K30" t="s">
        <v>444</v>
      </c>
      <c r="L30" s="24" t="s">
        <v>176</v>
      </c>
      <c r="M30" t="s">
        <v>310</v>
      </c>
      <c r="N30" t="s">
        <v>311</v>
      </c>
    </row>
    <row r="31" ht="14.25">
      <c r="C31" s="53" t="s">
        <v>152</v>
      </c>
      <c r="D31" s="53" t="s">
        <v>355</v>
      </c>
      <c r="E31" s="53" t="s">
        <v>374</v>
      </c>
      <c r="I31" t="s">
        <v>370</v>
      </c>
      <c r="L31" t="s">
        <v>155</v>
      </c>
      <c r="M31" t="s">
        <v>445</v>
      </c>
      <c r="N31" t="s">
        <v>446</v>
      </c>
    </row>
    <row r="32" ht="14.25">
      <c r="I32" t="s">
        <v>447</v>
      </c>
      <c r="L32" t="s">
        <v>196</v>
      </c>
      <c r="M32" t="s">
        <v>448</v>
      </c>
      <c r="N32" t="s">
        <v>449</v>
      </c>
    </row>
    <row r="33" ht="14.25">
      <c r="C33" s="53" t="s">
        <v>450</v>
      </c>
      <c r="D33" s="53"/>
      <c r="E33" s="53"/>
      <c r="I33" t="s">
        <v>186</v>
      </c>
      <c r="J33" t="s">
        <v>451</v>
      </c>
      <c r="K33" t="s">
        <v>452</v>
      </c>
      <c r="L33" s="24" t="s">
        <v>160</v>
      </c>
      <c r="M33" s="24" t="s">
        <v>453</v>
      </c>
      <c r="N33" s="24" t="s">
        <v>454</v>
      </c>
    </row>
    <row r="34" ht="14.25">
      <c r="C34" t="s">
        <v>455</v>
      </c>
      <c r="D34" t="s">
        <v>456</v>
      </c>
      <c r="E34" s="24" t="s">
        <v>457</v>
      </c>
      <c r="I34" t="s">
        <v>458</v>
      </c>
      <c r="J34" s="47" t="s">
        <v>459</v>
      </c>
      <c r="K34" t="s">
        <v>460</v>
      </c>
      <c r="L34" s="24" t="s">
        <v>209</v>
      </c>
      <c r="M34" t="s">
        <v>461</v>
      </c>
      <c r="N34" t="s">
        <v>462</v>
      </c>
    </row>
    <row r="35" ht="14.25">
      <c r="C35" s="53" t="s">
        <v>173</v>
      </c>
      <c r="D35" s="47" t="s">
        <v>463</v>
      </c>
      <c r="E35" s="53" t="s">
        <v>464</v>
      </c>
      <c r="I35" t="s">
        <v>161</v>
      </c>
      <c r="J35" s="47" t="s">
        <v>451</v>
      </c>
      <c r="K35" t="s">
        <v>465</v>
      </c>
      <c r="L35" s="24" t="s">
        <v>466</v>
      </c>
      <c r="M35" s="24" t="s">
        <v>467</v>
      </c>
      <c r="N35" s="24" t="s">
        <v>468</v>
      </c>
    </row>
    <row r="36" ht="14.25">
      <c r="C36" s="53" t="s">
        <v>469</v>
      </c>
      <c r="D36" s="47" t="s">
        <v>470</v>
      </c>
      <c r="E36" s="53" t="s">
        <v>471</v>
      </c>
      <c r="I36" t="s">
        <v>197</v>
      </c>
      <c r="J36" t="s">
        <v>463</v>
      </c>
      <c r="K36" t="s">
        <v>197</v>
      </c>
      <c r="L36" t="s">
        <v>370</v>
      </c>
    </row>
    <row r="37" ht="14.25">
      <c r="C37" s="53" t="s">
        <v>472</v>
      </c>
      <c r="D37" s="47" t="s">
        <v>473</v>
      </c>
      <c r="E37" s="53" t="s">
        <v>472</v>
      </c>
      <c r="I37" t="s">
        <v>474</v>
      </c>
      <c r="J37" t="s">
        <v>475</v>
      </c>
      <c r="K37" t="s">
        <v>476</v>
      </c>
      <c r="L37" t="s">
        <v>477</v>
      </c>
    </row>
    <row r="38" ht="14.25">
      <c r="C38" s="53" t="s">
        <v>172</v>
      </c>
      <c r="D38" s="53" t="s">
        <v>387</v>
      </c>
      <c r="E38" s="53" t="s">
        <v>172</v>
      </c>
      <c r="I38" s="24" t="s">
        <v>478</v>
      </c>
      <c r="J38" s="24" t="s">
        <v>479</v>
      </c>
      <c r="K38" s="24" t="s">
        <v>480</v>
      </c>
      <c r="L38" s="24" t="s">
        <v>481</v>
      </c>
      <c r="M38" t="s">
        <v>482</v>
      </c>
      <c r="N38" t="s">
        <v>483</v>
      </c>
    </row>
    <row r="39" ht="14.25">
      <c r="C39" t="s">
        <v>484</v>
      </c>
      <c r="D39" t="s">
        <v>485</v>
      </c>
      <c r="E39" t="s">
        <v>486</v>
      </c>
      <c r="I39" t="s">
        <v>173</v>
      </c>
      <c r="J39" t="s">
        <v>463</v>
      </c>
      <c r="K39" t="s">
        <v>464</v>
      </c>
      <c r="L39" t="s">
        <v>487</v>
      </c>
      <c r="M39" t="s">
        <v>488</v>
      </c>
      <c r="N39" t="s">
        <v>487</v>
      </c>
    </row>
    <row r="40" ht="14.25">
      <c r="I40" t="s">
        <v>489</v>
      </c>
      <c r="J40" t="s">
        <v>490</v>
      </c>
      <c r="K40" t="s">
        <v>491</v>
      </c>
      <c r="L40" s="24" t="s">
        <v>214</v>
      </c>
      <c r="M40" s="24" t="s">
        <v>492</v>
      </c>
      <c r="N40" s="24" t="s">
        <v>493</v>
      </c>
    </row>
    <row r="41" ht="14.25">
      <c r="I41" s="24" t="s">
        <v>199</v>
      </c>
      <c r="J41" s="15" t="s">
        <v>494</v>
      </c>
      <c r="K41" s="24" t="s">
        <v>495</v>
      </c>
      <c r="L41" s="24" t="s">
        <v>496</v>
      </c>
      <c r="M41" t="s">
        <v>497</v>
      </c>
      <c r="N41" t="s">
        <v>498</v>
      </c>
    </row>
    <row r="42" ht="14.25">
      <c r="I42" t="s">
        <v>472</v>
      </c>
      <c r="J42" s="47" t="s">
        <v>473</v>
      </c>
      <c r="K42" t="s">
        <v>472</v>
      </c>
      <c r="L42" t="s">
        <v>227</v>
      </c>
      <c r="M42" t="s">
        <v>499</v>
      </c>
      <c r="N42" t="s">
        <v>500</v>
      </c>
    </row>
    <row r="43" ht="14.25">
      <c r="I43" t="s">
        <v>167</v>
      </c>
      <c r="J43" t="s">
        <v>501</v>
      </c>
      <c r="K43" t="s">
        <v>502</v>
      </c>
      <c r="L43" s="24" t="s">
        <v>503</v>
      </c>
      <c r="M43" s="15" t="s">
        <v>499</v>
      </c>
      <c r="N43" s="24" t="s">
        <v>504</v>
      </c>
    </row>
    <row r="44" ht="14.25">
      <c r="I44" t="s">
        <v>194</v>
      </c>
      <c r="J44" t="s">
        <v>463</v>
      </c>
      <c r="K44" t="s">
        <v>194</v>
      </c>
      <c r="L44" t="s">
        <v>170</v>
      </c>
      <c r="M44" t="s">
        <v>505</v>
      </c>
      <c r="N44" s="24" t="s">
        <v>506</v>
      </c>
    </row>
    <row r="45" ht="14.25">
      <c r="I45" t="s">
        <v>158</v>
      </c>
      <c r="J45" t="s">
        <v>494</v>
      </c>
      <c r="K45" t="s">
        <v>507</v>
      </c>
      <c r="L45" s="24" t="s">
        <v>222</v>
      </c>
      <c r="M45" s="15" t="s">
        <v>499</v>
      </c>
      <c r="N45" s="24" t="s">
        <v>508</v>
      </c>
    </row>
    <row r="46" ht="14.25">
      <c r="I46" s="24" t="s">
        <v>509</v>
      </c>
      <c r="J46" s="24" t="s">
        <v>456</v>
      </c>
      <c r="K46" s="24" t="s">
        <v>510</v>
      </c>
      <c r="L46" t="s">
        <v>222</v>
      </c>
      <c r="M46" s="47" t="s">
        <v>499</v>
      </c>
      <c r="N46" t="s">
        <v>508</v>
      </c>
    </row>
    <row r="47" ht="14.25">
      <c r="I47" t="s">
        <v>511</v>
      </c>
      <c r="J47" s="47" t="s">
        <v>451</v>
      </c>
      <c r="K47" s="24" t="s">
        <v>512</v>
      </c>
      <c r="L47" t="s">
        <v>513</v>
      </c>
      <c r="M47" s="47" t="s">
        <v>499</v>
      </c>
      <c r="N47" t="s">
        <v>514</v>
      </c>
    </row>
    <row r="48" ht="14.25">
      <c r="I48" s="24" t="s">
        <v>515</v>
      </c>
      <c r="J48" s="47" t="s">
        <v>501</v>
      </c>
      <c r="K48" s="24" t="s">
        <v>516</v>
      </c>
      <c r="L48" t="s">
        <v>219</v>
      </c>
      <c r="M48" s="47" t="s">
        <v>499</v>
      </c>
      <c r="N48" t="s">
        <v>517</v>
      </c>
    </row>
    <row r="49" ht="14.25">
      <c r="I49" t="s">
        <v>518</v>
      </c>
      <c r="J49" t="s">
        <v>463</v>
      </c>
      <c r="K49" t="s">
        <v>519</v>
      </c>
      <c r="L49" t="s">
        <v>520</v>
      </c>
      <c r="M49" s="47" t="s">
        <v>499</v>
      </c>
      <c r="N49" t="s">
        <v>521</v>
      </c>
    </row>
    <row r="50" ht="14.25">
      <c r="I50" s="24" t="s">
        <v>192</v>
      </c>
      <c r="J50" s="24" t="s">
        <v>485</v>
      </c>
      <c r="K50" s="24" t="s">
        <v>486</v>
      </c>
      <c r="L50" t="s">
        <v>212</v>
      </c>
      <c r="M50" s="47" t="s">
        <v>499</v>
      </c>
      <c r="N50" t="s">
        <v>522</v>
      </c>
    </row>
    <row r="51" ht="14.25">
      <c r="I51" s="24" t="s">
        <v>183</v>
      </c>
      <c r="J51" s="47" t="s">
        <v>485</v>
      </c>
      <c r="K51" s="24" t="s">
        <v>523</v>
      </c>
      <c r="L51" t="s">
        <v>524</v>
      </c>
      <c r="M51" s="47" t="s">
        <v>499</v>
      </c>
      <c r="N51" t="s">
        <v>525</v>
      </c>
    </row>
    <row r="52" ht="14.25">
      <c r="I52" s="24" t="s">
        <v>526</v>
      </c>
      <c r="J52" s="24" t="s">
        <v>527</v>
      </c>
      <c r="K52" s="24" t="s">
        <v>528</v>
      </c>
      <c r="L52" s="24" t="s">
        <v>529</v>
      </c>
      <c r="M52" s="47" t="s">
        <v>530</v>
      </c>
      <c r="N52" s="24" t="s">
        <v>531</v>
      </c>
    </row>
    <row r="53" ht="14.25">
      <c r="I53" s="24" t="s">
        <v>532</v>
      </c>
      <c r="J53" s="47" t="s">
        <v>463</v>
      </c>
      <c r="K53" s="24" t="s">
        <v>533</v>
      </c>
      <c r="L53" t="s">
        <v>534</v>
      </c>
      <c r="M53" s="47" t="s">
        <v>499</v>
      </c>
      <c r="N53" t="s">
        <v>535</v>
      </c>
    </row>
    <row r="54" ht="14.25">
      <c r="I54" t="s">
        <v>370</v>
      </c>
      <c r="L54" t="s">
        <v>536</v>
      </c>
      <c r="M54" s="47" t="s">
        <v>499</v>
      </c>
      <c r="N54" t="s">
        <v>537</v>
      </c>
    </row>
    <row r="55" ht="14.25">
      <c r="I55" t="s">
        <v>538</v>
      </c>
      <c r="J55" s="15"/>
      <c r="K55" s="15"/>
      <c r="L55" t="s">
        <v>539</v>
      </c>
      <c r="M55" t="s">
        <v>540</v>
      </c>
      <c r="N55" t="s">
        <v>541</v>
      </c>
    </row>
    <row r="56" ht="14.25">
      <c r="I56" t="s">
        <v>388</v>
      </c>
      <c r="J56" t="s">
        <v>389</v>
      </c>
      <c r="K56" t="s">
        <v>390</v>
      </c>
      <c r="L56" t="s">
        <v>542</v>
      </c>
      <c r="M56" t="s">
        <v>543</v>
      </c>
      <c r="N56" t="s">
        <v>544</v>
      </c>
    </row>
    <row r="57" ht="14.25">
      <c r="I57" t="s">
        <v>191</v>
      </c>
      <c r="J57" s="47" t="s">
        <v>293</v>
      </c>
      <c r="K57" t="s">
        <v>545</v>
      </c>
      <c r="L57" t="s">
        <v>546</v>
      </c>
      <c r="M57" s="47" t="s">
        <v>499</v>
      </c>
      <c r="N57" t="s">
        <v>547</v>
      </c>
    </row>
    <row r="58" ht="14.25">
      <c r="I58" t="s">
        <v>204</v>
      </c>
      <c r="J58" t="s">
        <v>548</v>
      </c>
      <c r="K58" t="s">
        <v>549</v>
      </c>
      <c r="L58" t="s">
        <v>550</v>
      </c>
      <c r="M58" t="s">
        <v>543</v>
      </c>
      <c r="N58" t="s">
        <v>551</v>
      </c>
    </row>
    <row r="59" ht="14.25">
      <c r="I59" t="s">
        <v>195</v>
      </c>
      <c r="J59" t="s">
        <v>552</v>
      </c>
      <c r="K59" t="s">
        <v>553</v>
      </c>
    </row>
    <row r="60" ht="14.25">
      <c r="I60" t="s">
        <v>168</v>
      </c>
      <c r="J60" t="s">
        <v>249</v>
      </c>
      <c r="K60" t="s">
        <v>257</v>
      </c>
    </row>
    <row r="61" ht="14.25">
      <c r="I61" t="s">
        <v>215</v>
      </c>
      <c r="J61" t="s">
        <v>554</v>
      </c>
      <c r="K61" t="s">
        <v>555</v>
      </c>
    </row>
    <row r="62" ht="14.25">
      <c r="I62" s="24" t="s">
        <v>228</v>
      </c>
      <c r="J62" s="24" t="s">
        <v>325</v>
      </c>
      <c r="K62" s="24" t="s">
        <v>556</v>
      </c>
    </row>
    <row r="63" ht="14.25">
      <c r="I63" s="24" t="s">
        <v>557</v>
      </c>
      <c r="J63" s="24" t="s">
        <v>558</v>
      </c>
      <c r="K63" s="24" t="s">
        <v>559</v>
      </c>
    </row>
    <row r="64" ht="14.25">
      <c r="I64" t="s">
        <v>560</v>
      </c>
      <c r="J64" t="s">
        <v>561</v>
      </c>
      <c r="K64" t="s">
        <v>562</v>
      </c>
    </row>
    <row r="65" ht="14.25">
      <c r="I65" t="s">
        <v>187</v>
      </c>
      <c r="J65" t="s">
        <v>561</v>
      </c>
      <c r="K65" t="s">
        <v>563</v>
      </c>
    </row>
    <row r="66" ht="14.25">
      <c r="I66" t="s">
        <v>564</v>
      </c>
      <c r="J66" t="s">
        <v>548</v>
      </c>
      <c r="K66" t="s">
        <v>565</v>
      </c>
    </row>
    <row r="67" ht="14.25">
      <c r="I67" t="s">
        <v>159</v>
      </c>
      <c r="J67" t="s">
        <v>566</v>
      </c>
      <c r="K67" t="s">
        <v>567</v>
      </c>
    </row>
    <row r="68" ht="14.25">
      <c r="I68" t="s">
        <v>162</v>
      </c>
      <c r="J68" t="s">
        <v>293</v>
      </c>
      <c r="K68" s="24" t="s">
        <v>568</v>
      </c>
    </row>
    <row r="69" ht="14.25">
      <c r="I69" t="s">
        <v>569</v>
      </c>
      <c r="J69" t="s">
        <v>570</v>
      </c>
      <c r="K69" t="s">
        <v>571</v>
      </c>
    </row>
    <row r="70" ht="14.25">
      <c r="I70" t="s">
        <v>572</v>
      </c>
      <c r="J70" t="s">
        <v>573</v>
      </c>
      <c r="K70" t="s">
        <v>574</v>
      </c>
    </row>
    <row r="71" ht="14.25">
      <c r="I71" s="24" t="s">
        <v>575</v>
      </c>
      <c r="J71" s="24" t="s">
        <v>434</v>
      </c>
      <c r="K71" s="24" t="s">
        <v>576</v>
      </c>
    </row>
    <row r="72" ht="14.25">
      <c r="I72" t="s">
        <v>577</v>
      </c>
      <c r="J72" s="47" t="s">
        <v>434</v>
      </c>
      <c r="K72" t="s">
        <v>578</v>
      </c>
    </row>
    <row r="73" ht="14.25">
      <c r="I73" t="s">
        <v>206</v>
      </c>
      <c r="J73" t="s">
        <v>579</v>
      </c>
      <c r="K73" t="s">
        <v>206</v>
      </c>
    </row>
    <row r="74" ht="14.25">
      <c r="I74" t="s">
        <v>580</v>
      </c>
      <c r="J74" t="s">
        <v>293</v>
      </c>
      <c r="K74" t="s">
        <v>581</v>
      </c>
    </row>
    <row r="75" ht="14.25">
      <c r="I75" s="24" t="s">
        <v>152</v>
      </c>
      <c r="J75" t="s">
        <v>355</v>
      </c>
      <c r="K75" s="24" t="s">
        <v>374</v>
      </c>
    </row>
    <row r="76" ht="14.25">
      <c r="I76" t="s">
        <v>174</v>
      </c>
      <c r="J76" t="s">
        <v>582</v>
      </c>
      <c r="K76" t="s">
        <v>583</v>
      </c>
    </row>
    <row r="77" ht="14.25">
      <c r="I77" s="24" t="s">
        <v>370</v>
      </c>
      <c r="J77" s="24"/>
      <c r="K77" s="24"/>
    </row>
    <row r="78" ht="14.25">
      <c r="I78" t="s">
        <v>584</v>
      </c>
    </row>
    <row r="79" ht="14.25">
      <c r="I79" t="s">
        <v>230</v>
      </c>
      <c r="J79" t="s">
        <v>585</v>
      </c>
      <c r="K79" t="s">
        <v>586</v>
      </c>
    </row>
    <row r="80" ht="14.25">
      <c r="I80" s="24" t="s">
        <v>587</v>
      </c>
      <c r="J80" s="24" t="s">
        <v>588</v>
      </c>
      <c r="K80" s="24" t="s">
        <v>589</v>
      </c>
    </row>
    <row r="81" ht="14.25">
      <c r="I81" t="s">
        <v>182</v>
      </c>
      <c r="J81" t="s">
        <v>380</v>
      </c>
      <c r="K81" t="s">
        <v>590</v>
      </c>
    </row>
    <row r="82" ht="14.25">
      <c r="I82" t="s">
        <v>591</v>
      </c>
      <c r="J82" t="s">
        <v>592</v>
      </c>
      <c r="K82" t="s">
        <v>593</v>
      </c>
    </row>
    <row r="83" ht="14.25">
      <c r="I83" t="s">
        <v>221</v>
      </c>
      <c r="J83" t="s">
        <v>322</v>
      </c>
      <c r="K83" t="s">
        <v>323</v>
      </c>
    </row>
    <row r="84" ht="14.25">
      <c r="I84" t="s">
        <v>169</v>
      </c>
      <c r="J84" t="s">
        <v>336</v>
      </c>
      <c r="K84" t="s">
        <v>594</v>
      </c>
    </row>
    <row r="85" ht="14.25">
      <c r="I85" t="s">
        <v>200</v>
      </c>
      <c r="J85" s="47" t="s">
        <v>595</v>
      </c>
      <c r="K85" t="s">
        <v>200</v>
      </c>
    </row>
    <row r="86" ht="14.25">
      <c r="I86" s="24" t="s">
        <v>596</v>
      </c>
      <c r="J86" s="47" t="s">
        <v>322</v>
      </c>
      <c r="K86" s="24" t="s">
        <v>597</v>
      </c>
    </row>
    <row r="87" ht="14.25">
      <c r="I87" t="s">
        <v>224</v>
      </c>
      <c r="J87" s="47" t="s">
        <v>336</v>
      </c>
      <c r="K87" t="s">
        <v>598</v>
      </c>
    </row>
    <row r="88" ht="14.25">
      <c r="I88" t="s">
        <v>181</v>
      </c>
      <c r="J88" t="s">
        <v>284</v>
      </c>
      <c r="K88" t="s">
        <v>599</v>
      </c>
    </row>
    <row r="89" ht="14.25">
      <c r="I89" t="s">
        <v>600</v>
      </c>
      <c r="J89" t="s">
        <v>601</v>
      </c>
      <c r="K89" t="s">
        <v>600</v>
      </c>
    </row>
    <row r="90" ht="14.25">
      <c r="I90" t="s">
        <v>163</v>
      </c>
      <c r="J90" t="s">
        <v>376</v>
      </c>
      <c r="K90" t="s">
        <v>602</v>
      </c>
    </row>
    <row r="91" ht="14.25">
      <c r="I91" t="s">
        <v>226</v>
      </c>
      <c r="J91" t="s">
        <v>603</v>
      </c>
      <c r="K91" t="s">
        <v>604</v>
      </c>
    </row>
    <row r="92" ht="14.25">
      <c r="I92" t="s">
        <v>605</v>
      </c>
      <c r="J92" t="s">
        <v>422</v>
      </c>
      <c r="K92" t="s">
        <v>606</v>
      </c>
    </row>
    <row r="93" ht="14.25">
      <c r="I93" t="s">
        <v>607</v>
      </c>
      <c r="J93" t="s">
        <v>284</v>
      </c>
      <c r="K93" t="s">
        <v>608</v>
      </c>
    </row>
    <row r="94" ht="14.25">
      <c r="I94" t="s">
        <v>370</v>
      </c>
    </row>
    <row r="95" ht="14.25">
      <c r="I95" t="s">
        <v>609</v>
      </c>
      <c r="J95" s="15"/>
      <c r="K95" s="15"/>
    </row>
    <row r="96" ht="14.25">
      <c r="I96" t="s">
        <v>154</v>
      </c>
      <c r="J96" t="s">
        <v>264</v>
      </c>
      <c r="K96" t="s">
        <v>265</v>
      </c>
    </row>
    <row r="97" ht="14.25">
      <c r="I97" t="s">
        <v>610</v>
      </c>
      <c r="J97" t="s">
        <v>264</v>
      </c>
      <c r="K97" t="s">
        <v>611</v>
      </c>
    </row>
    <row r="98" ht="14.25">
      <c r="I98" t="s">
        <v>312</v>
      </c>
      <c r="J98" t="s">
        <v>313</v>
      </c>
      <c r="K98" t="s">
        <v>314</v>
      </c>
    </row>
    <row r="99" ht="14.25">
      <c r="I99" t="s">
        <v>370</v>
      </c>
    </row>
    <row r="100" ht="14.25">
      <c r="I100" s="24" t="s">
        <v>612</v>
      </c>
      <c r="J100" s="15"/>
      <c r="K100" s="15"/>
    </row>
    <row r="101" ht="14.25">
      <c r="I101" t="s">
        <v>613</v>
      </c>
      <c r="J101" s="47" t="s">
        <v>316</v>
      </c>
      <c r="K101" t="s">
        <v>614</v>
      </c>
    </row>
    <row r="102" ht="14.25">
      <c r="I102" t="s">
        <v>615</v>
      </c>
      <c r="J102" t="s">
        <v>616</v>
      </c>
      <c r="K102" t="s">
        <v>617</v>
      </c>
    </row>
    <row r="103" ht="14.25">
      <c r="I103" t="s">
        <v>177</v>
      </c>
      <c r="J103" s="47" t="s">
        <v>316</v>
      </c>
      <c r="K103" t="s">
        <v>618</v>
      </c>
    </row>
    <row r="104" ht="14.25">
      <c r="I104" t="s">
        <v>175</v>
      </c>
      <c r="J104" s="58" t="s">
        <v>316</v>
      </c>
      <c r="K104" t="s">
        <v>619</v>
      </c>
    </row>
    <row r="105" ht="14.25">
      <c r="I105" t="s">
        <v>211</v>
      </c>
      <c r="J105" s="58" t="s">
        <v>355</v>
      </c>
      <c r="K105" t="s">
        <v>620</v>
      </c>
    </row>
  </sheetData>
  <sortState ref="A3:B20" columnSort="0">
    <sortCondition sortBy="value" descending="0" ref="A3:A20"/>
  </sortState>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7" zoomScale="100" workbookViewId="0">
      <selection activeCell="A1" activeCellId="0" sqref="A1"/>
    </sheetView>
  </sheetViews>
  <sheetFormatPr defaultRowHeight="14.25"/>
  <cols>
    <col customWidth="1" min="2" max="2" width="43.8515625"/>
  </cols>
  <sheetData>
    <row r="3" ht="266.25" customHeight="1">
      <c r="B3" s="60" t="str">
        <f>HMTL!B4&amp;HMTL!B6</f>
        <v xml:space="preserve">&lt;!DOCTYPE html&gt;
&lt;html style="font-size: 16px;" lang="fr"&gt;
&lt;head&gt;
  &lt;meta name="viewport" content="width=device-width, initial-scale=1.0"&gt;
  &lt;meta charset="utf-8"&gt;
  &lt;meta name="keywords" content="The menu !"&gt;
  &lt;meta name="description" content=" "&gt;
  &lt;title&gt;The menu&lt;/title&gt;
  &lt;link rel="stylesheet" href="nicepage.css" media="screen"&gt;
  &lt;link rel="stylesheet" href="The-menu.css" media="screen"&gt;
  &lt;script class="u-script" type="text/javascript" src="jquery-1.9.1.min.js"&gt;&lt;/script&gt;
  &lt;script class="u-script" type="text/javascript" src="nicepage.js"&gt;&lt;/script&gt;
  &lt;meta name="generator" content="Nicepage 5.15.1, nicepage.com"&gt;
  &lt;!--Récupération des polices pas indispensable / à retirer ?--&gt;
  &lt;link id="u-theme-google-font" rel="stylesheet"
    href="https://fonts.googleapis.com/css?family=Roboto:100,100i,300,300i,400,400i,500,500i,700,700i,900,900i|Open+Sans:300,300i,400,400i,500,500i,600,600i,700,700i,800,800i"&gt;
  &lt;link id="u-page-google-font" rel="stylesheet"
    href="https://fonts.googleapis.com/css?family=Montserrat:100,100i,200,200i,300,300i,400,400i,500,500i,600,600i,700,700i,800,800i,900,900i"&gt;
  &lt;meta name="theme-color" content="#478ac9"&gt;
  &lt;meta property="og:title" content="The menu"&gt;
  &lt;meta property="og:type" content="website"&gt;
  &lt;link rel="canonical" href="/"&gt;
  &lt;meta data-intl-tel-input-cdn-path="intlTelInput/"&gt;
&lt;/head&gt;
&lt;body class="u-body u-xl-mode" data-lang="fr"&gt;
  &lt;section class="u-align-center u-clearfix u-section-1" id="sec-b8e8"&gt;
    &lt;div class="u-clearfix u-sheet u-sheet-1"&gt;
      &lt;h2 class="u-text u-text-default u-text-1"&gt;The menu !&lt;br&gt;
      &lt;/h2&gt;
      &lt;div class="u-accordion u-expanded-width u-spacing-3 u-accordion-1"&gt;&lt;/div&gt;
    &lt;/div&gt;
  &lt;/section&gt;
  &lt;footer class="u-align-center u-clearfix u-footer u-grey-80 u-footer" id="sec-c006"&gt;&lt;div class="u-clearfix u-sheet u-sheet-1"&gt;
    &lt;p class="u-small-text u-text u-text-variant u-text-1"&gt;Contact : &lt;a href="mailto:julien.granjon@ac-grenoble.fr?subject=The%20menu" class="u-active-none u-border-none u-btn u-button-link u-button-style u-hover-none u-none u-text-palette-1-base u-btn-1"&gt;julien.granjon@ac-grenoble.fr&lt;/a&gt;
      &lt;br&gt;Licence : &lt;a href="https://creativecommons.org/licenses/by/4.0/deed.fr" class="u-active-none u-border-none u-btn u-button-link u-button-style u-hover-none u-none u-text-palette-1-base u-btn-2" target="_blank"&gt;Creative Commons Attribution CC-BY&lt;/a&gt;
      &lt;br&gt;Outils : rendu html réalisé avec &lt;a href="https://nicepage.com/k/children-website-templates" class="u-active-none u-border-none u-btn u-button-link u-button-style u-hover-none u-none u-text-palette-1-base u-btn-3" target="_blank" rel="nofollow"&gt;Nicepage&lt;/a&gt;      
      &lt;br&gt;Images : (c) flaticon sauf exception (images personnelles) &lt;a href="https://www.flaticon.com" class="u-active-none u-border-none u-btn u-button-link u-button-style u-hover-none u-none u-text-palette-1-base u-btn-3" target="_blank" rel="nofollow"&gt;flaticon.com&lt;/a&gt;
      &lt;br&gt;
      &lt;br&gt;
    &lt;/p&gt;
  &lt;/div&gt;&lt;/footer&gt;
&lt;/body&gt;
&lt;/html&gt;</v>
      </c>
    </row>
    <row r="9">
      <c r="B9" t="s">
        <v>621</v>
      </c>
    </row>
    <row r="10">
      <c r="B10" t="str">
        <f>B9</f>
        <v xml:space="preserve">&lt;meta name="description" content="&gt;</v>
      </c>
    </row>
    <row r="12">
      <c r="B12" s="24" t="s">
        <v>622</v>
      </c>
    </row>
    <row r="13">
      <c r="B13" s="15" t="str">
        <f>B12</f>
        <v xml:space="preserve">&lt;meta name="description" content="a"&gt;</v>
      </c>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ONLYOFFICE/8.0.1.31</Application>
  <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revision>13</cp:revision>
  <dcterms:modified xsi:type="dcterms:W3CDTF">2024-05-04T09:43:43Z</dcterms:modified>
</cp:coreProperties>
</file>