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7.xml" ContentType="application/vnd.openxmlformats-officedocument.drawingml.chart+xml"/>
  <Override PartName="/xl/pivotTables/pivotTable1.xml" ContentType="application/vnd.openxmlformats-officedocument.spreadsheetml.pivotTable+xml"/>
  <Override PartName="/xl/drawings/drawing9.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12"/>
  <workbookPr updateLinks="never"/>
  <mc:AlternateContent xmlns:mc="http://schemas.openxmlformats.org/markup-compatibility/2006">
    <mc:Choice Requires="x15">
      <x15ac:absPath xmlns:x15ac="http://schemas.microsoft.com/office/spreadsheetml/2010/11/ac" url="D:\working\waccache\MR1PEPF000013EB\EXCELCNV\2e29dc5a-db20-442b-8226-57ba9973d712\"/>
    </mc:Choice>
  </mc:AlternateContent>
  <xr:revisionPtr revIDLastSave="0" documentId="8_{9A1820B1-07AF-477C-99B7-6CDD9F947D81}" xr6:coauthVersionLast="47" xr6:coauthVersionMax="47" xr10:uidLastSave="{00000000-0000-0000-0000-000000000000}"/>
  <bookViews>
    <workbookView xWindow="-60" yWindow="-60" windowWidth="15480" windowHeight="11640" firstSheet="30" activeTab="30" xr2:uid="{00000000-000D-0000-FFFF-FFFF00000000}"/>
  </bookViews>
  <sheets>
    <sheet name="Version control" sheetId="1" state="hidden" r:id="rId1"/>
    <sheet name="PDP&gt;&gt;&gt;" sheetId="2" r:id="rId2"/>
    <sheet name="Title" sheetId="3" r:id="rId3"/>
    <sheet name="Descr" sheetId="4" state="hidden" r:id="rId4"/>
    <sheet name="Descr (old vers)" sheetId="5" state="hidden" r:id="rId5"/>
    <sheet name="Forecast RU" sheetId="6" r:id="rId6"/>
    <sheet name="COGS " sheetId="7" r:id="rId7"/>
    <sheet name="Brand PL_RU" sheetId="8" r:id="rId8"/>
    <sheet name="Agreement terms" sheetId="9" state="hidden" r:id="rId9"/>
    <sheet name="Project GANNT" sheetId="11" state="hidden" r:id="rId10"/>
    <sheet name="Reg" sheetId="12" state="hidden" r:id="rId11"/>
    <sheet name="RD" sheetId="13" state="hidden" r:id="rId12"/>
    <sheet name="RD_rates" sheetId="14" state="hidden" r:id="rId13"/>
    <sheet name="CTP" sheetId="15" state="hidden" r:id="rId14"/>
    <sheet name="Log_samples" sheetId="17" state="hidden" r:id="rId15"/>
    <sheet name="Manuf" sheetId="18" state="hidden" r:id="rId16"/>
    <sheet name="QA&amp;QC" sheetId="19" state="hidden" r:id="rId17"/>
    <sheet name="RiskAssmt" sheetId="20" state="hidden" r:id="rId18"/>
    <sheet name="NPV&gt;&gt;&gt;" sheetId="21" r:id="rId19"/>
    <sheet name="FIN" sheetId="22" r:id="rId20"/>
    <sheet name="Guidelines&amp; BC prep." sheetId="23" state="hidden" r:id="rId21"/>
    <sheet name="Input &gt;" sheetId="24" r:id="rId22"/>
    <sheet name="!!!" sheetId="25" state="hidden" r:id="rId23"/>
    <sheet name="Assump_local" sheetId="26" r:id="rId24"/>
    <sheet name="Input" sheetId="27" state="hidden" r:id="rId25"/>
    <sheet name="Input_P&amp;L" sheetId="28" state="hidden" r:id="rId26"/>
    <sheet name="Input_INV" sheetId="29" r:id="rId27"/>
    <sheet name="Incremental" sheetId="30" state="hidden" r:id="rId28"/>
    <sheet name="OUTPUT &gt;" sheetId="31" state="hidden" r:id="rId29"/>
    <sheet name="NPV_Consolid" sheetId="32" state="hidden" r:id="rId30"/>
    <sheet name="NPV_RUB_EUR" sheetId="33" r:id="rId31"/>
    <sheet name="NPV_Local" sheetId="34" state="hidden" r:id="rId32"/>
    <sheet name="Вводные" sheetId="35" state="hidden" r:id="rId33"/>
    <sheet name="PCM_Output" sheetId="36" state="hidden" r:id="rId34"/>
    <sheet name="PCM_P&amp;L" sheetId="37" state="hidden" r:id="rId35"/>
    <sheet name="Chart" sheetId="38" state="hidden" r:id="rId36"/>
    <sheet name="Gx &gt;" sheetId="39" state="hidden" r:id="rId37"/>
    <sheet name="Master data input" sheetId="40" state="hidden" r:id="rId38"/>
    <sheet name="oo PCM minutes" sheetId="41" state="hidden" r:id="rId39"/>
    <sheet name="PCM minutes" sheetId="42" state="hidden" r:id="rId40"/>
    <sheet name="Non-EEA file" sheetId="43" state="hidden" r:id="rId41"/>
    <sheet name="Country codes" sheetId="44" state="hidden" r:id="rId42"/>
    <sheet name="Drop Downs" sheetId="45" state="hidden" r:id="rId43"/>
    <sheet name="GM CHC by product" sheetId="46" state="hidden" r:id="rId44"/>
    <sheet name="Others &gt;" sheetId="47" state="hidden" r:id="rId45"/>
    <sheet name="PIVOT PVF" sheetId="48" state="hidden" r:id="rId46"/>
    <sheet name="DATA for PVF" sheetId="49" state="hidden" r:id="rId47"/>
    <sheet name="INPUT FINANCE (I.)" sheetId="50" state="hidden" r:id="rId48"/>
  </sheets>
  <definedNames>
    <definedName name="\0">#REF!</definedName>
    <definedName name="\a">#REF!</definedName>
    <definedName name="\INPUT">#REF!</definedName>
    <definedName name="\PRES2_5">#REF!</definedName>
    <definedName name="\PRES2_8">#REF!</definedName>
    <definedName name="\PRES3">#REF!</definedName>
    <definedName name="\PRINT">#REF!</definedName>
    <definedName name="\PRINT_BRANCH">#REF!</definedName>
    <definedName name="\SAVE_MENU">#REF!</definedName>
    <definedName name="_">#REF!</definedName>
    <definedName name="___SX01">#REF!</definedName>
    <definedName name="___SX10">#REF!</definedName>
    <definedName name="___T3" localSheetId="2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T3" localSheetId="1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T3" localSheetId="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T3" localSheetId="4"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T3" localSheetId="1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T3" localSheetId="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T3" localSheetId="1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T3" localSheetId="10"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T3" localSheetId="1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T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TV1" localSheetId="23" hidden="1">{#N/A,#N/A,FALSE,"Aging Summary";#N/A,#N/A,FALSE,"Ratio Analysis";#N/A,#N/A,FALSE,"Test 120 Day Accts";#N/A,#N/A,FALSE,"Tickmarks"}</definedName>
    <definedName name="___TV1" localSheetId="13" hidden="1">{#N/A,#N/A,FALSE,"Aging Summary";#N/A,#N/A,FALSE,"Ratio Analysis";#N/A,#N/A,FALSE,"Test 120 Day Accts";#N/A,#N/A,FALSE,"Tickmarks"}</definedName>
    <definedName name="___TV1" localSheetId="3" hidden="1">{#N/A,#N/A,FALSE,"Aging Summary";#N/A,#N/A,FALSE,"Ratio Analysis";#N/A,#N/A,FALSE,"Test 120 Day Accts";#N/A,#N/A,FALSE,"Tickmarks"}</definedName>
    <definedName name="___TV1" localSheetId="4" hidden="1">{#N/A,#N/A,FALSE,"Aging Summary";#N/A,#N/A,FALSE,"Ratio Analysis";#N/A,#N/A,FALSE,"Test 120 Day Accts";#N/A,#N/A,FALSE,"Tickmarks"}</definedName>
    <definedName name="___TV1" localSheetId="15" hidden="1">{#N/A,#N/A,FALSE,"Aging Summary";#N/A,#N/A,FALSE,"Ratio Analysis";#N/A,#N/A,FALSE,"Test 120 Day Accts";#N/A,#N/A,FALSE,"Tickmarks"}</definedName>
    <definedName name="___TV1" localSheetId="9" hidden="1">{#N/A,#N/A,FALSE,"Aging Summary";#N/A,#N/A,FALSE,"Ratio Analysis";#N/A,#N/A,FALSE,"Test 120 Day Accts";#N/A,#N/A,FALSE,"Tickmarks"}</definedName>
    <definedName name="___TV1" localSheetId="11" hidden="1">{#N/A,#N/A,FALSE,"Aging Summary";#N/A,#N/A,FALSE,"Ratio Analysis";#N/A,#N/A,FALSE,"Test 120 Day Accts";#N/A,#N/A,FALSE,"Tickmarks"}</definedName>
    <definedName name="___TV1" localSheetId="10" hidden="1">{#N/A,#N/A,FALSE,"Aging Summary";#N/A,#N/A,FALSE,"Ratio Analysis";#N/A,#N/A,FALSE,"Test 120 Day Accts";#N/A,#N/A,FALSE,"Tickmarks"}</definedName>
    <definedName name="___TV1" localSheetId="17" hidden="1">{#N/A,#N/A,FALSE,"Aging Summary";#N/A,#N/A,FALSE,"Ratio Analysis";#N/A,#N/A,FALSE,"Test 120 Day Accts";#N/A,#N/A,FALSE,"Tickmarks"}</definedName>
    <definedName name="___TV1" hidden="1">{#N/A,#N/A,FALSE,"Aging Summary";#N/A,#N/A,FALSE,"Ratio Analysis";#N/A,#N/A,FALSE,"Test 120 Day Accts";#N/A,#N/A,FALSE,"Tickmarks"}</definedName>
    <definedName name="___wrn2" localSheetId="23" hidden="1">{"glc1",#N/A,FALSE,"GLC";"glc2",#N/A,FALSE,"GLC";"glc3",#N/A,FALSE,"GLC";"glc4",#N/A,FALSE,"GLC";"glc5",#N/A,FALSE,"GLC"}</definedName>
    <definedName name="___wrn2" localSheetId="13" hidden="1">{"glc1",#N/A,FALSE,"GLC";"glc2",#N/A,FALSE,"GLC";"glc3",#N/A,FALSE,"GLC";"glc4",#N/A,FALSE,"GLC";"glc5",#N/A,FALSE,"GLC"}</definedName>
    <definedName name="___wrn2" localSheetId="3" hidden="1">{"glc1",#N/A,FALSE,"GLC";"glc2",#N/A,FALSE,"GLC";"glc3",#N/A,FALSE,"GLC";"glc4",#N/A,FALSE,"GLC";"glc5",#N/A,FALSE,"GLC"}</definedName>
    <definedName name="___wrn2" localSheetId="4" hidden="1">{"glc1",#N/A,FALSE,"GLC";"glc2",#N/A,FALSE,"GLC";"glc3",#N/A,FALSE,"GLC";"glc4",#N/A,FALSE,"GLC";"glc5",#N/A,FALSE,"GLC"}</definedName>
    <definedName name="___wrn2" localSheetId="15" hidden="1">{"glc1",#N/A,FALSE,"GLC";"glc2",#N/A,FALSE,"GLC";"glc3",#N/A,FALSE,"GLC";"glc4",#N/A,FALSE,"GLC";"glc5",#N/A,FALSE,"GLC"}</definedName>
    <definedName name="___wrn2" localSheetId="9" hidden="1">{"glc1",#N/A,FALSE,"GLC";"glc2",#N/A,FALSE,"GLC";"glc3",#N/A,FALSE,"GLC";"glc4",#N/A,FALSE,"GLC";"glc5",#N/A,FALSE,"GLC"}</definedName>
    <definedName name="___wrn2" localSheetId="11" hidden="1">{"glc1",#N/A,FALSE,"GLC";"glc2",#N/A,FALSE,"GLC";"glc3",#N/A,FALSE,"GLC";"glc4",#N/A,FALSE,"GLC";"glc5",#N/A,FALSE,"GLC"}</definedName>
    <definedName name="___wrn2" localSheetId="10" hidden="1">{"glc1",#N/A,FALSE,"GLC";"glc2",#N/A,FALSE,"GLC";"glc3",#N/A,FALSE,"GLC";"glc4",#N/A,FALSE,"GLC";"glc5",#N/A,FALSE,"GLC"}</definedName>
    <definedName name="___wrn2" localSheetId="17" hidden="1">{"glc1",#N/A,FALSE,"GLC";"glc2",#N/A,FALSE,"GLC";"glc3",#N/A,FALSE,"GLC";"glc4",#N/A,FALSE,"GLC";"glc5",#N/A,FALSE,"GLC"}</definedName>
    <definedName name="___wrn2" hidden="1">{"glc1",#N/A,FALSE,"GLC";"glc2",#N/A,FALSE,"GLC";"glc3",#N/A,FALSE,"GLC";"glc4",#N/A,FALSE,"GLC";"glc5",#N/A,FALSE,"GLC"}</definedName>
    <definedName name="___wrn222" localSheetId="23" hidden="1">{"glc1",#N/A,FALSE,"GLC";"glc2",#N/A,FALSE,"GLC";"glc3",#N/A,FALSE,"GLC";"glc4",#N/A,FALSE,"GLC";"glc5",#N/A,FALSE,"GLC"}</definedName>
    <definedName name="___wrn222" localSheetId="13" hidden="1">{"glc1",#N/A,FALSE,"GLC";"glc2",#N/A,FALSE,"GLC";"glc3",#N/A,FALSE,"GLC";"glc4",#N/A,FALSE,"GLC";"glc5",#N/A,FALSE,"GLC"}</definedName>
    <definedName name="___wrn222" localSheetId="3" hidden="1">{"glc1",#N/A,FALSE,"GLC";"glc2",#N/A,FALSE,"GLC";"glc3",#N/A,FALSE,"GLC";"glc4",#N/A,FALSE,"GLC";"glc5",#N/A,FALSE,"GLC"}</definedName>
    <definedName name="___wrn222" localSheetId="4" hidden="1">{"glc1",#N/A,FALSE,"GLC";"glc2",#N/A,FALSE,"GLC";"glc3",#N/A,FALSE,"GLC";"glc4",#N/A,FALSE,"GLC";"glc5",#N/A,FALSE,"GLC"}</definedName>
    <definedName name="___wrn222" localSheetId="15" hidden="1">{"glc1",#N/A,FALSE,"GLC";"glc2",#N/A,FALSE,"GLC";"glc3",#N/A,FALSE,"GLC";"glc4",#N/A,FALSE,"GLC";"glc5",#N/A,FALSE,"GLC"}</definedName>
    <definedName name="___wrn222" localSheetId="9" hidden="1">{"glc1",#N/A,FALSE,"GLC";"glc2",#N/A,FALSE,"GLC";"glc3",#N/A,FALSE,"GLC";"glc4",#N/A,FALSE,"GLC";"glc5",#N/A,FALSE,"GLC"}</definedName>
    <definedName name="___wrn222" localSheetId="11" hidden="1">{"glc1",#N/A,FALSE,"GLC";"glc2",#N/A,FALSE,"GLC";"glc3",#N/A,FALSE,"GLC";"glc4",#N/A,FALSE,"GLC";"glc5",#N/A,FALSE,"GLC"}</definedName>
    <definedName name="___wrn222" localSheetId="10" hidden="1">{"glc1",#N/A,FALSE,"GLC";"glc2",#N/A,FALSE,"GLC";"glc3",#N/A,FALSE,"GLC";"glc4",#N/A,FALSE,"GLC";"glc5",#N/A,FALSE,"GLC"}</definedName>
    <definedName name="___wrn222" localSheetId="17" hidden="1">{"glc1",#N/A,FALSE,"GLC";"glc2",#N/A,FALSE,"GLC";"glc3",#N/A,FALSE,"GLC";"glc4",#N/A,FALSE,"GLC";"glc5",#N/A,FALSE,"GLC"}</definedName>
    <definedName name="___wrn222" hidden="1">{"glc1",#N/A,FALSE,"GLC";"glc2",#N/A,FALSE,"GLC";"glc3",#N/A,FALSE,"GLC";"glc4",#N/A,FALSE,"GLC";"glc5",#N/A,FALSE,"GLC"}</definedName>
    <definedName name="__1__123Graph_AChart_1A" hidden="1">#N/A</definedName>
    <definedName name="__123Graph_A" hidden="1">#REF!</definedName>
    <definedName name="__123Graph_AGRPH_EXPIRE" hidden="1">#REF!</definedName>
    <definedName name="__123Graph_AMODELE" hidden="1">#REF!</definedName>
    <definedName name="__123Graph_APRINCIPAL" hidden="1">#REF!</definedName>
    <definedName name="__123Graph_ASTMENTHALPY" localSheetId="13" hidden="1">#REF!</definedName>
    <definedName name="__123Graph_ASTMENTHALPY" localSheetId="3" hidden="1">#REF!</definedName>
    <definedName name="__123Graph_ASTMENTHALPY" localSheetId="4" hidden="1">#REF!</definedName>
    <definedName name="__123Graph_ASTMENTHALPY" localSheetId="15" hidden="1">#REF!</definedName>
    <definedName name="__123Graph_ASTMENTHALPY" localSheetId="9" hidden="1">#REF!</definedName>
    <definedName name="__123Graph_ASTMENTHALPY" localSheetId="11" hidden="1">#REF!</definedName>
    <definedName name="__123Graph_ASTMENTHALPY" localSheetId="10" hidden="1">#REF!</definedName>
    <definedName name="__123Graph_ASTMENTHALPY" localSheetId="17" hidden="1">#REF!</definedName>
    <definedName name="__123Graph_ASTMENTHALPY"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LBL_APRINCIPAL" hidden="1">#REF!</definedName>
    <definedName name="__123Graph_XGRPH_EXPIRE" hidden="1">#REF!</definedName>
    <definedName name="__2__123Graph_BChart_1A" hidden="1">#N/A</definedName>
    <definedName name="__3__123Graph_XChart_1A" hidden="1">#N/A</definedName>
    <definedName name="__a1" hidden="1">{#N/A,#N/A,FALSE,"Pharm";#N/A,#N/A,FALSE,"WWCM"}</definedName>
    <definedName name="__A11" hidden="1">{#N/A,#N/A,FALSE,"Umsatz 99";#N/A,#N/A,FALSE,"ER 99 "}</definedName>
    <definedName name="__aaa1" hidden="1">{#N/A,#N/A,FALSE,"REPORT"}</definedName>
    <definedName name="__aas1" hidden="1">{#N/A,#N/A,FALSE,"REPORT"}</definedName>
    <definedName name="__ACS2000" hidden="1">{#N/A,#N/A,FALSE,"REPORT"}</definedName>
    <definedName name="__b111" hidden="1">{#N/A,#N/A,FALSE,"Pharm";#N/A,#N/A,FALSE,"WWCM"}</definedName>
    <definedName name="__c" hidden="1">{"Fiesta Facer Page",#N/A,FALSE,"Q_C_S";"Fiesta Main Page",#N/A,FALSE,"V_L";"Fiesta 95BP Struct",#N/A,FALSE,"StructBP";"Fiesta Post 95BP Struct",#N/A,FALSE,"AdjStructBP"}</definedName>
    <definedName name="__Das09"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__FDS_HYPERLINK_TOGGLE_STATE__" hidden="1">"ON"</definedName>
    <definedName name="__FDS_UNIQUE_RANGE_ID_GENERATOR_COUNTER" hidden="1">5</definedName>
    <definedName name="__FDS_USED_FOR_REUSING_RANGE_IDS_RECYCLE" hidden="1">{42,43,44,45,40,30,31,33,32,28,23,24,25,26,22,27,21,20,19,18,17,16,13,6,14,15,1,2}</definedName>
    <definedName name="__LIC1">#REF!</definedName>
    <definedName name="__new1" hidden="1">{#N/A,#N/A,FALSE,"Pharm";#N/A,#N/A,FALSE,"WWCM"}</definedName>
    <definedName name="__r" hidden="1">{#N/A,#N/A,FALSE,"Pharm";#N/A,#N/A,FALSE,"WWCM"}</definedName>
    <definedName name="__SX01">#REF!</definedName>
    <definedName name="__SX10">#REF!</definedName>
    <definedName name="__T3" localSheetId="2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T3" localSheetId="1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T3" localSheetId="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T3" localSheetId="4"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T3" localSheetId="1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T3" localSheetId="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T3" localSheetId="1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T3" localSheetId="10"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T3" localSheetId="1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T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tm1" hidden="1">{#N/A,#N/A,FALSE,"Pharm";#N/A,#N/A,FALSE,"WWCM"}</definedName>
    <definedName name="__TV1" localSheetId="23" hidden="1">{#N/A,#N/A,FALSE,"Aging Summary";#N/A,#N/A,FALSE,"Ratio Analysis";#N/A,#N/A,FALSE,"Test 120 Day Accts";#N/A,#N/A,FALSE,"Tickmarks"}</definedName>
    <definedName name="__TV1" localSheetId="13" hidden="1">{#N/A,#N/A,FALSE,"Aging Summary";#N/A,#N/A,FALSE,"Ratio Analysis";#N/A,#N/A,FALSE,"Test 120 Day Accts";#N/A,#N/A,FALSE,"Tickmarks"}</definedName>
    <definedName name="__TV1" localSheetId="3" hidden="1">{#N/A,#N/A,FALSE,"Aging Summary";#N/A,#N/A,FALSE,"Ratio Analysis";#N/A,#N/A,FALSE,"Test 120 Day Accts";#N/A,#N/A,FALSE,"Tickmarks"}</definedName>
    <definedName name="__TV1" localSheetId="4" hidden="1">{#N/A,#N/A,FALSE,"Aging Summary";#N/A,#N/A,FALSE,"Ratio Analysis";#N/A,#N/A,FALSE,"Test 120 Day Accts";#N/A,#N/A,FALSE,"Tickmarks"}</definedName>
    <definedName name="__TV1" localSheetId="15" hidden="1">{#N/A,#N/A,FALSE,"Aging Summary";#N/A,#N/A,FALSE,"Ratio Analysis";#N/A,#N/A,FALSE,"Test 120 Day Accts";#N/A,#N/A,FALSE,"Tickmarks"}</definedName>
    <definedName name="__TV1" localSheetId="9" hidden="1">{#N/A,#N/A,FALSE,"Aging Summary";#N/A,#N/A,FALSE,"Ratio Analysis";#N/A,#N/A,FALSE,"Test 120 Day Accts";#N/A,#N/A,FALSE,"Tickmarks"}</definedName>
    <definedName name="__TV1" localSheetId="11" hidden="1">{#N/A,#N/A,FALSE,"Aging Summary";#N/A,#N/A,FALSE,"Ratio Analysis";#N/A,#N/A,FALSE,"Test 120 Day Accts";#N/A,#N/A,FALSE,"Tickmarks"}</definedName>
    <definedName name="__TV1" localSheetId="10" hidden="1">{#N/A,#N/A,FALSE,"Aging Summary";#N/A,#N/A,FALSE,"Ratio Analysis";#N/A,#N/A,FALSE,"Test 120 Day Accts";#N/A,#N/A,FALSE,"Tickmarks"}</definedName>
    <definedName name="__TV1" localSheetId="17" hidden="1">{#N/A,#N/A,FALSE,"Aging Summary";#N/A,#N/A,FALSE,"Ratio Analysis";#N/A,#N/A,FALSE,"Test 120 Day Accts";#N/A,#N/A,FALSE,"Tickmarks"}</definedName>
    <definedName name="__TV1" hidden="1">{#N/A,#N/A,FALSE,"Aging Summary";#N/A,#N/A,FALSE,"Ratio Analysis";#N/A,#N/A,FALSE,"Test 120 Day Accts";#N/A,#N/A,FALSE,"Tickmarks"}</definedName>
    <definedName name="__wrn2" localSheetId="23" hidden="1">{"glc1",#N/A,FALSE,"GLC";"glc2",#N/A,FALSE,"GLC";"glc3",#N/A,FALSE,"GLC";"glc4",#N/A,FALSE,"GLC";"glc5",#N/A,FALSE,"GLC"}</definedName>
    <definedName name="__wrn2" localSheetId="13" hidden="1">{"glc1",#N/A,FALSE,"GLC";"glc2",#N/A,FALSE,"GLC";"glc3",#N/A,FALSE,"GLC";"glc4",#N/A,FALSE,"GLC";"glc5",#N/A,FALSE,"GLC"}</definedName>
    <definedName name="__wrn2" localSheetId="3" hidden="1">{"glc1",#N/A,FALSE,"GLC";"glc2",#N/A,FALSE,"GLC";"glc3",#N/A,FALSE,"GLC";"glc4",#N/A,FALSE,"GLC";"glc5",#N/A,FALSE,"GLC"}</definedName>
    <definedName name="__wrn2" localSheetId="4" hidden="1">{"glc1",#N/A,FALSE,"GLC";"glc2",#N/A,FALSE,"GLC";"glc3",#N/A,FALSE,"GLC";"glc4",#N/A,FALSE,"GLC";"glc5",#N/A,FALSE,"GLC"}</definedName>
    <definedName name="__wrn2" localSheetId="15" hidden="1">{"glc1",#N/A,FALSE,"GLC";"glc2",#N/A,FALSE,"GLC";"glc3",#N/A,FALSE,"GLC";"glc4",#N/A,FALSE,"GLC";"glc5",#N/A,FALSE,"GLC"}</definedName>
    <definedName name="__wrn2" localSheetId="9" hidden="1">{"glc1",#N/A,FALSE,"GLC";"glc2",#N/A,FALSE,"GLC";"glc3",#N/A,FALSE,"GLC";"glc4",#N/A,FALSE,"GLC";"glc5",#N/A,FALSE,"GLC"}</definedName>
    <definedName name="__wrn2" localSheetId="11" hidden="1">{"glc1",#N/A,FALSE,"GLC";"glc2",#N/A,FALSE,"GLC";"glc3",#N/A,FALSE,"GLC";"glc4",#N/A,FALSE,"GLC";"glc5",#N/A,FALSE,"GLC"}</definedName>
    <definedName name="__wrn2" localSheetId="10" hidden="1">{"glc1",#N/A,FALSE,"GLC";"glc2",#N/A,FALSE,"GLC";"glc3",#N/A,FALSE,"GLC";"glc4",#N/A,FALSE,"GLC";"glc5",#N/A,FALSE,"GLC"}</definedName>
    <definedName name="__wrn2" localSheetId="17" hidden="1">{"glc1",#N/A,FALSE,"GLC";"glc2",#N/A,FALSE,"GLC";"glc3",#N/A,FALSE,"GLC";"glc4",#N/A,FALSE,"GLC";"glc5",#N/A,FALSE,"GLC"}</definedName>
    <definedName name="__wrn2" hidden="1">{"glc1",#N/A,FALSE,"GLC";"glc2",#N/A,FALSE,"GLC";"glc3",#N/A,FALSE,"GLC";"glc4",#N/A,FALSE,"GLC";"glc5",#N/A,FALSE,"GLC"}</definedName>
    <definedName name="__wrn222" localSheetId="23" hidden="1">{"glc1",#N/A,FALSE,"GLC";"glc2",#N/A,FALSE,"GLC";"glc3",#N/A,FALSE,"GLC";"glc4",#N/A,FALSE,"GLC";"glc5",#N/A,FALSE,"GLC"}</definedName>
    <definedName name="__wrn222" localSheetId="13" hidden="1">{"glc1",#N/A,FALSE,"GLC";"glc2",#N/A,FALSE,"GLC";"glc3",#N/A,FALSE,"GLC";"glc4",#N/A,FALSE,"GLC";"glc5",#N/A,FALSE,"GLC"}</definedName>
    <definedName name="__wrn222" localSheetId="3" hidden="1">{"glc1",#N/A,FALSE,"GLC";"glc2",#N/A,FALSE,"GLC";"glc3",#N/A,FALSE,"GLC";"glc4",#N/A,FALSE,"GLC";"glc5",#N/A,FALSE,"GLC"}</definedName>
    <definedName name="__wrn222" localSheetId="4" hidden="1">{"glc1",#N/A,FALSE,"GLC";"glc2",#N/A,FALSE,"GLC";"glc3",#N/A,FALSE,"GLC";"glc4",#N/A,FALSE,"GLC";"glc5",#N/A,FALSE,"GLC"}</definedName>
    <definedName name="__wrn222" localSheetId="15" hidden="1">{"glc1",#N/A,FALSE,"GLC";"glc2",#N/A,FALSE,"GLC";"glc3",#N/A,FALSE,"GLC";"glc4",#N/A,FALSE,"GLC";"glc5",#N/A,FALSE,"GLC"}</definedName>
    <definedName name="__wrn222" localSheetId="9" hidden="1">{"glc1",#N/A,FALSE,"GLC";"glc2",#N/A,FALSE,"GLC";"glc3",#N/A,FALSE,"GLC";"glc4",#N/A,FALSE,"GLC";"glc5",#N/A,FALSE,"GLC"}</definedName>
    <definedName name="__wrn222" localSheetId="11" hidden="1">{"glc1",#N/A,FALSE,"GLC";"glc2",#N/A,FALSE,"GLC";"glc3",#N/A,FALSE,"GLC";"glc4",#N/A,FALSE,"GLC";"glc5",#N/A,FALSE,"GLC"}</definedName>
    <definedName name="__wrn222" localSheetId="10" hidden="1">{"glc1",#N/A,FALSE,"GLC";"glc2",#N/A,FALSE,"GLC";"glc3",#N/A,FALSE,"GLC";"glc4",#N/A,FALSE,"GLC";"glc5",#N/A,FALSE,"GLC"}</definedName>
    <definedName name="__wrn222" localSheetId="17" hidden="1">{"glc1",#N/A,FALSE,"GLC";"glc2",#N/A,FALSE,"GLC";"glc3",#N/A,FALSE,"GLC";"glc4",#N/A,FALSE,"GLC";"glc5",#N/A,FALSE,"GLC"}</definedName>
    <definedName name="__wrn222" hidden="1">{"glc1",#N/A,FALSE,"GLC";"glc2",#N/A,FALSE,"GLC";"glc3",#N/A,FALSE,"GLC";"glc4",#N/A,FALSE,"GLC";"glc5",#N/A,FALSE,"GLC"}</definedName>
    <definedName name="__X2" hidden="1">{#N/A,#N/A,FALSE,"Other";#N/A,#N/A,FALSE,"Ace";#N/A,#N/A,FALSE,"Derm"}</definedName>
    <definedName name="_1__123Graph_AChart_1A" hidden="1">#N/A</definedName>
    <definedName name="_1__123Graph_ACHART_4" localSheetId="13" hidden="1">#REF!</definedName>
    <definedName name="_1__123Graph_ACHART_4" localSheetId="3" hidden="1">#REF!</definedName>
    <definedName name="_1__123Graph_ACHART_4" localSheetId="4" hidden="1">#REF!</definedName>
    <definedName name="_1__123Graph_ACHART_4" localSheetId="15" hidden="1">#REF!</definedName>
    <definedName name="_1__123Graph_ACHART_4" localSheetId="9" hidden="1">#REF!</definedName>
    <definedName name="_1__123Graph_ACHART_4" localSheetId="11" hidden="1">#REF!</definedName>
    <definedName name="_1__123Graph_ACHART_4" localSheetId="10" hidden="1">#REF!</definedName>
    <definedName name="_1__123Graph_ACHART_4" localSheetId="17" hidden="1">#REF!</definedName>
    <definedName name="_1__123Graph_ACHART_4" hidden="1">#REF!</definedName>
    <definedName name="_1__FDSAUDITLINK__" hidden="1">{"fdsup://directions/FAT Viewer?action=UPDATE&amp;creator=factset&amp;DYN_ARGS=TRUE&amp;DOC_NAME=FAT:FQL_AUDITING_CLIENT_TEMPLATE.FAT&amp;display_string=Audit&amp;VAR:KEY=OBILABSHKT&amp;VAR:QUERY=RkZfRU5UUlBSX1ZBTF9EQUlMWSg0MTAzOCwsLCxVU0QsJ0RJTCcp&amp;WINDOW=FIRST_POPUP&amp;HEIGHT=450&amp;WI","DTH=450&amp;START_MAXIMIZED=FALSE&amp;VAR:CALENDAR=US&amp;VAR:SYMBOL=UHS&amp;VAR:INDEX=0"}</definedName>
    <definedName name="_10__FDSAUDITLINK__" hidden="1">{"fdsup://directions/FAT Viewer?action=UPDATE&amp;creator=factset&amp;DYN_ARGS=TRUE&amp;DOC_NAME=FAT:FQL_AUDITING_CLIENT_TEMPLATE.FAT&amp;display_string=Audit&amp;VAR:KEY=DYFWNGLYPO&amp;VAR:QUERY=RkZfRU5UUlBSX1ZBTF9EQUlMWSg0MDcxNiwsLCwsJ0RJTCcp&amp;WINDOW=FIRST_POPUP&amp;HEIGHT=450&amp;WIDTH=","450&amp;START_MAXIMIZED=FALSE&amp;VAR:CALENDAR=US&amp;VAR:SYMBOL=VHS&amp;VAR:INDEX=0"}</definedName>
    <definedName name="_100__FDSAUDITLINK__" hidden="1">{"fdsup://Directions/FactSet Auditing Viewer?action=AUDIT_VALUE&amp;DB=129&amp;ID1=09062X10&amp;VALUEID=02001&amp;SDATE=2010&amp;PERIODTYPE=ANN_STD&amp;SCFT=3&amp;window=popup_no_bar&amp;width=385&amp;height=120&amp;START_MAXIMIZED=FALSE&amp;creator=factset&amp;display_string=Audit"}</definedName>
    <definedName name="_101__FDSAUDITLINK__" hidden="1">{"fdsup://Directions/FactSet Auditing Viewer?action=AUDIT_VALUE&amp;DB=129&amp;ID1=03116210&amp;VALUEID=02001&amp;SDATE=2010&amp;PERIODTYPE=ANN_STD&amp;SCFT=3&amp;window=popup_no_bar&amp;width=385&amp;height=120&amp;START_MAXIMIZED=FALSE&amp;creator=factset&amp;display_string=Audit"}</definedName>
    <definedName name="_11__FDSAUDITLINK__" hidden="1">{"fdsup://directions/FAT Viewer?action=UPDATE&amp;creator=factset&amp;DYN_ARGS=TRUE&amp;DOC_NAME=FAT:FQL_AUDITING_CLIENT_TEMPLATE.FAT&amp;display_string=Audit&amp;VAR:KEY=NOVIFMRUTY&amp;VAR:QUERY=RkZfRU5UUlBSX1ZBTF9EQUlMWSg0MDYxNiwsLCwsJ0RJTCcp&amp;WINDOW=FIRST_POPUP&amp;HEIGHT=450&amp;WIDTH=","450&amp;START_MAXIMIZED=FALSE&amp;VAR:CALENDAR=US&amp;VAR:SYMBOL=HMA&amp;VAR:INDEX=0"}</definedName>
    <definedName name="_112__FDSAUDITLINK__" hidden="1">{"fdsup://directions/FAT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2__FDSAUDITLINK__" hidden="1">{"fdsup://directions/FAT Viewer?action=UPDATE&amp;creator=factset&amp;DYN_ARGS=TRUE&amp;DOC_NAME=FAT:FQL_AUDITING_CLIENT_TEMPLATE.FAT&amp;display_string=Audit&amp;VAR:KEY=ZQZQBMXOLU&amp;VAR:QUERY=RkZfRU5UUlBSX1ZBTF9EQUlMWSg0MDk2NywsLCwsJ0RJTCcp&amp;WINDOW=FIRST_POPUP&amp;HEIGHT=450&amp;WIDTH=","450&amp;START_MAXIMIZED=FALSE&amp;VAR:CALENDAR=US&amp;VAR:SYMBOL=UHS&amp;VAR:INDEX=0"}</definedName>
    <definedName name="_120__FDSAUDITLINK__"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3__FDSAUDITLINK__" hidden="1">{"fdsup://directions/FAT Viewer?action=UPDATE&amp;creator=factset&amp;DYN_ARGS=TRUE&amp;DOC_NAME=FAT:FQL_AUDITING_CLIENT_TEMPLATE.FAT&amp;display_string=Audit&amp;VAR:KEY=NQRIROTAJA&amp;VAR:QUERY=Q1NGX0RFQlQoQU5OLDAp&amp;WINDOW=FIRST_POPUP&amp;HEIGHT=450&amp;WIDTH=450&amp;START_MAXIMIZED=FALSE&amp;VA","R:CALENDAR=US&amp;VAR:SYMBOL=GILD&amp;VAR:INDEX=0"}</definedName>
    <definedName name="_14__FDSAUDITLINK__" hidden="1">{"fdsup://directions/FAT Viewer?action=UPDATE&amp;creator=factset&amp;DYN_ARGS=TRUE&amp;DOC_NAME=FAT:FQL_AUDITING_CLIENT_TEMPLATE.FAT&amp;display_string=Audit&amp;VAR:KEY=NMTWTYLOFG&amp;VAR:QUERY=Q1NGX0RFQlQoQU5OLDAp&amp;WINDOW=FIRST_POPUP&amp;HEIGHT=450&amp;WIDTH=450&amp;START_MAXIMIZED=FALSE&amp;VA","R:CALENDAR=US&amp;VAR:SYMBOL=CELG&amp;VAR:INDEX=0"}</definedName>
    <definedName name="_144__FDSAUDITLINK__" hidden="1">{"fdsup://Directions/FactSet Auditing Viewer?action=AUDIT_VALUE&amp;DB=129&amp;ID1=09062X10&amp;VALUEID=02001&amp;SDATE=2010&amp;PERIODTYPE=ANN_STD&amp;SCFT=3&amp;window=popup_no_bar&amp;width=385&amp;height=120&amp;START_MAXIMIZED=FALSE&amp;creator=factset&amp;display_string=Audit"}</definedName>
    <definedName name="_145__FDSAUDITLINK__" hidden="1">{"fdsup://Directions/FactSet Auditing Viewer?action=AUDIT_VALUE&amp;DB=129&amp;ID1=15102010&amp;VALUEID=02001&amp;SDATE=2010&amp;PERIODTYPE=ANN_STD&amp;SCFT=3&amp;window=popup_no_bar&amp;width=385&amp;height=120&amp;START_MAXIMIZED=FALSE&amp;creator=factset&amp;display_string=Audit"}</definedName>
    <definedName name="_146__FDSAUDITLINK__" hidden="1">{"fdsup://Directions/FactSet Auditing Viewer?action=AUDIT_VALUE&amp;DB=129&amp;ID1=37555810&amp;VALUEID=02001&amp;SDATE=2010&amp;PERIODTYPE=ANN_STD&amp;SCFT=3&amp;window=popup_no_bar&amp;width=385&amp;height=120&amp;START_MAXIMIZED=FALSE&amp;creator=factset&amp;display_string=Audit"}</definedName>
    <definedName name="_147__FDSAUDITLINK__" hidden="1">{"fdsup://Directions/FactSet Auditing Viewer?action=AUDIT_VALUE&amp;DB=129&amp;ID1=00484M10&amp;VALUEID=02001&amp;SDATE=2010&amp;PERIODTYPE=ANN_STD&amp;SCFT=3&amp;window=popup_no_bar&amp;width=385&amp;height=120&amp;START_MAXIMIZED=FALSE&amp;creator=factset&amp;display_string=Audit"}</definedName>
    <definedName name="_148__FDSAUDITLINK__" hidden="1">{"fdsup://Directions/FactSet Auditing Viewer?action=AUDIT_VALUE&amp;DB=129&amp;ID1=01977710&amp;VALUEID=02001&amp;SDATE=2010&amp;PERIODTYPE=ANN_STD&amp;SCFT=3&amp;window=popup_no_bar&amp;width=385&amp;height=120&amp;START_MAXIMIZED=FALSE&amp;creator=factset&amp;display_string=Audit"}</definedName>
    <definedName name="_149__FDSAUDITLINK__" hidden="1">{"fdsup://Directions/FactSet Auditing Viewer?action=AUDIT_VALUE&amp;DB=129&amp;ID1=00163U10&amp;VALUEID=02001&amp;SDATE=2010&amp;PERIODTYPE=ANN_STD&amp;SCFT=3&amp;window=popup_no_bar&amp;width=385&amp;height=120&amp;START_MAXIMIZED=FALSE&amp;creator=factset&amp;display_string=Audit"}</definedName>
    <definedName name="_15__FDSAUDITLINK__" hidden="1">{"fdsup://directions/FAT Viewer?action=UPDATE&amp;creator=factset&amp;DYN_ARGS=TRUE&amp;DOC_NAME=FAT:FQL_AUDITING_CLIENT_TEMPLATE.FAT&amp;display_string=Audit&amp;VAR:KEY=BADCRCJUFY&amp;VAR:QUERY=Q1NGX0RFQlQoQU5OLDAp&amp;WINDOW=FIRST_POPUP&amp;HEIGHT=450&amp;WIDTH=450&amp;START_MAXIMIZED=FALSE&amp;VA","R:CALENDAR=US&amp;VAR:SYMBOL=BIIB&amp;VAR:INDEX=0"}</definedName>
    <definedName name="_150__FDSAUDITLINK__" hidden="1">{"fdsup://Directions/FactSet Auditing Viewer?action=AUDIT_VALUE&amp;DB=129&amp;ID1=05334D10&amp;VALUEID=02001&amp;SDATE=2010&amp;PERIODTYPE=ANN_STD&amp;SCFT=3&amp;window=popup_no_bar&amp;width=385&amp;height=120&amp;START_MAXIMIZED=FALSE&amp;creator=factset&amp;display_string=Audit"}</definedName>
    <definedName name="_154__FDSAUDITLINK__" hidden="1">{"fdsup://Directions/FactSet Auditing Viewer?action=AUDIT_VALUE&amp;DB=129&amp;ID1=24823Q10&amp;VALUEID=02001&amp;SDATE=2010&amp;PERIODTYPE=ANN_STD&amp;SCFT=3&amp;window=popup_no_bar&amp;width=385&amp;height=120&amp;START_MAXIMIZED=FALSE&amp;creator=factset&amp;display_string=Audit"}</definedName>
    <definedName name="_16__FDSAUDITLINK__" hidden="1">{"fdsup://directions/FAT Viewer?action=UPDATE&amp;creator=factset&amp;DYN_ARGS=TRUE&amp;DOC_NAME=FAT:FQL_AUDITING_CLIENT_TEMPLATE.FAT&amp;display_string=Audit&amp;VAR:KEY=JYDIPKZAJS&amp;VAR:QUERY=Q1NGX0RFQlQoQU5OLDAp&amp;WINDOW=FIRST_POPUP&amp;HEIGHT=450&amp;WIDTH=450&amp;START_MAXIMIZED=FALSE&amp;VA","R:CALENDAR=US&amp;VAR:SYMBOL=AMGN&amp;VAR:INDEX=0"}</definedName>
    <definedName name="_160__FDSAUDITLINK__" hidden="1">{"fdsup://directions/FAT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63__FDSAUDITLINK__" hidden="1">{"fdsup://Directions/FactSet Auditing Viewer?action=AUDIT_VALUE&amp;DB=129&amp;ID1=03116210&amp;VALUEID=02001&amp;SDATE=2010&amp;PERIODTYPE=ANN_STD&amp;SCFT=3&amp;window=popup_no_bar&amp;width=385&amp;height=120&amp;START_MAXIMIZED=FALSE&amp;creator=factset&amp;display_string=Audit"}</definedName>
    <definedName name="_19260007">#REF!</definedName>
    <definedName name="_2__123Graph_BChart_1A" hidden="1">#N/A</definedName>
    <definedName name="_2__123Graph_XCHART_3" hidden="1">#REF!</definedName>
    <definedName name="_2__FDSAUDITLINK__" hidden="1">{"fdsup://directions/FAT Viewer?action=UPDATE&amp;creator=factset&amp;DYN_ARGS=TRUE&amp;DOC_NAME=FAT:FQL_AUDITING_CLIENT_TEMPLATE.FAT&amp;display_string=Audit&amp;VAR:KEY=MLKBUZWRAZ&amp;VAR:QUERY=RkZfRU5UUlBSX1ZBTF9EQUlMWSg0MTAzOCwsLCxVU0QsJ0RJTCcp&amp;WINDOW=FIRST_POPUP&amp;HEIGHT=450&amp;WI","DTH=450&amp;START_MAXIMIZED=FALSE&amp;VAR:CALENDAR=US&amp;VAR:SYMBOL=HMA&amp;VAR:INDEX=0"}</definedName>
    <definedName name="_206__FDSAUDITLINK__"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1__FDSAUDITLINK__" hidden="1">{"fdsup://directions/FAT Viewer?action=UPDATE&amp;creator=factset&amp;DYN_ARGS=TRUE&amp;DOC_NAME=FAT:FQL_AUDITING_CLIENT_TEMPLATE.FAT&amp;display_string=Audit&amp;VAR:KEY=JURODWPODM&amp;VAR:QUERY=Q1NGX0RFQlQoQU5OLDAp&amp;WINDOW=FIRST_POPUP&amp;HEIGHT=450&amp;WIDTH=450&amp;START_MAXIMIZED=FALSE&amp;VA","R:CALENDAR=US&amp;VAR:SYMBOL=AMLN&amp;VAR:INDEX=0"}</definedName>
    <definedName name="_214__FDSAUDITLINK__" hidden="1">{"fdsup://Directions/FactSet Auditing Viewer?action=AUDIT_VALUE&amp;DB=129&amp;ID1=15102010&amp;VALUEID=02001&amp;SDATE=2010&amp;PERIODTYPE=ANN_STD&amp;SCFT=3&amp;window=popup_no_bar&amp;width=385&amp;height=120&amp;START_MAXIMIZED=FALSE&amp;creator=factset&amp;display_string=Audit"}</definedName>
    <definedName name="_215__FDSAUDITLINK__" hidden="1">{"fdsup://Directions/FactSet Auditing Viewer?action=AUDIT_VALUE&amp;DB=129&amp;ID1=37555810&amp;VALUEID=02001&amp;SDATE=2010&amp;PERIODTYPE=ANN_STD&amp;SCFT=3&amp;window=popup_no_bar&amp;width=385&amp;height=120&amp;START_MAXIMIZED=FALSE&amp;creator=factset&amp;display_string=Audit"}</definedName>
    <definedName name="_216__FDSAUDITLINK__" hidden="1">{"fdsup://Directions/FactSet Auditing Viewer?action=AUDIT_VALUE&amp;DB=129&amp;ID1=00484M10&amp;VALUEID=02001&amp;SDATE=2010&amp;PERIODTYPE=ANN_STD&amp;SCFT=3&amp;window=popup_no_bar&amp;width=385&amp;height=120&amp;START_MAXIMIZED=FALSE&amp;creator=factset&amp;display_string=Audit"}</definedName>
    <definedName name="_217__FDSAUDITLINK__" hidden="1">{"fdsup://Directions/FactSet Auditing Viewer?action=AUDIT_VALUE&amp;DB=129&amp;ID1=01977710&amp;VALUEID=02001&amp;SDATE=2010&amp;PERIODTYPE=ANN_STD&amp;SCFT=3&amp;window=popup_no_bar&amp;width=385&amp;height=120&amp;START_MAXIMIZED=FALSE&amp;creator=factset&amp;display_string=Audit"}</definedName>
    <definedName name="_218__FDSAUDITLINK__" hidden="1">{"fdsup://Directions/FactSet Auditing Viewer?action=AUDIT_VALUE&amp;DB=129&amp;ID1=00163U10&amp;VALUEID=02001&amp;SDATE=2010&amp;PERIODTYPE=ANN_STD&amp;SCFT=3&amp;window=popup_no_bar&amp;width=385&amp;height=120&amp;START_MAXIMIZED=FALSE&amp;creator=factset&amp;display_string=Audit"}</definedName>
    <definedName name="_22__FDSAUDITLINK__" hidden="1">{"fdsup://directions/FAT Viewer?action=UPDATE&amp;creator=factset&amp;DYN_ARGS=TRUE&amp;DOC_NAME=FAT:FQL_AUDITING_CLIENT_TEMPLATE.FAT&amp;display_string=Audit&amp;VAR:KEY=TEPKHCTKTE&amp;VAR:QUERY=Q1NGX0RFQlQoQU5OLDAp&amp;WINDOW=FIRST_POPUP&amp;HEIGHT=450&amp;WIDTH=450&amp;START_MAXIMIZED=FALSE&amp;VA","R:CALENDAR=US&amp;VAR:SYMBOL=ALKS&amp;VAR:INDEX=0"}</definedName>
    <definedName name="_23__FDSAUDITLINK__" hidden="1">{"fdsup://directions/FAT Viewer?action=UPDATE&amp;creator=factset&amp;DYN_ARGS=TRUE&amp;DOC_NAME=FAT:FQL_AUDITING_CLIENT_TEMPLATE.FAT&amp;display_string=Audit&amp;VAR:KEY=DGBQLMHQPU&amp;VAR:QUERY=Q1NGX0RFQlQoQU5OLDAp&amp;WINDOW=FIRST_POPUP&amp;HEIGHT=450&amp;WIDTH=450&amp;START_MAXIMIZED=FALSE&amp;VA","R:CALENDAR=US&amp;VAR:SYMBOL=HGSI&amp;VAR:INDEX=0"}</definedName>
    <definedName name="_232__FDSAUDITLINK__" hidden="1">{"fdsup://Directions/FactSet Auditing Viewer?action=AUDIT_VALUE&amp;DB=129&amp;ID1=03116210&amp;VALUEID=02001&amp;SDATE=2010&amp;PERIODTYPE=ANN_STD&amp;SCFT=3&amp;window=popup_no_bar&amp;width=385&amp;height=120&amp;START_MAXIMIZED=FALSE&amp;creator=factset&amp;display_string=Audit"}</definedName>
    <definedName name="_233__FDSAUDITLINK__" hidden="1">{"fdsup://Directions/FactSet Auditing Viewer?action=AUDIT_VALUE&amp;DB=129&amp;ID1=09062X10&amp;VALUEID=02001&amp;SDATE=2010&amp;PERIODTYPE=ANN_STD&amp;SCFT=3&amp;window=popup_no_bar&amp;width=385&amp;height=120&amp;START_MAXIMIZED=FALSE&amp;creator=factset&amp;display_string=Audit"}</definedName>
    <definedName name="_24__FDSAUDITLINK__" hidden="1">{"fdsup://directions/FAT Viewer?action=UPDATE&amp;creator=factset&amp;DYN_ARGS=TRUE&amp;DOC_NAME=FAT:FQL_AUDITING_CLIENT_TEMPLATE.FAT&amp;display_string=Audit&amp;VAR:KEY=VEXIRSXKHQ&amp;VAR:QUERY=Q1NGX0RFQlQoQU5OLDAp&amp;WINDOW=FIRST_POPUP&amp;HEIGHT=450&amp;WIDTH=450&amp;START_MAXIMIZED=FALSE&amp;VA","R:CALENDAR=US&amp;VAR:SYMBOL=VRUS&amp;VAR:INDEX=0"}</definedName>
    <definedName name="_25__FDSAUDITLINK__" hidden="1">{"fdsup://directions/FAT Viewer?action=UPDATE&amp;creator=factset&amp;DYN_ARGS=TRUE&amp;DOC_NAME=FAT:FQL_AUDITING_CLIENT_TEMPLATE.FAT&amp;display_string=Audit&amp;VAR:KEY=PQBYPKZMHU&amp;VAR:QUERY=Q1NGX0RFQlQoQU5OLDAp&amp;WINDOW=FIRST_POPUP&amp;HEIGHT=450&amp;WIDTH=450&amp;START_MAXIMIZED=FALSE&amp;VA","R:CALENDAR=US&amp;VAR:SYMBOL=VRTX&amp;VAR:INDEX=0"}</definedName>
    <definedName name="_26__FDSAUDITLINK__" hidden="1">{"fdsup://directions/FAT Viewer?action=UPDATE&amp;creator=factset&amp;DYN_ARGS=TRUE&amp;DOC_NAME=FAT:FQL_AUDITING_CLIENT_TEMPLATE.FAT&amp;display_string=Audit&amp;VAR:KEY=REZYTWFEXS&amp;VAR:QUERY=Q1NGX0RFQlQoQU5OLDAp&amp;WINDOW=FIRST_POPUP&amp;HEIGHT=450&amp;WIDTH=450&amp;START_MAXIMIZED=FALSE&amp;VA","R:CALENDAR=US&amp;VAR:SYMBOL=DNDN&amp;VAR:INDEX=0"}</definedName>
    <definedName name="_262__FDSAUDITLINK__" hidden="1">{"fdsup://Directions/FactSet Auditing Viewer?action=AUDIT_VALUE&amp;DB=129&amp;ID1=00484M10&amp;VALUEID=02001&amp;SDATE=2010&amp;PERIODTYPE=ANN_STD&amp;SCFT=3&amp;window=popup_no_bar&amp;width=385&amp;height=120&amp;START_MAXIMIZED=FALSE&amp;creator=factset&amp;display_string=Audit"}</definedName>
    <definedName name="_263__FDSAUDITLINK__" hidden="1">{"fdsup://Directions/FactSet Auditing Viewer?action=AUDIT_VALUE&amp;DB=129&amp;ID1=00163U10&amp;VALUEID=02001&amp;SDATE=2010&amp;PERIODTYPE=ANN_STD&amp;SCFT=3&amp;window=popup_no_bar&amp;width=385&amp;height=120&amp;START_MAXIMIZED=FALSE&amp;creator=factset&amp;display_string=Audit"}</definedName>
    <definedName name="_27__FDSAUDITLINK__" hidden="1">{"fdsup://directions/FAT Viewer?action=UPDATE&amp;creator=factset&amp;DYN_ARGS=TRUE&amp;DOC_NAME=FAT:FQL_AUDITING_CLIENT_TEMPLATE.FAT&amp;display_string=Audit&amp;VAR:KEY=TSLMVCFKNI&amp;VAR:QUERY=Q1NGX0RFQlQoQU5OLDAp&amp;WINDOW=FIRST_POPUP&amp;HEIGHT=450&amp;WIDTH=450&amp;START_MAXIMIZED=FALSE&amp;VA","R:CALENDAR=US&amp;VAR:SYMBOL=IRWD&amp;VAR:INDEX=0"}</definedName>
    <definedName name="_277__FDSAUDITLINK__" hidden="1">{"fdsup://Directions/FactSet Auditing Viewer?action=AUDIT_VALUE&amp;DB=129&amp;ID1=01977710&amp;VALUEID=02001&amp;SDATE=2010&amp;PERIODTYPE=ANN_STD&amp;SCFT=3&amp;window=popup_no_bar&amp;width=385&amp;height=120&amp;START_MAXIMIZED=FALSE&amp;creator=factset&amp;display_string=Audit"}</definedName>
    <definedName name="_279__FDSAUDITLINK__" hidden="1">{"fdsup://Directions/FactSet Auditing Viewer?action=AUDIT_VALUE&amp;DB=129&amp;ID1=75886F10&amp;VALUEID=02001&amp;SDATE=2011&amp;PERIODTYPE=ANN_STD&amp;SCFT=3&amp;window=popup_no_bar&amp;width=385&amp;height=120&amp;START_MAXIMIZED=FALSE&amp;creator=factset&amp;display_string=Audit"}</definedName>
    <definedName name="_28__FDSAUDITLINK__" hidden="1">{"fdsup://directions/FAT Viewer?action=UPDATE&amp;creator=factset&amp;DYN_ARGS=TRUE&amp;DOC_NAME=FAT:FQL_AUDITING_CLIENT_TEMPLATE.FAT&amp;display_string=Audit&amp;VAR:KEY=XMBCZKDMRY&amp;VAR:QUERY=Q1NGX0RFQlQoQU5OLDAp&amp;WINDOW=FIRST_POPUP&amp;HEIGHT=450&amp;WIDTH=450&amp;START_MAXIMIZED=FALSE&amp;VA","R:CALENDAR=US&amp;VAR:SYMBOL=MDCO&amp;VAR:INDEX=0"}</definedName>
    <definedName name="_29__FDSAUDITLINK__" hidden="1">{"fdsup://directions/FAT Viewer?action=UPDATE&amp;creator=factset&amp;DYN_ARGS=TRUE&amp;DOC_NAME=FAT:FQL_AUDITING_CLIENT_TEMPLATE.FAT&amp;display_string=Audit&amp;VAR:KEY=PEFYLCJWJW&amp;VAR:QUERY=RkZfRU5UUlBSX1ZBTF9EQUlMWSg0MDkwOCwsLCwsJ0RJTCcp&amp;WINDOW=FIRST_POPUP&amp;HEIGHT=450&amp;WIDTH=","450&amp;START_MAXIMIZED=FALSE&amp;VAR:CALENDAR=US&amp;VAR:SYMBOL=VHS&amp;VAR:INDEX=0"}</definedName>
    <definedName name="_290__FDSAUDITLINK__" hidden="1">{"fdsup://Directions/FactSet Auditing Viewer?action=AUDIT_VALUE&amp;DB=129&amp;ID1=92824110&amp;VALUEID=02001&amp;SDATE=2010&amp;PERIODTYPE=ANN_STD&amp;SCFT=3&amp;window=popup_no_bar&amp;width=385&amp;height=120&amp;START_MAXIMIZED=FALSE&amp;creator=factset&amp;display_string=Audit"}</definedName>
    <definedName name="_291__FDSAUDITLINK__" hidden="1">{"fdsup://Directions/FactSet Auditing Viewer?action=AUDIT_VALUE&amp;DB=129&amp;ID1=00163U10&amp;VALUEID=02001&amp;SDATE=2010&amp;PERIODTYPE=ANN_STD&amp;SCFT=3&amp;window=popup_no_bar&amp;width=385&amp;height=120&amp;START_MAXIMIZED=FALSE&amp;creator=factset&amp;display_string=Audit"}</definedName>
    <definedName name="_292__FDSAUDITLINK__" hidden="1">{"fdsup://Directions/FactSet Auditing Viewer?action=AUDIT_VALUE&amp;DB=129&amp;ID1=01977710&amp;VALUEID=02001&amp;SDATE=2010&amp;PERIODTYPE=ANN_STD&amp;SCFT=3&amp;window=popup_no_bar&amp;width=385&amp;height=120&amp;START_MAXIMIZED=FALSE&amp;creator=factset&amp;display_string=Audit"}</definedName>
    <definedName name="_293__FDSAUDITLINK__" hidden="1">{"fdsup://Directions/FactSet Auditing Viewer?action=AUDIT_VALUE&amp;DB=129&amp;ID1=00484M10&amp;VALUEID=02001&amp;SDATE=2010&amp;PERIODTYPE=ANN_STD&amp;SCFT=3&amp;window=popup_no_bar&amp;width=385&amp;height=120&amp;START_MAXIMIZED=FALSE&amp;creator=factset&amp;display_string=Audit"}</definedName>
    <definedName name="_3__123Graph_XChart_1A" hidden="1">#N/A</definedName>
    <definedName name="_3__123Graph_XCHART_4" hidden="1">#REF!</definedName>
    <definedName name="_3__FDSAUDITLINK__" hidden="1">{"fdsup://directions/FAT Viewer?action=UPDATE&amp;creator=factset&amp;DYN_ARGS=TRUE&amp;DOC_NAME=FAT:FQL_AUDITING_CLIENT_TEMPLATE.FAT&amp;display_string=Audit&amp;VAR:KEY=IDUTAHOJYP&amp;VAR:QUERY=RkZfRU5UUlBSX1ZBTF9EQUlMWSg0MTAzOCwsLCxVU0QsJ0RJTCcp&amp;WINDOW=FIRST_POPUP&amp;HEIGHT=450&amp;WI","DTH=450&amp;START_MAXIMIZED=FALSE&amp;VAR:CALENDAR=US&amp;VAR:SYMBOL=LPNT&amp;VAR:INDEX=0"}</definedName>
    <definedName name="_30__FDSAUDITLINK__" hidden="1">{"fdsup://directions/FAT Viewer?action=UPDATE&amp;creator=factset&amp;DYN_ARGS=TRUE&amp;DOC_NAME=FAT:FQL_AUDITING_CLIENT_TEMPLATE.FAT&amp;display_string=Audit&amp;VAR:KEY=PSVITUNYLK&amp;VAR:QUERY=Q1NGX0RFQlQoQU5OLDAp&amp;WINDOW=FIRST_POPUP&amp;HEIGHT=450&amp;WIDTH=450&amp;START_MAXIMIZED=FALSE&amp;VA","R:CALENDAR=US&amp;VAR:SYMBOL=CBST&amp;VAR:INDEX=0"}</definedName>
    <definedName name="_306__FDSAUDITLINK__" hidden="1">{"fdsup://Directions/FactSet Auditing Viewer?action=AUDIT_VALUE&amp;DB=129&amp;ID1=80517Q10&amp;VALUEID=02001&amp;SDATE=2011&amp;PERIODTYPE=ANN_STD&amp;SCFT=3&amp;window=popup_no_bar&amp;width=385&amp;height=120&amp;START_MAXIMIZED=FALSE&amp;creator=factset&amp;display_string=Audit"}</definedName>
    <definedName name="_31__FDSAUDITLINK__" hidden="1">{"fdsup://directions/FAT Viewer?action=UPDATE&amp;creator=factset&amp;DYN_ARGS=TRUE&amp;DOC_NAME=FAT:FQL_AUDITING_CLIENT_TEMPLATE.FAT&amp;display_string=Audit&amp;VAR:KEY=REBIZQLYZE&amp;VAR:QUERY=Q1NGX0RFQlQoQU5OLDAp&amp;WINDOW=FIRST_POPUP&amp;HEIGHT=450&amp;WIDTH=450&amp;START_MAXIMIZED=FALSE&amp;VA","R:CALENDAR=US&amp;VAR:SYMBOL=NKTR&amp;VAR:INDEX=0"}</definedName>
    <definedName name="_312__FDSAUDITLINK__" hidden="1">{"fdsup://Directions/FactSet Auditing Viewer?action=AUDIT_VALUE&amp;DB=129&amp;ID1=22967810&amp;VALUEID=02001&amp;SDATE=2011&amp;PERIODTYPE=ANN_STD&amp;SCFT=3&amp;window=popup_no_bar&amp;width=385&amp;height=120&amp;START_MAXIMIZED=FALSE&amp;creator=factset&amp;display_string=Audit"}</definedName>
    <definedName name="_318__FDSAUDITLINK__" hidden="1">{"fdsup://Directions/FactSet Auditing Viewer?action=AUDIT_VALUE&amp;DB=129&amp;ID1=01977710&amp;VALUEID=02001&amp;SDATE=2011&amp;PERIODTYPE=ANN_STD&amp;SCFT=3&amp;window=popup_no_bar&amp;width=385&amp;height=120&amp;START_MAXIMIZED=FALSE&amp;creator=factset&amp;display_string=Audit"}</definedName>
    <definedName name="_32__FDSAUDITLINK__" hidden="1">{"fdsup://directions/FAT Viewer?action=UPDATE&amp;creator=factset&amp;DYN_ARGS=TRUE&amp;DOC_NAME=FAT:FQL_AUDITING_CLIENT_TEMPLATE.FAT&amp;display_string=Audit&amp;VAR:KEY=NMVCVYZYLC&amp;VAR:QUERY=Q1NGX0RFQlQoQU5OLDAp&amp;WINDOW=FIRST_POPUP&amp;HEIGHT=450&amp;WIDTH=450&amp;START_MAXIMIZED=FALSE&amp;VA","R:CALENDAR=US&amp;VAR:SYMBOL=SVNT&amp;VAR:INDEX=0"}</definedName>
    <definedName name="_320__FDSAUDITLINK__" hidden="1">{"fdsup://Directions/FactSet Auditing Viewer?action=AUDIT_VALUE&amp;DB=129&amp;ID1=00484M10&amp;VALUEID=02001&amp;SDATE=2011&amp;PERIODTYPE=ANN_STD&amp;SCFT=3&amp;window=popup_no_bar&amp;width=385&amp;height=120&amp;START_MAXIMIZED=FALSE&amp;creator=factset&amp;display_string=Audit"}</definedName>
    <definedName name="_33__FDSAUDITLINK__" hidden="1">{"fdsup://directions/FAT Viewer?action=UPDATE&amp;creator=factset&amp;DYN_ARGS=TRUE&amp;DOC_NAME=FAT:FQL_AUDITING_CLIENT_TEMPLATE.FAT&amp;display_string=Audit&amp;VAR:KEY=HUPUHIPGDC&amp;VAR:QUERY=Q1NGX0RFQlQoQU5OLDAp&amp;WINDOW=FIRST_POPUP&amp;HEIGHT=450&amp;WIDTH=450&amp;START_MAXIMIZED=FALSE&amp;VA","R:CALENDAR=US&amp;VAR:SYMBOL=ONXX&amp;VAR:INDEX=0"}</definedName>
    <definedName name="_34__FDSAUDITLINK__" hidden="1">{"fdsup://directions/FAT Viewer?action=UPDATE&amp;creator=factset&amp;DYN_ARGS=TRUE&amp;DOC_NAME=FAT:FQL_AUDITING_CLIENT_TEMPLATE.FAT&amp;display_string=Audit&amp;VAR:KEY=GNOHEFELQT&amp;VAR:QUERY=RkZfRU5UUlBSX1ZBTF9EQUlMWSg0MDk5OSwsLCwsJ0RJTCcp&amp;WINDOW=FIRST_POPUP&amp;HEIGHT=450&amp;WIDTH=","450&amp;START_MAXIMIZED=FALSE&amp;VAR:CALENDAR=US&amp;VAR:SYMBOL=VHS&amp;VAR:INDEX=0"}</definedName>
    <definedName name="_35__FDSAUDITLINK__" hidden="1">{"fdsup://directions/FAT Viewer?action=UPDATE&amp;creator=factset&amp;DYN_ARGS=TRUE&amp;DOC_NAME=FAT:FQL_AUDITING_CLIENT_TEMPLATE.FAT&amp;display_string=Audit&amp;VAR:KEY=CTCLWHWDGZ&amp;VAR:QUERY=RkZfRU5UUlBSX1ZBTF9EQUlMWSg0MDk5OSwsLCwsJ0RJTCcp&amp;WINDOW=FIRST_POPUP&amp;HEIGHT=450&amp;WIDTH=","450&amp;START_MAXIMIZED=FALSE&amp;VAR:CALENDAR=US&amp;VAR:SYMBOL=HMA&amp;VAR:INDEX=0"}</definedName>
    <definedName name="_353__FDSAUDITLINK__" hidden="1">{"fdsup://directions/FAT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6__FDSAUDITLINK__" hidden="1">{"fdsup://directions/FAT Viewer?action=UPDATE&amp;creator=factset&amp;DYN_ARGS=TRUE&amp;DOC_NAME=FAT:FQL_AUDITING_CLIENT_TEMPLATE.FAT&amp;display_string=Audit&amp;VAR:KEY=GHEJQVADGP&amp;VAR:QUERY=RkZfRU5UUlBSX1ZBTF9EQUlMWSg0MDk5OSwsLCwsJ0RJTCcp&amp;WINDOW=FIRST_POPUP&amp;HEIGHT=450&amp;WIDTH=","450&amp;START_MAXIMIZED=FALSE&amp;VAR:CALENDAR=US&amp;VAR:SYMBOL=THC&amp;VAR:INDEX=0"}</definedName>
    <definedName name="_3687__FDSAUDITLINK__" hidden="1">{"fdsup://directions/FAT Viewer?action=UPDATE&amp;creator=factset&amp;DYN_ARGS=TRUE&amp;DOC_NAME=FAT:FQL_AUDITING_CLIENT_TEMPLATE.FAT&amp;display_string=Audit&amp;VAR:KEY=LSFKVIFQNY&amp;VAR:QUERY=RkZfRU5UUlBSX1ZBTF9EQUlMWSg0MDk2NywsLCwsJ0RJTCcp&amp;WINDOW=FIRST_POPUP&amp;HEIGHT=450&amp;WIDTH=","450&amp;START_MAXIMIZED=FALSE&amp;VAR:CALENDAR=US&amp;VAR:SYMBOL=LPNT&amp;VAR:INDEX=0"}</definedName>
    <definedName name="_37__FDSAUDITLINK__" hidden="1">{"fdsup://directions/FAT Viewer?action=UPDATE&amp;creator=factset&amp;DYN_ARGS=TRUE&amp;DOC_NAME=FAT:FQL_AUDITING_CLIENT_TEMPLATE.FAT&amp;display_string=Audit&amp;VAR:KEY=AXOTEVQVIZ&amp;VAR:QUERY=RkZfRU5UUlBSX1ZBTF9EQUlMWSg0MDk5OSwsLCwsJ0RJTCcp&amp;WINDOW=FIRST_POPUP&amp;HEIGHT=450&amp;WIDTH=","450&amp;START_MAXIMIZED=FALSE&amp;VAR:CALENDAR=US&amp;VAR:SYMBOL=CYH&amp;VAR:INDEX=0"}</definedName>
    <definedName name="_371__FDSAUDITLINK__"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8__FDSAUDITLINK__" hidden="1">{"fdsup://directions/FAT Viewer?action=UPDATE&amp;creator=factset&amp;DYN_ARGS=TRUE&amp;DOC_NAME=FAT:FQL_AUDITING_CLIENT_TEMPLATE.FAT&amp;display_string=Audit&amp;VAR:KEY=YBOXMVQBWF&amp;VAR:QUERY=RkZfRU5UUlBSX1ZBTF9EQUlMWSg0MDk5OSwsLCwsJ0RJTCcp&amp;WINDOW=FIRST_POPUP&amp;HEIGHT=450&amp;WIDTH=","450&amp;START_MAXIMIZED=FALSE&amp;VAR:CALENDAR=US&amp;VAR:SYMBOL=LPNT&amp;VAR:INDEX=0"}</definedName>
    <definedName name="_39__FDSAUDITLINK__" hidden="1">{"fdsup://directions/FAT Viewer?action=UPDATE&amp;creator=factset&amp;DYN_ARGS=TRUE&amp;DOC_NAME=FAT:FQL_AUDITING_CLIENT_TEMPLATE.FAT&amp;display_string=Audit&amp;VAR:KEY=WJOFEFSNKV&amp;VAR:QUERY=RkZfRU5UUlBSX1ZBTF9EQUlMWSg0MDk5OSwsLCwsJ0RJTCcp&amp;WINDOW=FIRST_POPUP&amp;HEIGHT=450&amp;WIDTH=","450&amp;START_MAXIMIZED=FALSE&amp;VAR:CALENDAR=US&amp;VAR:SYMBOL=HCA&amp;VAR:INDEX=0"}</definedName>
    <definedName name="_4__FDSAUDITLINK__" hidden="1">{"fdsup://directions/FAT Viewer?action=UPDATE&amp;creator=factset&amp;DYN_ARGS=TRUE&amp;DOC_NAME=FAT:FQL_AUDITING_CLIENT_TEMPLATE.FAT&amp;display_string=Audit&amp;VAR:KEY=DSXUPQRYDI&amp;VAR:QUERY=RkZfRU5UUlBSX1ZBTF9EQUlMWSg0MTAzOCwsLCxVU0QsJ0RJTCcp&amp;WINDOW=FIRST_POPUP&amp;HEIGHT=450&amp;WI","DTH=450&amp;START_MAXIMIZED=FALSE&amp;VAR:CALENDAR=US&amp;VAR:SYMBOL=LPNT&amp;VAR:INDEX=0"}</definedName>
    <definedName name="_40__FDSAUDITLINK__" hidden="1">{"fdsup://directions/FAT Viewer?action=UPDATE&amp;creator=factset&amp;DYN_ARGS=TRUE&amp;DOC_NAME=FAT:FQL_AUDITING_CLIENT_TEMPLATE.FAT&amp;display_string=Audit&amp;VAR:KEY=JERQXQJQFM&amp;VAR:QUERY=Q1NGX0RFQlQoQU5OLDAp&amp;WINDOW=FIRST_POPUP&amp;HEIGHT=450&amp;WIDTH=450&amp;START_MAXIMIZED=FALSE&amp;VA","R:CALENDAR=US&amp;VAR:SYMBOL=VPHM&amp;VAR:INDEX=0"}</definedName>
    <definedName name="_41__FDSAUDITLINK__" hidden="1">{"fdsup://directions/FAT Viewer?action=UPDATE&amp;creator=factset&amp;DYN_ARGS=TRUE&amp;DOC_NAME=FAT:FQL_AUDITING_CLIENT_TEMPLATE.FAT&amp;display_string=Audit&amp;VAR:KEY=FGLKRUJKVO&amp;VAR:QUERY=RkZfRU5UUlBSX1ZBTF9EQUlMWSg0MTA2NSwsLCwsJ0RJTCcp&amp;WINDOW=FIRST_POPUP&amp;HEIGHT=450&amp;WIDTH=","450&amp;START_MAXIMIZED=FALSE&amp;VAR:CALENDAR=US&amp;VAR:SYMBOL=VHS&amp;VAR:INDEX=0"}</definedName>
    <definedName name="_42wrn.²Ä1­Ó¤ë1_Ü20¤H." hidden="1">{#N/A,#N/A,FALSE,"²Ä1­Ó¤ë"}</definedName>
    <definedName name="_46__FDSAUDITLINK__" hidden="1">{"fdsup://directions/FAT Viewer?action=UPDATE&amp;creator=factset&amp;DYN_ARGS=TRUE&amp;DOC_NAME=FAT:FQL_AUDITING_CLIENT_TEMPLATE.FAT&amp;display_string=Audit&amp;VAR:KEY=KTERADAJYD&amp;VAR:QUERY=RkZfRU5UUlBSX1ZBTF9EQUlMWSg0MTA1MywsLCwsJ0RJTCcp&amp;WINDOW=FIRST_POPUP&amp;HEIGHT=450&amp;WIDTH=","450&amp;START_MAXIMIZED=FALSE&amp;VAR:CALENDAR=US&amp;VAR:SYMBOL=HCA&amp;VAR:INDEX=0"}</definedName>
    <definedName name="_5__FDSAUDITLINK__" hidden="1">{"fdsup://directions/FAT Viewer?action=UPDATE&amp;creator=factset&amp;DYN_ARGS=TRUE&amp;DOC_NAME=FAT:FQL_AUDITING_CLIENT_TEMPLATE.FAT&amp;display_string=Audit&amp;VAR:KEY=HENSDCFSDC&amp;VAR:QUERY=RkZfRU5UUlBSX1ZBTF9EQUlMWSg0MDc4NSwsLCwsJ0RJTCcp&amp;WINDOW=FIRST_POPUP&amp;HEIGHT=450&amp;WIDTH=","450&amp;START_MAXIMIZED=FALSE&amp;VAR:CALENDAR=US&amp;VAR:SYMBOL=HCA&amp;VAR:INDEX=0"}</definedName>
    <definedName name="_68__FDSAUDITLINK__"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7__FDSAUDITLINK__" hidden="1">{"fdsup://directions/FAT Viewer?action=UPDATE&amp;creator=factset&amp;DYN_ARGS=TRUE&amp;DOC_NAME=FAT:FQL_AUDITING_CLIENT_TEMPLATE.FAT&amp;display_string=Audit&amp;VAR:KEY=KRODKTQPCL&amp;VAR:QUERY=RkZfRU5UUlBSX1ZBTF9EQUlMWSg0MDkwOCwsLCwsJ0RJTCcp&amp;WINDOW=FIRST_POPUP&amp;HEIGHT=450&amp;WIDTH=","450&amp;START_MAXIMIZED=FALSE&amp;VAR:CALENDAR=US&amp;VAR:SYMBOL=HCA&amp;VAR:INDEX=0"}</definedName>
    <definedName name="_8__FDSAUDITLINK__" hidden="1">{"fdsup://directions/FAT Viewer?action=UPDATE&amp;creator=factset&amp;DYN_ARGS=TRUE&amp;DOC_NAME=FAT:FQL_AUDITING_CLIENT_TEMPLATE.FAT&amp;display_string=Audit&amp;VAR:KEY=QZMVKLINOZ&amp;VAR:QUERY=RkZfRU5UUlBSX1ZBTF9EQUlMWSg0MDgxNiwsLCwsJ0RJTCcp&amp;WINDOW=FIRST_POPUP&amp;HEIGHT=450&amp;WIDTH=","450&amp;START_MAXIMIZED=FALSE&amp;VAR:CALENDAR=US&amp;VAR:SYMBOL=HCA&amp;VAR:INDEX=0"}</definedName>
    <definedName name="_9__FDSAUDITLINK__" hidden="1">{"fdsup://directions/FAT Viewer?action=UPDATE&amp;creator=factset&amp;DYN_ARGS=TRUE&amp;DOC_NAME=FAT:FQL_AUDITING_CLIENT_TEMPLATE.FAT&amp;display_string=Audit&amp;VAR:KEY=KBURIJOFMF&amp;VAR:QUERY=RkZfRU5UUlBSX1ZBTF9EQUlMWSg0MDcyNCwsLCwsJ0RJTCcp&amp;WINDOW=FIRST_POPUP&amp;HEIGHT=450&amp;WIDTH=","450&amp;START_MAXIMIZED=FALSE&amp;VAR:CALENDAR=US&amp;VAR:SYMBOL=HCA&amp;VAR:INDEX=0"}</definedName>
    <definedName name="_93__FDSAUDITLINK__" hidden="1">{"fdsup://Directions/FactSet Auditing Viewer?action=AUDIT_VALUE&amp;DB=129&amp;ID1=09061G10&amp;VALUEID=02001&amp;SDATE=2010&amp;PERIODTYPE=ANN_STD&amp;SCFT=3&amp;window=popup_no_bar&amp;width=385&amp;height=120&amp;START_MAXIMIZED=FALSE&amp;creator=factset&amp;display_string=Audit"}</definedName>
    <definedName name="_94__FDSAUDITLINK__" hidden="1">{"fdsup://Directions/FactSet Auditing Viewer?action=AUDIT_VALUE&amp;DB=129&amp;ID1=05334D10&amp;VALUEID=02001&amp;SDATE=2010&amp;PERIODTYPE=ANN_STD&amp;SCFT=3&amp;window=popup_no_bar&amp;width=385&amp;height=120&amp;START_MAXIMIZED=FALSE&amp;creator=factset&amp;display_string=Audit"}</definedName>
    <definedName name="_95__FDSAUDITLINK__" hidden="1">{"fdsup://Directions/FactSet Auditing Viewer?action=AUDIT_VALUE&amp;DB=129&amp;ID1=00163U10&amp;VALUEID=02001&amp;SDATE=2010&amp;PERIODTYPE=ANN_STD&amp;SCFT=3&amp;window=popup_no_bar&amp;width=385&amp;height=120&amp;START_MAXIMIZED=FALSE&amp;creator=factset&amp;display_string=Audit"}</definedName>
    <definedName name="_96__FDSAUDITLINK__" hidden="1">{"fdsup://Directions/FactSet Auditing Viewer?action=AUDIT_VALUE&amp;DB=129&amp;ID1=01977710&amp;VALUEID=02001&amp;SDATE=2010&amp;PERIODTYPE=ANN_STD&amp;SCFT=3&amp;window=popup_no_bar&amp;width=385&amp;height=120&amp;START_MAXIMIZED=FALSE&amp;creator=factset&amp;display_string=Audit"}</definedName>
    <definedName name="_97__FDSAUDITLINK__" hidden="1">{"fdsup://Directions/FactSet Auditing Viewer?action=AUDIT_VALUE&amp;DB=129&amp;ID1=00484M10&amp;VALUEID=02001&amp;SDATE=2010&amp;PERIODTYPE=ANN_STD&amp;SCFT=3&amp;window=popup_no_bar&amp;width=385&amp;height=120&amp;START_MAXIMIZED=FALSE&amp;creator=factset&amp;display_string=Audit"}</definedName>
    <definedName name="_98__FDSAUDITLINK__" hidden="1">{"fdsup://Directions/FactSet Auditing Viewer?action=AUDIT_VALUE&amp;DB=129&amp;ID1=37555810&amp;VALUEID=02001&amp;SDATE=2010&amp;PERIODTYPE=ANN_STD&amp;SCFT=3&amp;window=popup_no_bar&amp;width=385&amp;height=120&amp;START_MAXIMIZED=FALSE&amp;creator=factset&amp;display_string=Audit"}</definedName>
    <definedName name="_99__FDSAUDITLINK__" hidden="1">{"fdsup://Directions/FactSet Auditing Viewer?action=AUDIT_VALUE&amp;DB=129&amp;ID1=15102010&amp;VALUEID=02001&amp;SDATE=2010&amp;PERIODTYPE=ANN_STD&amp;SCFT=3&amp;window=popup_no_bar&amp;width=385&amp;height=120&amp;START_MAXIMIZED=FALSE&amp;creator=factset&amp;display_string=Audit"}</definedName>
    <definedName name="_a1" hidden="1">{#N/A,#N/A,FALSE,"Pharm";#N/A,#N/A,FALSE,"WWCM"}</definedName>
    <definedName name="_A11" hidden="1">{#N/A,#N/A,FALSE,"Umsatz 99";#N/A,#N/A,FALSE,"ER 99 "}</definedName>
    <definedName name="_aaa1" hidden="1">{#N/A,#N/A,FALSE,"REPORT"}</definedName>
    <definedName name="_aas1" hidden="1">{#N/A,#N/A,FALSE,"REPORT"}</definedName>
    <definedName name="_ACS2000" hidden="1">{#N/A,#N/A,FALSE,"REPORT"}</definedName>
    <definedName name="_All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b" hidden="1">#REF!</definedName>
    <definedName name="_b111" hidden="1">{#N/A,#N/A,FALSE,"Pharm";#N/A,#N/A,FALSE,"WWCM"}</definedName>
    <definedName name="_bdm.00057d84263f43db8eded546b9e44646.edm" hidden="1">#REF!</definedName>
    <definedName name="_bdm.002290f7a9474445aabf5edf1a37c513.edm" hidden="1">#REF!</definedName>
    <definedName name="_bdm.008b736d82fb4ca18e80eddff50a093e.edm" hidden="1">#REF!</definedName>
    <definedName name="_bdm.00e4bec2afb14ef1b74e546139514c3d.edm" hidden="1">#REF!</definedName>
    <definedName name="_bdm.00e82a02468a4bc49672649084f9c0c5.edm" hidden="1">#REF!</definedName>
    <definedName name="_bdm.00ecd7b4d39a4f0a80bc3ecca5a74a31.edm" hidden="1">#REF!</definedName>
    <definedName name="_bdm.01e1f4f7f187407b88c9586731842e1d.edm" hidden="1">#REF!</definedName>
    <definedName name="_bdm.023e9922cc9343f5a9a01ba499d1a718.edm" hidden="1">#REF!</definedName>
    <definedName name="_bdm.029fea8fa74e4312abfebac311fb7927.edm" hidden="1">#REF!</definedName>
    <definedName name="_bdm.02f65e7811494ff28039a62eed0d0ffe.edm" hidden="1">#REF!</definedName>
    <definedName name="_bdm.0353e49201c5423ca30b9b643db89ffb.edm" hidden="1">#REF!</definedName>
    <definedName name="_bdm.035ad214c0c245efbee7500b2f770460.edm" hidden="1">#REF!</definedName>
    <definedName name="_bdm.03e79e600ec544499206b7a77f2ee435.edm" hidden="1">#REF!</definedName>
    <definedName name="_bdm.04aadc6bc25b4308b93d0b2a90f5d1ef.edm" hidden="1">#REF!</definedName>
    <definedName name="_bdm.0589facab78e4f85912363842748c8de.edm" hidden="1">#REF!</definedName>
    <definedName name="_bdm.060f46e1b9204037ada042c81fcc5cf6.edm" hidden="1">#REF!</definedName>
    <definedName name="_bdm.0616bd0609754a3ea4bee9ce41787c34.edm" hidden="1">#REF!</definedName>
    <definedName name="_bdm.06272ab24db64db38b5e46f5075da3e2.edm" hidden="1">#REF!</definedName>
    <definedName name="_bdm.0669FE93EBBF4DDB8B4F42E6C354B3C8.edm" hidden="1">#REF!</definedName>
    <definedName name="_bdm.06afa4b28ce04f11afcf0ebfffe501de.edm" hidden="1">#REF!</definedName>
    <definedName name="_bdm.0701ed429fc241c5ab31440966b1ae08.edm" hidden="1">#REF!</definedName>
    <definedName name="_bdm.078e73b502c74b578d902502b0977147.edm" hidden="1">#REF!</definedName>
    <definedName name="_bdm.07d0a4df0d3f4801b3c7565abec43b10.edm" hidden="1">#REF!</definedName>
    <definedName name="_bdm.07EDBF063D5241C68ED2956DAB9DA92C.edm" hidden="1">#REF!</definedName>
    <definedName name="_bdm.0841efface7b46819c520fa5e00ecf2c.edm" hidden="1">#REF!</definedName>
    <definedName name="_bdm.084e006dbc3441d4a46643cb9617724c.edm" hidden="1">#REF!</definedName>
    <definedName name="_bdm.0852c89b0928492fb6dc8184a94c94bf.edm" hidden="1">#REF!</definedName>
    <definedName name="_bdm.08922ef0c9db4dc6a6d93493087fd27f.edm" hidden="1">#REF!</definedName>
    <definedName name="_bdm.08a5231f9ccd4479abd47a22c5f812b1.edm" hidden="1">#REF!</definedName>
    <definedName name="_bdm.08cd52062e5b47399490f03777f48c64.edm" hidden="1">#REF!</definedName>
    <definedName name="_bdm.08f7b670bde04840a0c2ec416700f00a.edm" hidden="1">#REF!</definedName>
    <definedName name="_bdm.0941a1326bf24fbab693d708391b8315.edm" hidden="1">#REF!</definedName>
    <definedName name="_bdm.09458D71669D4FB4ABD45CE05D2EDC2D.edm" hidden="1">#REF!</definedName>
    <definedName name="_bdm.098632b2cfe04d06be89add8b413209a.edm" hidden="1">#REF!</definedName>
    <definedName name="_bdm.0a708ee1bd7544f782fb13e81572ce5b.edm" hidden="1">#REF!</definedName>
    <definedName name="_bdm.0b44381296ad474c96f357855c310306.edm" hidden="1">#REF!</definedName>
    <definedName name="_bdm.0B4C389B65FD43CDA39DCA196268F135.edm" hidden="1">#REF!</definedName>
    <definedName name="_bdm.0b55692f79f94b00ab03bf74a46fc55f.edm" hidden="1">#REF!</definedName>
    <definedName name="_bdm.0b564318c2fc40388efa70555b674f02.edm" hidden="1">#REF!</definedName>
    <definedName name="_bdm.0beaff45d6304d4ea8f34742541a292d.edm" hidden="1">#REF!</definedName>
    <definedName name="_bdm.0bfc61e7ce644d40b571bc0d6bc31392.edm" hidden="1">#REF!</definedName>
    <definedName name="_bdm.0cc2085344014b289620d78c6a24b059.edm" hidden="1">#REF!</definedName>
    <definedName name="_bdm.0d432b9e091c4559851f6b646617a11e.edm" hidden="1">#REF!</definedName>
    <definedName name="_bdm.0dabf9daa6934707a4f858e968d5797b.edm" hidden="1">#REF!</definedName>
    <definedName name="_bdm.0db8d0df136c46cf9715bb706adfe717.edm" hidden="1">#REF!</definedName>
    <definedName name="_bdm.0e2ac69e78f44658b14d530f4d3f4402.edm" hidden="1">#REF!</definedName>
    <definedName name="_bdm.0e517ccf26fc4ed2b61e25be8f2a5349.edm" hidden="1">#REF!</definedName>
    <definedName name="_bdm.0e5f412c0d9f441780cfe1575ac12f7a.edm" hidden="1">#REF!</definedName>
    <definedName name="_bdm.0ed17fbf62ca424d82fa6336dd3ec455.edm" hidden="1">#REF!</definedName>
    <definedName name="_bdm.0edef9a0a1f5410bba0f9e4247709b96.edm" hidden="1">#REF!</definedName>
    <definedName name="_bdm.0f2abdd0d2c846e7ae5fdd50bbaf4b47.edm" hidden="1">#REF!</definedName>
    <definedName name="_bdm.0f41064b7a5547d29f2dd66bde6cb62e.edm" hidden="1">#REF!</definedName>
    <definedName name="_bdm.0f9084d3d0194d7b8e0b58654a8e5fe7.edm" hidden="1">#REF!</definedName>
    <definedName name="_bdm.0f9bafc7874242fd8adc4d6808052665.edm" hidden="1">#REF!</definedName>
    <definedName name="_bdm.10b8158a498c461f8c5607a214be5ac8.edm" hidden="1">#REF!</definedName>
    <definedName name="_bdm.116768428c204ebd854b4ab034db537a.edm" hidden="1">#REF!</definedName>
    <definedName name="_bdm.117fb9db66074b6184e4bc1fc1fa84c3.edm" hidden="1">#REF!</definedName>
    <definedName name="_bdm.1196541474b54a82a084f355d2a4ffe8.edm" hidden="1">#REF!</definedName>
    <definedName name="_bdm.11beaacdaf3c4c48810d15f400c96878.edm" hidden="1">#REF!</definedName>
    <definedName name="_bdm.1255F9F846DA43649714B5D095743758.edm" hidden="1">#REF!</definedName>
    <definedName name="_bdm.132595f83086424cbb1625da43d4c047.edm" hidden="1">#REF!</definedName>
    <definedName name="_bdm.1345aff427d044f3a5bd28cab92e3b56.edm" hidden="1">#REF!</definedName>
    <definedName name="_bdm.14320c2758b444119e057093b4cb2c14.edm" hidden="1">#REF!</definedName>
    <definedName name="_bdm.14358ab6d30c4b6bb3bca69a4c060fb5.edm" hidden="1">#REF!</definedName>
    <definedName name="_bdm.14e5a530559f4eab8f748b9c3fc16297.edm" hidden="1">#REF!</definedName>
    <definedName name="_bdm.158eb1897ad74cd586922b4ded6cd161.edm" hidden="1">#REF!</definedName>
    <definedName name="_bdm.15d6749e3bb343959632eec14f8a2a97.edm" hidden="1">#REF!</definedName>
    <definedName name="_bdm.162cd579060d4438bd8c5bdc1b250e00.edm" hidden="1">#REF!</definedName>
    <definedName name="_bdm.1669792b4f9e477da7dc774eec1ee996.edm" hidden="1">#REF!</definedName>
    <definedName name="_bdm.189d2a8ae063415ba0680d9cf1ee79cd.edm" hidden="1">#REF!</definedName>
    <definedName name="_bdm.18e97dcc20c74cfcac3070d068a484fb.edm" hidden="1">#REF!</definedName>
    <definedName name="_bdm.1907e7308fbb4e42ae21c45d5abb2d8b.edm" hidden="1">#REF!</definedName>
    <definedName name="_bdm.19d0441339c04677b17a470ce638d97f.edm" hidden="1">#REF!</definedName>
    <definedName name="_bdm.19dbe4c9c02d4d179228917121025b03.edm" hidden="1">#REF!</definedName>
    <definedName name="_bdm.1a2b421721e248c194b61588ff51ec13.edm" hidden="1">#REF!</definedName>
    <definedName name="_bdm.1bd3ff6e9ed1478b8e67236e9aab38d2.edm" hidden="1">#REF!</definedName>
    <definedName name="_bdm.1c36d076efba4f6d8a78aa6de1239059.edm" hidden="1">#REF!</definedName>
    <definedName name="_bdm.1c50765e638b4cb1a04aede5479e5870.edm" hidden="1">#REF!</definedName>
    <definedName name="_bdm.1c7001965eb5453f9235d810a073bd29.edm" hidden="1">#REF!</definedName>
    <definedName name="_bdm.1c72931c624c45f5bd9ee3cf9e151a4c.edm" hidden="1">#REF!</definedName>
    <definedName name="_bdm.1d4d3de3fc3a42ef97c906738a66cea8.edm" hidden="1">#REF!</definedName>
    <definedName name="_bdm.1da5055a8a954aab97c15f9afc1fa26d.edm" hidden="1">#REF!</definedName>
    <definedName name="_bdm.1ddd2a0bd6514df7b57ef34b80e17b63.edm" hidden="1">#REF!</definedName>
    <definedName name="_bdm.1df48fe6776341f6b2656aaed4fbe639.edm" hidden="1">#REF!</definedName>
    <definedName name="_bdm.1e38220da7304e45836dfa1ebcae47da.edm" hidden="1">#REF!</definedName>
    <definedName name="_bdm.1e4a4d5c23fb486e8ab8a48d397e0c19.edm" hidden="1">#REF!</definedName>
    <definedName name="_bdm.1e4cce9109864c62a63727bfc4152f9f.edm" hidden="1">#REF!</definedName>
    <definedName name="_bdm.1e63362453664b93bbe4e149b06fb4bf.edm" hidden="1">#REF!</definedName>
    <definedName name="_bdm.1F20C678E84F4D65B91C6BC841063E67.edm" hidden="1">#REF!</definedName>
    <definedName name="_bdm.1f73b3da1cec4a53add6548ac2f75c4e.edm" hidden="1">#REF!</definedName>
    <definedName name="_bdm.1fa8cfa316c34e658f0841ba2bec759d.edm" hidden="1">#REF!</definedName>
    <definedName name="_bdm.20a0a38ccfd44937bc7361389c3d91d2.edm" hidden="1">#REF!</definedName>
    <definedName name="_bdm.20ee8567c9b44bff9e5f42642cc5353b.edm" hidden="1">#REF!</definedName>
    <definedName name="_bdm.20f489f5e1d940688a0ff1737f02ec8b.edm" hidden="1">#REF!</definedName>
    <definedName name="_bdm.211211912DCE43FB88D47D494E5B21C7.edm" hidden="1">#REF!</definedName>
    <definedName name="_bdm.2112B832BEB14F1BAE81031C74F06429.edm" hidden="1">#REF!</definedName>
    <definedName name="_bdm.221a6c60608b4018866d3477f702c1db.edm" hidden="1">#REF!</definedName>
    <definedName name="_bdm.225666f73b944695b33b3dea33284b37.edm" hidden="1">#REF!</definedName>
    <definedName name="_bdm.2256FA3F78A045A492672F4EA44B0AC8.edm" hidden="1">#REF!</definedName>
    <definedName name="_bdm.22627b4fff2643eb99cefe8e691a0d99.edm" hidden="1">#REF!</definedName>
    <definedName name="_bdm.22AB115C27FA47A88E43877B2BA27DF9.edm" hidden="1">#REF!</definedName>
    <definedName name="_bdm.22b2496fd49a4a34b7866afdd7e926bb.edm" hidden="1">#REF!</definedName>
    <definedName name="_bdm.236761eaa7b14b24bd0426fb50ba0197.edm" hidden="1">#REF!</definedName>
    <definedName name="_bdm.23f5ba0095c240c3bf88cf88254640fa.edm" hidden="1">#REF!</definedName>
    <definedName name="_bdm.251560fed70149be9d5a87af023d36fb.edm" hidden="1">#REF!</definedName>
    <definedName name="_bdm.251FA9818C6841E5AC25873749222986.edm" hidden="1">#REF!</definedName>
    <definedName name="_bdm.255cb7c141cd4393b612448ae67c0446.edm" hidden="1">#REF!</definedName>
    <definedName name="_bdm.27051eb7f27049f39fe48a48179f680c.edm" hidden="1">#REF!</definedName>
    <definedName name="_bdm.27220a9672994c8682e2f368a2e4effa.edm" hidden="1">#REF!</definedName>
    <definedName name="_bdm.285d5fce4bac43d284d88b71a7415199.edm" hidden="1">#REF!</definedName>
    <definedName name="_bdm.287c7655c076424482d49a614515f6be.edm" hidden="1">#REF!</definedName>
    <definedName name="_bdm.2a0a796d4289429cb14a10fce62ffdb8.edm" hidden="1">#REF!</definedName>
    <definedName name="_bdm.2a1dfbcb9daa418aa1ce384e7d878ba6.edm" hidden="1">#REF!</definedName>
    <definedName name="_bdm.2b3c3ca722194f24b860b5116853a5e4.edm" hidden="1">#REF!</definedName>
    <definedName name="_bdm.2bfb722235964d9fab1d34f0fffaf056.edm" hidden="1">#REF!</definedName>
    <definedName name="_bdm.2db0ec81e4c844089706037d05a7da6d.edm" hidden="1">#REF!</definedName>
    <definedName name="_bdm.2df4b20286cf4311aa4382618818d590.edm" hidden="1">#REF!</definedName>
    <definedName name="_bdm.2df98334eaa646b285bafb5eb05161e2.edm" hidden="1">#REF!</definedName>
    <definedName name="_bdm.2e0e4d08e2de4ac8bc05ba5182f5df23.edm" hidden="1">#REF!</definedName>
    <definedName name="_bdm.2e2e340de9624249a0f20523574c3a20.edm" hidden="1">#REF!</definedName>
    <definedName name="_bdm.2e60d605d7574c99802a953ece8596f5.edm" hidden="1">#REF!</definedName>
    <definedName name="_bdm.2ea74b9a110b45d79b88cfd6ae30a07b.edm" hidden="1">#REF!</definedName>
    <definedName name="_bdm.2edd88bda3824372b31b4c25eee2c607.edm" hidden="1">#REF!</definedName>
    <definedName name="_bdm.2f93119615f4478fbf821e3c2bd4d7a7.edm" hidden="1">#REF!</definedName>
    <definedName name="_bdm.31464aba154a4e8b94ed366665620e7b.edm" hidden="1">#REF!</definedName>
    <definedName name="_bdm.318e1216025c4ce9b28baf64884667f6.edm" hidden="1">#REF!</definedName>
    <definedName name="_bdm.32abfab419f44241a2cc6b28b3b62ea4.edm" hidden="1">#REF!</definedName>
    <definedName name="_bdm.32e8c768815f4f7c8214f94a55c024c1.edm" hidden="1">#REF!</definedName>
    <definedName name="_bdm.3364a31d88f643b4a3f148890d900424.edm" hidden="1">#REF!</definedName>
    <definedName name="_bdm.34051DCFB9374422887B56459E327F41.edm" hidden="1">#REF!</definedName>
    <definedName name="_bdm.345865b81b3d4c24a528c57227c18224.edm" hidden="1">#REF!</definedName>
    <definedName name="_bdm.347be05715724d4981ed893dd44b5c87.edm" hidden="1">#REF!</definedName>
    <definedName name="_bdm.34e0e0ed2f5045059dde2fafe2316c29.edm" hidden="1">#REF!</definedName>
    <definedName name="_bdm.355608d8c9c5438ba7415c1b9bfb0be8.edm" hidden="1">#REF!</definedName>
    <definedName name="_bdm.3570a655fb4c4e75a462658eb47db2b7.edm" hidden="1">#REF!</definedName>
    <definedName name="_bdm.357adff6d2d94e54b5b4fb4ff33e9a9b.edm" hidden="1">#REF!</definedName>
    <definedName name="_bdm.358b344fe0884050a9ccb4766e6cecf9.edm" hidden="1">#REF!</definedName>
    <definedName name="_bdm.3691f59758e24e1cb625a1a9d1fb8665.edm" hidden="1">#REF!</definedName>
    <definedName name="_bdm.378ed35b52bd41d89e4ae687fd821005.edm" hidden="1">#REF!</definedName>
    <definedName name="_bdm.3797105dd1694ae2bbbcec2100a40b1f.edm" hidden="1">#REF!</definedName>
    <definedName name="_bdm.37bdffcc82e244a8b75954fbc508aa7c.edm" hidden="1">#REF!</definedName>
    <definedName name="_bdm.37DE5EBCCCFE4A209E12C7CABBB5E379.edm" hidden="1">#REF!</definedName>
    <definedName name="_bdm.3999143e2a404ff6a74144e9232e6d9c.edm" hidden="1">#REF!</definedName>
    <definedName name="_bdm.3A7D25B6FCA943F48A195BC8EDEC7C24.edm" hidden="1">#REF!</definedName>
    <definedName name="_bdm.3b545db08be341b1ad17cb01851022ee.edm" hidden="1">#REF!</definedName>
    <definedName name="_bdm.3b90796017aa4bcf8cbcf2874f7df97a.edm" hidden="1">#REF!</definedName>
    <definedName name="_bdm.3c086a01de194d35a8ee2e6ac134beb7.edm" hidden="1">#REF!</definedName>
    <definedName name="_bdm.3c2e445e681b4213ae147fc3f2dea4e4.edm" hidden="1">#REF!</definedName>
    <definedName name="_bdm.3c3b87e239aa4c84b53fae9a8659670d.edm" hidden="1">#REF!</definedName>
    <definedName name="_bdm.3cd8b8f190914455afa2f07d9da19dd5.edm" hidden="1">#REF!</definedName>
    <definedName name="_bdm.3d82aaf11d7446ecbb32eaad6f167a4a.edm" hidden="1">#REF!</definedName>
    <definedName name="_bdm.3dc3c19a28694312923f4ec8506ed9da.edm" hidden="1">#REF!</definedName>
    <definedName name="_bdm.3e0be91d50b44e7fa42cafa54ff0f176.edm" hidden="1">#REF!</definedName>
    <definedName name="_bdm.3e4dc4a18f1b4012aa52a6f60b48df6a.edm" hidden="1">#REF!</definedName>
    <definedName name="_bdm.3ec99b41c74d45d982fc3008f3efad92.edm" hidden="1">#REF!</definedName>
    <definedName name="_bdm.3ECF1C93436D47FB96EE05468E5DFC84.edm" hidden="1">#REF!</definedName>
    <definedName name="_bdm.3F1A3D17937443C5BB4BBC282C03991D.edm" hidden="1">#REF!</definedName>
    <definedName name="_bdm.3f2e542730014957877f03c7e6a87e26.edm" hidden="1">#REF!</definedName>
    <definedName name="_bdm.3fbd4b23eaa546ceb086cf4a246e0161.edm" hidden="1">#REF!</definedName>
    <definedName name="_bdm.401d0321fce24c42a9840a0695d42d4c.edm" hidden="1">#REF!</definedName>
    <definedName name="_bdm.402d1e8e76a7433d926618c6875c7f8a.edm" hidden="1">#REF!</definedName>
    <definedName name="_bdm.41187d60bbbd49fa99fe35f1376a67a6.edm" hidden="1">#REF!</definedName>
    <definedName name="_bdm.41c2ad2a5b004ea59014837ac480dc0a.edm" hidden="1">#REF!</definedName>
    <definedName name="_bdm.41f83dc503b44fd193cabc8ebf34b987.edm" hidden="1">#REF!</definedName>
    <definedName name="_bdm.4203dcf442d64bfab21a470f65a6b2a6.edm" hidden="1">#REF!</definedName>
    <definedName name="_bdm.421757ea80874f7da03e488b4b30cb8d.edm" hidden="1">#REF!</definedName>
    <definedName name="_bdm.421eadb0fa594012817a9bb2071253a1.edm" hidden="1">#REF!</definedName>
    <definedName name="_bdm.42797cb093244a259c8b6c912d2a13b2.edm" hidden="1">#REF!</definedName>
    <definedName name="_bdm.42a6bff0986e4d8a8fc3eea8fff61dae.edm" hidden="1">#REF!</definedName>
    <definedName name="_bdm.42a9509bacc74d2383393766914b82c6.edm" hidden="1">#REF!</definedName>
    <definedName name="_bdm.440cb95d5235458da08c2345f9d3a234.edm" hidden="1">#REF!</definedName>
    <definedName name="_bdm.4416e1dd71724a09a628125c170bdb65.edm" hidden="1">#REF!</definedName>
    <definedName name="_bdm.4469fee9ad4a4409a2ec5e15a03d4ed7.edm" hidden="1">#REF!</definedName>
    <definedName name="_bdm.44bf6b653239408080f7cd152d07ccb0.edm" hidden="1">#REF!</definedName>
    <definedName name="_bdm.4535424e45d94891b0dd9c8e03803018.edm" hidden="1">#REF!</definedName>
    <definedName name="_bdm.453a6ae2677f47c6a740e8965bffc36e.edm" hidden="1">#REF!</definedName>
    <definedName name="_bdm.455a7d01642c4bf3b852f995fa08a50f.edm" hidden="1">#REF!</definedName>
    <definedName name="_bdm.45768169185643a393bf70d1a388c0ff.edm" hidden="1">#REF!</definedName>
    <definedName name="_bdm.457aa850b2c54714ac7e89e571c53a23.edm" hidden="1">#REF!</definedName>
    <definedName name="_bdm.45af085d22f24b7eb9c3f9665ff04fb4.edm" hidden="1">#REF!</definedName>
    <definedName name="_bdm.45E565F3C59C40EBB02D709AE94F7082.edm" hidden="1">#REF!</definedName>
    <definedName name="_bdm.45e58db81ee94b77a7d59db97af171e7.edm" hidden="1">#REF!</definedName>
    <definedName name="_bdm.46dd5165ea4d4bb0b7196de79bfa301e.edm" hidden="1">#REF!</definedName>
    <definedName name="_bdm.47606e3c426b4b49b5f6b6af59d7e86c.edm" hidden="1">#REF!</definedName>
    <definedName name="_bdm.478800273afd488380a512711f1f0ca3.edm" hidden="1">#REF!</definedName>
    <definedName name="_bdm.48512961081b4764b7a4dfea9858a7b3.edm" hidden="1">#REF!</definedName>
    <definedName name="_bdm.494e53b01ce84881b3992c3d000761d6.edm" hidden="1">#REF!</definedName>
    <definedName name="_bdm.49D252299CC945BBAF9101D5AEAE5785.edm" hidden="1">#REF!</definedName>
    <definedName name="_bdm.49d888b4a84c44b9a35b47b5d2817dab.edm" hidden="1">#REF!</definedName>
    <definedName name="_bdm.4a7238faa7cb4cc6a7358512564457b9.edm" hidden="1">#REF!</definedName>
    <definedName name="_bdm.4b2901c37ac24e30b0136f875bc8cbea.edm" hidden="1">#REF!</definedName>
    <definedName name="_bdm.4b9379aee397414e8cc079a29ce9e28f.edm" hidden="1">#REF!</definedName>
    <definedName name="_bdm.4bcdcff98f884236955e14e72014c92d.edm" hidden="1">#REF!</definedName>
    <definedName name="_bdm.4bdfa67b276f47ec9199599a3bf186c9.edm" hidden="1">#REF!</definedName>
    <definedName name="_bdm.4C728DA8E40143EBA67F38FC2AACAA6A.edm" hidden="1">#REF!</definedName>
    <definedName name="_bdm.4cb100f4502347d88f7fadcd5234a2f9.edm" hidden="1">#REF!</definedName>
    <definedName name="_bdm.4ceeddc8ed1f48bb84ff2d297e0145eb.edm" hidden="1">#REF!</definedName>
    <definedName name="_bdm.4cf0102f3d1142748fe17c05ea637799.edm" hidden="1">#REF!</definedName>
    <definedName name="_bdm.4d0096c7efdc488ea459b72f2f503438.edm" hidden="1">#REF!</definedName>
    <definedName name="_bdm.4d3d3a500623403b9c49137ed0a41c23.edm" hidden="1">#REF!</definedName>
    <definedName name="_bdm.4d9131c5adf14471b071ce414c5715f0.edm" hidden="1">#REF!</definedName>
    <definedName name="_bdm.4DC06811808549E28F873B85BA48313B.edm" hidden="1">#REF!</definedName>
    <definedName name="_bdm.4e171c1c12f947eca83fd2002d3ce12a.edm" hidden="1">#REF!</definedName>
    <definedName name="_bdm.4e1e8e01b15c4d12bb3e67dbfb2ca85c.edm" hidden="1">#REF!</definedName>
    <definedName name="_bdm.4e20252af4c04dd1a8b9893cb3f4b1f2.edm" hidden="1">#REF!</definedName>
    <definedName name="_bdm.4e2394c953884e648f82ed1bad0e13de.edm" hidden="1">#REF!</definedName>
    <definedName name="_bdm.4ea6367ae01f4b3f9887c4deb3f42976.edm" hidden="1">#REF!</definedName>
    <definedName name="_bdm.4f595b7be2bc4ec7b392fff9e667ab9c.edm" hidden="1">#REF!</definedName>
    <definedName name="_bdm.5056b87794e64a41abbd852b924c6f8e.edm" hidden="1">#REF!</definedName>
    <definedName name="_bdm.506c75bcb57a48d99cb3f3baa05b95e2.edm" hidden="1">#REF!</definedName>
    <definedName name="_bdm.5112222eb629452ebd317a9d6ad601fe.edm" hidden="1">#REF!</definedName>
    <definedName name="_bdm.514305093bb442e5a1cd5092ca82b104.edm" hidden="1">#REF!</definedName>
    <definedName name="_bdm.520f4ac21cc3489ab50931fac55920ca.edm" hidden="1">#REF!</definedName>
    <definedName name="_bdm.527ce4fefa3e4b8682de96adf6fc8063.edm" hidden="1">#REF!</definedName>
    <definedName name="_bdm.52cb8424b0ac414e978cc6061af93169.edm" hidden="1">#REF!</definedName>
    <definedName name="_bdm.56324138398e4b3b9c0e9e0f7fc591f9.edm" hidden="1">#REF!</definedName>
    <definedName name="_bdm.57321820b9c3447a96d65ecf2a3b25b5.edm" hidden="1">#REF!</definedName>
    <definedName name="_bdm.574fe1b9222146e187d06a8e44f80a6b.edm" hidden="1">#REF!</definedName>
    <definedName name="_bdm.57aa9479445040599a07277d33846057.edm" hidden="1">#REF!</definedName>
    <definedName name="_bdm.5919e62cabb74082845fd6a192f4f8bf.edm" hidden="1">#REF!</definedName>
    <definedName name="_bdm.59a851ee84554a8da2db53e60d8dfa07.edm" hidden="1">#REF!</definedName>
    <definedName name="_bdm.59d32a7d52a14bb6a0ad0b004dd6321d.edm" hidden="1">#REF!</definedName>
    <definedName name="_bdm.59df1a8bbc994b1cbc70fb336fc7eeab.edm" hidden="1">#REF!</definedName>
    <definedName name="_bdm.5a302c09040848dea9fc9a32af3a7c4b.edm" hidden="1">#REF!</definedName>
    <definedName name="_bdm.5a3f0c30188840bfb0fec6b4fc54bfe0.edm" hidden="1">#REF!</definedName>
    <definedName name="_bdm.5A4E7A0A51B34F8CB060B94F673880E0.edm" hidden="1">#REF!</definedName>
    <definedName name="_bdm.5aed654182a44ec48e71f70eae340669.edm" hidden="1">#REF!</definedName>
    <definedName name="_bdm.5b9a4a8389ba481198d848cb8f9c045c.edm" hidden="1">#REF!</definedName>
    <definedName name="_bdm.5c3fa225d5614fdd8e4fe3b6a7086420.edm" hidden="1">#REF!</definedName>
    <definedName name="_bdm.5c69123575e3445baa4b76584f7afaa7.edm" hidden="1">#REF!</definedName>
    <definedName name="_bdm.5ca79715f84e42b5a9f7acfea7c0863b.edm" hidden="1">#REF!</definedName>
    <definedName name="_bdm.5cb36121a0bf4b80942bd5cac5e8f0d3.edm" hidden="1">#REF!</definedName>
    <definedName name="_bdm.5cfe9680ab734c7b851b4ced49cf0fb8.edm" hidden="1">#REF!</definedName>
    <definedName name="_bdm.5d2fa24ee7f949ffa7a72481d394c522.edm" hidden="1">#REF!</definedName>
    <definedName name="_bdm.5DA83351381D445092D553D326F046EC.edm" hidden="1">#REF!</definedName>
    <definedName name="_bdm.5daf66aecfa943b0902a2bf378748bf9.edm" hidden="1">#REF!</definedName>
    <definedName name="_bdm.5ee8240acc4c41988b295fb5d10db0ed.edm" hidden="1">#REF!</definedName>
    <definedName name="_bdm.5ef96822ce264f3a974aa5daadea6287.edm" hidden="1">#REF!</definedName>
    <definedName name="_bdm.5efb063111214cd1966b70c6fbd67933.edm" hidden="1">#REF!</definedName>
    <definedName name="_bdm.5f194e5c79fe487f90caac17f27ec1f8.edm" hidden="1">#REF!</definedName>
    <definedName name="_bdm.5f57120fcad74873b64fa0d550c5f68a.edm" hidden="1">#REF!</definedName>
    <definedName name="_bdm.5f8ed927fd2d48e9bddee1b264b12445.edm" hidden="1">#REF!</definedName>
    <definedName name="_bdm.5f8fd2516ee64f3a9eec273b9e79ac01.edm" hidden="1">#REF!</definedName>
    <definedName name="_bdm.5fc949453e17405192f10bfc90cfecaa.edm" hidden="1">#REF!</definedName>
    <definedName name="_bdm.609751d69283473ebd5d643f1b10e6ac.edm" hidden="1">#REF!</definedName>
    <definedName name="_bdm.6129e92ce47040f49e12bf5641bd04df.edm" hidden="1">#REF!</definedName>
    <definedName name="_bdm.61323a0f93174a189ac94a62a732c578.edm" hidden="1">#REF!</definedName>
    <definedName name="_bdm.6170c0f13ce74002acb0746025cfaa9d.edm" hidden="1">#REF!</definedName>
    <definedName name="_bdm.61b1c6e4210e407fa81df86f0091d644.edm" hidden="1">#REF!</definedName>
    <definedName name="_bdm.61bc89700d484473bce953f005821bc6.edm" hidden="1">#REF!</definedName>
    <definedName name="_bdm.6233250e30774c508708044163ba51b6.edm" hidden="1">#REF!</definedName>
    <definedName name="_bdm.6258efe1eaff4af69fb1a3296bb36c9f.edm" hidden="1">#REF!</definedName>
    <definedName name="_bdm.62A43F42B3654792AA4511E8993E21B4.edm" hidden="1">#REF!</definedName>
    <definedName name="_bdm.63b396f43852461eb2c7b21c3b1f9d20.edm" hidden="1">#REF!</definedName>
    <definedName name="_bdm.64a4171a7cda474293b2de9b9b019d55.edm" hidden="1">#REF!</definedName>
    <definedName name="_bdm.655544486e654755af264c299f2a95ae.edm" hidden="1">#REF!</definedName>
    <definedName name="_bdm.6557ef2a33fa4feeb9ba512230ead04d.edm" hidden="1">#REF!</definedName>
    <definedName name="_bdm.6677eae3bafd47f694f83f22eb4c38fa.edm" hidden="1">#REF!</definedName>
    <definedName name="_bdm.67070e937747469cb440423fb67410d7.edm" hidden="1">#REF!</definedName>
    <definedName name="_bdm.6724276d673947f381788ff2a622dea8.edm" hidden="1">#REF!</definedName>
    <definedName name="_bdm.677bd4c4a3f841bc8813771e022f2016.edm" hidden="1">#REF!</definedName>
    <definedName name="_bdm.6799cd18b0e943a0a9bab9d4237625c0.edm" hidden="1">#REF!</definedName>
    <definedName name="_bdm.68090f3820114e50bf8ce7ce3da53a3a.edm" hidden="1">#REF!</definedName>
    <definedName name="_bdm.688484aa8da04b6caa1ee32cffc277c9.edm" hidden="1">#REF!</definedName>
    <definedName name="_bdm.69003c5203d849e88b84e5aeb99a0122.edm" hidden="1">#REF!</definedName>
    <definedName name="_bdm.690ccd59421248b69b1a042f5506640e.edm" hidden="1">#REF!</definedName>
    <definedName name="_bdm.6a09f3eaff8448d9bcca214ad792397d.edm" hidden="1">#REF!</definedName>
    <definedName name="_bdm.6afcd76f9ce647609a4efbb5325d0d7b.edm" hidden="1">#REF!</definedName>
    <definedName name="_bdm.6b58e96af06c40d1b2e579cc9126fa9d.edm" hidden="1">#REF!</definedName>
    <definedName name="_bdm.6d40804490e047feae763bbd29677c25.edm" hidden="1">#REF!</definedName>
    <definedName name="_bdm.6dbe8a8ee31b42ca983aa7f2dececb33.edm" hidden="1">#REF!</definedName>
    <definedName name="_bdm.6e094d9ada7448adb735d78797836b20.edm" hidden="1">#REF!</definedName>
    <definedName name="_bdm.6E73B2E02A8D4A81B1C0C17B5E83EE92.edm" hidden="1">#REF!</definedName>
    <definedName name="_bdm.6f8b4f486ef445d7aed71314e46158da.edm" hidden="1">#REF!</definedName>
    <definedName name="_bdm.6fa0b12984054a07a4854b6ba51271c8.edm" hidden="1">#REF!</definedName>
    <definedName name="_bdm.70d77a47fdbd4ed6a4b8d8a3d84d1ffd.edm" hidden="1">#REF!</definedName>
    <definedName name="_bdm.71309d48cfea492dbbecf4a979a6a7a2.edm" hidden="1">#REF!</definedName>
    <definedName name="_bdm.7176185e33df4bf5ac3e0942d222687d.edm" hidden="1">#REF!</definedName>
    <definedName name="_bdm.71df56a7e43d42768cc18f2a046f93f2.edm" hidden="1">#REF!</definedName>
    <definedName name="_bdm.72090c4c658348e5bfe2bef1d9a56b04.edm" hidden="1">#REF!</definedName>
    <definedName name="_bdm.721f445cba4046c898ce8d4337a0d877.edm" hidden="1">#REF!</definedName>
    <definedName name="_bdm.7239792cd170443389f76ee7de6e818e.edm" hidden="1">#REF!</definedName>
    <definedName name="_bdm.743e1075413c41cdbd483ca552a73948.edm" hidden="1">#REF!</definedName>
    <definedName name="_bdm.7519931b3fce4cb49ba7d85ff54ff07e.edm" hidden="1">#REF!</definedName>
    <definedName name="_bdm.75333eb87972445c91f4d09540716790.edm" hidden="1">#REF!</definedName>
    <definedName name="_bdm.757034bda624428c8fdb2c0f7d1c7310.edm" hidden="1">#REF!</definedName>
    <definedName name="_bdm.759e52a9378e407ebc7fdc8dee07e387.edm" hidden="1">#REF!</definedName>
    <definedName name="_bdm.7637808501084786b9924cb3770f4b59.edm" hidden="1">#REF!</definedName>
    <definedName name="_bdm.76c86deb0e9f43fab387adae7bf835ca.edm" hidden="1">#REF!</definedName>
    <definedName name="_bdm.7731cc5070e44f88a91f21886649e107.edm" hidden="1">#REF!</definedName>
    <definedName name="_bdm.77af3faf523d45aaa54cc7164f697b8f.edm" hidden="1">#REF!</definedName>
    <definedName name="_bdm.78add7fd5d104f568f23ae7a38b88e46.edm" hidden="1">#REF!</definedName>
    <definedName name="_bdm.79801339df634dc1b522b661044aaff3.edm" hidden="1">#REF!</definedName>
    <definedName name="_bdm.79f0f3a135c947d4a679e7bcc7100bc9.edm" hidden="1">#REF!</definedName>
    <definedName name="_bdm.7a08f00538cf41469a78c5cdeefe9ffe.edm" hidden="1">#REF!</definedName>
    <definedName name="_bdm.7a8fc6bd061d47a08cd5356f938e6355.edm" hidden="1">#REF!</definedName>
    <definedName name="_bdm.7a9da4e3c651420888fc51fb94613e4c.edm" hidden="1">#REF!</definedName>
    <definedName name="_bdm.7aa744a1a4234fb1b55f47cedcf6444f.edm" hidden="1">#REF!</definedName>
    <definedName name="_bdm.7b10e4a88bb74fc0b55f519ca9136693.edm" hidden="1">#REF!</definedName>
    <definedName name="_bdm.7b7ea237429e41d3b14db13b4ec640ef.edm" hidden="1">#REF!</definedName>
    <definedName name="_bdm.7c4a1612adb2496c9b8b71467a84f9da.edm" hidden="1">#REF!</definedName>
    <definedName name="_bdm.7c96e86ad9af48fe8f55ecde875813d3.edm" hidden="1">#REF!</definedName>
    <definedName name="_bdm.7d308bdf99a74983aa5f12d2e2a98bf5.edm" hidden="1">#REF!</definedName>
    <definedName name="_bdm.7d3166fa32e540c687676d044b9d21a5.edm" hidden="1">#REF!</definedName>
    <definedName name="_bdm.7d3ec768487149e3b013055591eb9646.edm" hidden="1">#REF!</definedName>
    <definedName name="_bdm.7D6E681F77244C12A40CE5CA848716B2.edm" hidden="1">#REF!</definedName>
    <definedName name="_bdm.7d72d20cc4b54627aee933d5670443bc.edm" hidden="1">#REF!</definedName>
    <definedName name="_bdm.7d9a72d97a2748fdbd9a77161fd7336c.edm" hidden="1">#REF!</definedName>
    <definedName name="_bdm.7e260801c8d34418a1bd18276f3b9e6f.edm" hidden="1">#REF!</definedName>
    <definedName name="_bdm.7e33397181484488bc477f1cf98928ec.edm" hidden="1">#REF!</definedName>
    <definedName name="_bdm.7e8c50cfede64063bb222bfcebd34233.edm" hidden="1">#REF!</definedName>
    <definedName name="_bdm.7e8f919fe91d443497607c852b28e0b4.edm" hidden="1">#REF!</definedName>
    <definedName name="_bdm.7f084484661843e290ad01101d559337.edm" hidden="1">#REF!</definedName>
    <definedName name="_bdm.7f1bc1252e5645949ac5e172a99764c8.edm" hidden="1">#REF!</definedName>
    <definedName name="_bdm.7fa4466662ce4b11a88a0db9731b0562.edm" hidden="1">#REF!</definedName>
    <definedName name="_bdm.7fd1c89f2f28410ca547c6af1592cfe0.edm" hidden="1">#REF!</definedName>
    <definedName name="_bdm.802466289b9f41319f6412771a8e8fe5.edm" hidden="1">#REF!</definedName>
    <definedName name="_bdm.808db2275e994746848ad516e1effc4e.edm" hidden="1">#REF!</definedName>
    <definedName name="_bdm.80b8a3cf85824ee49287353fe703da07.edm" hidden="1">#REF!</definedName>
    <definedName name="_bdm.80c5bce57a5f4f3a9b9a4bbcc950632a.edm" hidden="1">#REF!</definedName>
    <definedName name="_bdm.80D2589F3C064063BD30C8CCDFE63AF1.edm" hidden="1">#REF!</definedName>
    <definedName name="_bdm.820a080791d24292b4991119a8595c57.edm" hidden="1">#REF!</definedName>
    <definedName name="_bdm.821611604a194b14807ef620accacbf6.edm" hidden="1">#REF!</definedName>
    <definedName name="_bdm.82221f79935f4e4e9f38faa0d44eded6.edm" hidden="1">#REF!</definedName>
    <definedName name="_bdm.8357430c4b0e4817b14e4b68259ac30d.edm" hidden="1">#REF!</definedName>
    <definedName name="_bdm.84ac2c08a6df47339ef892f2a6031645.edm" hidden="1">#REF!</definedName>
    <definedName name="_bdm.8524a4f802f64a328ac8694c237f494d.edm" hidden="1">#REF!</definedName>
    <definedName name="_bdm.8540e8fb41da4e6ca48f51bc47f61755.edm" hidden="1">#REF!</definedName>
    <definedName name="_bdm.8606f95b7ef944a7aa3ee03aa59d222c.edm" hidden="1">#REF!</definedName>
    <definedName name="_bdm.864547a33cd346e4b03873c6746bd8ca.edm" hidden="1">#REF!</definedName>
    <definedName name="_bdm.868ae7dcc11a4274ab698c802441da7e.edm" hidden="1">#REF!</definedName>
    <definedName name="_bdm.873b5434ce6846ff86467dcb4fbd50bf.edm" hidden="1">#REF!</definedName>
    <definedName name="_bdm.8764d3fbe0fe4e609b0d800b5c98fd57.edm" hidden="1">#REF!</definedName>
    <definedName name="_bdm.87b837595d0e4ac6a25e65aa2a160c5c.edm" hidden="1">#REF!</definedName>
    <definedName name="_bdm.884e827421c543f7a055f53e1a979ab3.edm" hidden="1">#REF!</definedName>
    <definedName name="_bdm.88fe7543d82c4cfc86dcbc70b7a06d83.edm" hidden="1">#REF!</definedName>
    <definedName name="_bdm.896e18b0e9e64441980d37389f8df762.edm" hidden="1">#REF!</definedName>
    <definedName name="_bdm.89780df2c8244a66918d4ef5da6ddf27.edm" hidden="1">#REF!</definedName>
    <definedName name="_bdm.899d5c2c020049188ad464bdf6864128.edm" hidden="1">#REF!</definedName>
    <definedName name="_bdm.89e3f8201fa64015aa1928d82d8ac63a.edm" hidden="1">#REF!</definedName>
    <definedName name="_bdm.8a907f7ffa68479a8774cb7bde8723d6.edm" hidden="1">#REF!</definedName>
    <definedName name="_bdm.8b18fc8fa26f4157bcb705e4ff861d71.edm" hidden="1">#REF!</definedName>
    <definedName name="_bdm.8b4b5e39911f4422b8ce064e941737bc.edm" hidden="1">#REF!</definedName>
    <definedName name="_bdm.8b57acb7754d42e882c5c0149b17b42e.edm" hidden="1">#REF!</definedName>
    <definedName name="_bdm.8B5A055CA7B045E3A5F28F215CF26EA3.edm" hidden="1">#REF!</definedName>
    <definedName name="_bdm.8bf61a5cb1e04743b99f3561b1776fe4.edm" hidden="1">#REF!</definedName>
    <definedName name="_bdm.8c50311d301b4ddb83af08e9260b2dc8.edm" hidden="1">#REF!</definedName>
    <definedName name="_bdm.8c7f3a8fe8bc4249b2fc1fe15d593e62.edm" hidden="1">#REF!</definedName>
    <definedName name="_bdm.8C9EA93F3DA54C6CB0B73703986F6211.edm" hidden="1">#REF!</definedName>
    <definedName name="_bdm.8D2ECDF262964C078C8760642DB9B760.edm" hidden="1">#REF!</definedName>
    <definedName name="_bdm.8d8fddf6397a4b8b9d016c758c99acd8.edm" hidden="1">#REF!</definedName>
    <definedName name="_bdm.8dabb1cc4ed64e1c90604b89208346b4.edm" hidden="1">#REF!</definedName>
    <definedName name="_bdm.8de8ee5faf09402b9d4386d53f7fdfba.edm" hidden="1">#REF!</definedName>
    <definedName name="_bdm.8E62E968ADB443BE901CF0C67B9F21EA.edm" hidden="1">#REF!</definedName>
    <definedName name="_bdm.8e79c7015bc54881a1aaa60ff0387ea6.edm" hidden="1">#REF!</definedName>
    <definedName name="_bdm.8e9949d339224f64a2ed11fc5f5aec31.edm" hidden="1">#REF!</definedName>
    <definedName name="_bdm.8f5f77927ecc421184b766d793de0f6d.edm" hidden="1">#REF!</definedName>
    <definedName name="_bdm.905cedb9f260462695aac7afc4108eed.edm" hidden="1">#REF!</definedName>
    <definedName name="_bdm.905fbea248c5443587cc3f6af106f902.edm" hidden="1">#REF!</definedName>
    <definedName name="_bdm.90dcff2661434e31bd470e152a98c46a.edm" hidden="1">#REF!</definedName>
    <definedName name="_bdm.90F48C158E044DB6B87574C63575737B.edm" hidden="1">#REF!</definedName>
    <definedName name="_bdm.91c8af2603b6488b9c59add1a5581291.edm" hidden="1">#REF!</definedName>
    <definedName name="_bdm.9202b319fa57437d88b96100feb99c60.edm" hidden="1">#REF!</definedName>
    <definedName name="_bdm.92343231ac38436688f265a138347370.edm" hidden="1">#REF!</definedName>
    <definedName name="_bdm.92a099ca5963435ca3be7060eb906111.edm" hidden="1">#REF!</definedName>
    <definedName name="_bdm.937e6dd1e73f407490d3a9c764637c41.edm" hidden="1">#REF!</definedName>
    <definedName name="_bdm.9404D71466BC4C27A764E1E718FD0848.edm" hidden="1">#REF!</definedName>
    <definedName name="_bdm.942b5e234c7441e68eeb2d217883d944.edm" hidden="1">#REF!</definedName>
    <definedName name="_bdm.946242c751014590867761795b20613c.edm" hidden="1">#REF!</definedName>
    <definedName name="_bdm.94ebf30962d342e4b1ea0d2494077511.edm" hidden="1">#REF!</definedName>
    <definedName name="_bdm.95678cffde624aa8b0287a236d4c77d4.edm" hidden="1">#REF!</definedName>
    <definedName name="_bdm.95802ad3c4714be7b22b363fd6192540.edm" hidden="1">#REF!</definedName>
    <definedName name="_bdm.95934c3086834869bd85575b4fb2c996.edm" hidden="1">#REF!</definedName>
    <definedName name="_bdm.96283d51fd5f4419a2c0704beb79f307.edm" hidden="1">#REF!</definedName>
    <definedName name="_bdm.969791be17644e419ee200b0cbde3941.edm" hidden="1">#REF!</definedName>
    <definedName name="_bdm.96ac8e9d86f243dbad0def707ed86bc4.edm" hidden="1">#REF!</definedName>
    <definedName name="_bdm.96c216f5e2544d7ba845760b2bd122fc.edm" hidden="1">#REF!</definedName>
    <definedName name="_bdm.96df41847c37415f945ec164a5d72ddc.edm" hidden="1">#REF!</definedName>
    <definedName name="_bdm.9725d62f3949457b84c045b8b1a9b466.edm" hidden="1">#REF!</definedName>
    <definedName name="_bdm.972fc269455b4f6ea7320f85b10f17eb.edm" hidden="1">#REF!</definedName>
    <definedName name="_bdm.97C019964AD1489E92080F328CB1C920.edm" hidden="1">#REF!</definedName>
    <definedName name="_bdm.98021cee59584d919e0d875fa6d01226.edm" hidden="1">#REF!</definedName>
    <definedName name="_bdm.980453d4a6ad4ce383cae72fbc24c45d.edm" hidden="1">#REF!</definedName>
    <definedName name="_bdm.98447346f2ef48758a304ab14a1ed809.edm" hidden="1">#REF!</definedName>
    <definedName name="_bdm.98ee14be1bb340f1b5f0c5dd85962cc5.edm" hidden="1">#REF!</definedName>
    <definedName name="_bdm.9b171653cbe64dc2b32d9119c47ded43.edm" hidden="1">#REF!</definedName>
    <definedName name="_bdm.9b21ae23dc7e4081a8ce4b041f90d102.edm" hidden="1">#REF!</definedName>
    <definedName name="_bdm.9b3a563b168e4a30b395ac201ffa64d8.edm" hidden="1">#REF!</definedName>
    <definedName name="_bdm.9b898a10f3c54f6495847c8e8bf6ddc5.edm" hidden="1">#REF!</definedName>
    <definedName name="_bdm.9bc43822ab464121a4b646c403ba57f4.edm" hidden="1">#REF!</definedName>
    <definedName name="_bdm.9bfc6e41741a41cfaac4b11b8b155fe8.edm" hidden="1">#REF!</definedName>
    <definedName name="_bdm.9c993ea6a88d42b1b40b9aacb5c61dde.edm" hidden="1">#REF!</definedName>
    <definedName name="_bdm.9cc0fd01d837463d99daf11e8dd491d3.edm" hidden="1">#REF!</definedName>
    <definedName name="_bdm.9d06571cbf8641ee817bee205d74959f.edm" hidden="1">#REF!</definedName>
    <definedName name="_bdm.9D6EF826A2A24218B8A7B494D6EEDE29.edm" hidden="1">#REF!</definedName>
    <definedName name="_bdm.9da910326783471c8ae7a375da7fc021.edm" hidden="1">#REF!</definedName>
    <definedName name="_bdm.9db27426787b47f8ba81674acb319bbe.edm" hidden="1">#REF!</definedName>
    <definedName name="_bdm.9dc52e6231a341f3acec3ba3c1be9fdc.edm" hidden="1">#REF!</definedName>
    <definedName name="_bdm.9dd6885809804caca60df66d42a0337e.edm" hidden="1">#REF!</definedName>
    <definedName name="_bdm.9ee26a7cb5984e299057103a82a9fe8b.edm" hidden="1">#REF!</definedName>
    <definedName name="_bdm.9ee8d6a5293d4d9583f2f9aa5ddf3c39.edm" hidden="1">#REF!</definedName>
    <definedName name="_bdm.9fa118bca3bc4630b74de80b05571fa5.edm" hidden="1">#REF!</definedName>
    <definedName name="_bdm.A091CBBF1FFE49F69EC8427148E2C5A6.edm" hidden="1">#REF!</definedName>
    <definedName name="_bdm.A0CBFF6911FC4CBBBF686BB818B0D63F.edm" hidden="1">#REF!</definedName>
    <definedName name="_bdm.a0f198b24ccb49ff8336fe26a89fdc03.edm" hidden="1">#REF!</definedName>
    <definedName name="_bdm.A13245B40A18401F84759EFA4EA924FD.edm" hidden="1">#REF!</definedName>
    <definedName name="_bdm.a2a55dbf5ce94b52ba04fbbc6409b468.edm" hidden="1">#REF!</definedName>
    <definedName name="_bdm.a311c2512dc948718c053323cf44d3de.edm" hidden="1">#REF!</definedName>
    <definedName name="_bdm.a3405c9600254b89bfb4d8848fcea023.edm" hidden="1">#REF!</definedName>
    <definedName name="_bdm.a3b7b036d48e432582c368fded74836a.edm" hidden="1">#REF!</definedName>
    <definedName name="_bdm.a46bb21243a1454883f33cd277fb3ba0.edm" hidden="1">#REF!</definedName>
    <definedName name="_bdm.a49dc4a3c92c4b81a4d226fee503bc19.edm" hidden="1">#REF!</definedName>
    <definedName name="_bdm.a557dc97f39c4709a49b6518377662c0.edm" hidden="1">#REF!</definedName>
    <definedName name="_bdm.A57834B3A63745EDBB0542846BC8802D.edm" hidden="1">#REF!</definedName>
    <definedName name="_bdm.a5e30aa7b3c4427ca61b42e3094a9ee6.edm" hidden="1">#REF!</definedName>
    <definedName name="_bdm.a6157e28daa84787aa76fec9782224e5.edm" hidden="1">#REF!</definedName>
    <definedName name="_bdm.a67f35390db140da98a9e9d623d0d076.edm" hidden="1">#REF!</definedName>
    <definedName name="_bdm.a7ca658fb54948a98fdfa44c1567fe5b.edm" hidden="1">#REF!</definedName>
    <definedName name="_bdm.A8C0D3402BF74479A8049D1919AAA6A7.edm" hidden="1">#REF!</definedName>
    <definedName name="_bdm.a9118aca7aa6433492df0c248d3e326a.edm" hidden="1">#REF!</definedName>
    <definedName name="_bdm.a939fa87efb54774a921dd9a1a5c8359.edm" hidden="1">#REF!</definedName>
    <definedName name="_bdm.aa1bc6e8e3e94bd480e185b617ac79d2.edm" hidden="1">#REF!</definedName>
    <definedName name="_bdm.aa78bc0bc39b4366b422954a37421fd4.edm" hidden="1">#REF!</definedName>
    <definedName name="_bdm.AADD33CB0D3A4DF0B92F24CA522E798A.edm" hidden="1">#REF!</definedName>
    <definedName name="_bdm.AB072B82377147B3B0EE8C82F1E45B29.edm" hidden="1">#REF!</definedName>
    <definedName name="_bdm.ab37b2c2271947be9ff6b2069601d4e2.edm" hidden="1">#REF!</definedName>
    <definedName name="_bdm.ab5ab9781a904e85bb78ace3517e289b.edm" hidden="1">#REF!</definedName>
    <definedName name="_bdm.abea315bcce64c64a0b7ce8dd9c159cb.edm" hidden="1">#REF!</definedName>
    <definedName name="_bdm.abf18426573d474fbc978c9c3136b508.edm" hidden="1">#REF!</definedName>
    <definedName name="_bdm.ac220a612e464e34aae9bdcbd9fd0542.edm" hidden="1">#REF!</definedName>
    <definedName name="_bdm.ac7ab630a16d4fae8739a1b6c6e9a7ec.edm" hidden="1">#REF!</definedName>
    <definedName name="_bdm.ac92b7c279034e5282a72f7ca8a559e9.edm" hidden="1">#REF!</definedName>
    <definedName name="_bdm.acfec920f06543748383730c139b08ac.edm" hidden="1">#REF!</definedName>
    <definedName name="_bdm.ad08a973192f49caa87e3fb2439d5b8e.edm" hidden="1">#REF!</definedName>
    <definedName name="_bdm.ae3f427405c74cf281ded4e7de9d2e66.edm" hidden="1">#REF!</definedName>
    <definedName name="_bdm.ae6a52bf0b60454db7b6430d565b47a5.edm" hidden="1">#REF!</definedName>
    <definedName name="_bdm.aec451f4624e4a6ba7a2cc9a9d693eba.edm" hidden="1">#REF!</definedName>
    <definedName name="_bdm.af054b6c883f4a42939639241022c524.edm" hidden="1">#REF!</definedName>
    <definedName name="_bdm.af61f6218396411ca0ff4fcefcf24330.edm" hidden="1">#REF!</definedName>
    <definedName name="_bdm.af6ce544fc374ae58fbe42aeba43d05c.edm" hidden="1">#REF!</definedName>
    <definedName name="_bdm.af6d8eda46a54d12a22a54c5fc06bd6a.edm" hidden="1">#REF!</definedName>
    <definedName name="_bdm.AFB3A2A337CA47FA91F2218DD67C81A6.edm" hidden="1">#REF!</definedName>
    <definedName name="_bdm.afc09fa035a2408bba10774e23f20e03.edm" hidden="1">#REF!</definedName>
    <definedName name="_bdm.afdd21299dcb42fcaf27ed2d2d47fddc.edm" hidden="1">#REF!</definedName>
    <definedName name="_bdm.afeb178a8fc441f3a4d009655a9a3812.edm" hidden="1">#REF!</definedName>
    <definedName name="_bdm.b105abb227de44ed9fd9dda7547d7060.edm" hidden="1">#REF!</definedName>
    <definedName name="_bdm.B2B9A9456EBF45FC98CF598AF934509D.edm" hidden="1">#REF!</definedName>
    <definedName name="_bdm.b2dbb9a1dd6e431f9200f68580eb7900.edm" hidden="1">#REF!</definedName>
    <definedName name="_bdm.b330a65e9c7744b2b4aacc59d6ea5aa7.edm" hidden="1">#REF!</definedName>
    <definedName name="_bdm.b3c08531b3e74880a25cae2be4aa30ff.edm" hidden="1">#REF!</definedName>
    <definedName name="_bdm.b4131d290ed54ac6870c245280f836d8.edm" hidden="1">#REF!</definedName>
    <definedName name="_bdm.B417C91ADF114C918F652FDCA0B3A021.edm" hidden="1">#REF!</definedName>
    <definedName name="_bdm.b45533122f92430f88eb7971d991ebac.edm" hidden="1">#REF!</definedName>
    <definedName name="_bdm.b58822e878f145fd986543b2678181e5.edm" hidden="1">#REF!</definedName>
    <definedName name="_bdm.B66E14FA10C64D23B40D87A691B3DA52.edm" hidden="1">#REF!</definedName>
    <definedName name="_bdm.b6c89b19194b4dfd90f2806a5c91e092.edm" hidden="1">#REF!</definedName>
    <definedName name="_bdm.b7388c30c3c84068946e950b487bc79b.edm" hidden="1">#REF!</definedName>
    <definedName name="_bdm.b756d837c3fb4640b8a5dd494be397d0.edm" hidden="1">#REF!</definedName>
    <definedName name="_bdm.b7d529fbd5a84759897d755f9e22965d.edm" hidden="1">#REF!</definedName>
    <definedName name="_bdm.b87ca6805faf4dbf8568c1f3bf7b1e6b.edm" hidden="1">#REF!</definedName>
    <definedName name="_bdm.B8CD88916D4C4096B6406CAE062F9563.edm" hidden="1">#REF!</definedName>
    <definedName name="_bdm.b8e775dc3f1f4d3aa761955b05a8c2eb.edm" hidden="1">#REF!</definedName>
    <definedName name="_bdm.b969faa237ee4cb9b25578bd3ef5db17.edm" hidden="1">#REF!</definedName>
    <definedName name="_bdm.b992cabd3daf47d7a2e32de991153355.edm" hidden="1">#REF!</definedName>
    <definedName name="_bdm.b9cacfbb370d4208b8449931ae56ceee.edm" hidden="1">#REF!</definedName>
    <definedName name="_bdm.b9da233e74f34424ae7bc71c3d3ddaf1.edm" hidden="1">#REF!</definedName>
    <definedName name="_bdm.ba23ea241c7b458c9d7a1fbfd05534ce.edm" hidden="1">#REF!</definedName>
    <definedName name="_bdm.baa17d8342cf41a09fe623eaffe03327.edm" hidden="1">#REF!</definedName>
    <definedName name="_bdm.babae0627e3a494aad7c57e046365ce6.edm" hidden="1">#REF!</definedName>
    <definedName name="_bdm.bc4b1448cede46e689de1c7c66852502.edm" hidden="1">#REF!</definedName>
    <definedName name="_bdm.bc689c7a0b544265ac2410c1acc7061c.edm" hidden="1">#REF!</definedName>
    <definedName name="_bdm.BCB8827E798F4FCDAA616150ABA5F871.edm" hidden="1">#REF!</definedName>
    <definedName name="_bdm.bd2767d7baf44ae7a3322077a75ccecf.edm" hidden="1">#REF!</definedName>
    <definedName name="_bdm.bd5724f7545e40fea88a152de46671c9.edm" hidden="1">#REF!</definedName>
    <definedName name="_bdm.bdb12b2a6bae4020ab3b953c115a2adb.edm" hidden="1">#REF!</definedName>
    <definedName name="_bdm.be9b0ea64ffc4c35a63710b53b3c2925.edm" hidden="1">#REF!</definedName>
    <definedName name="_bdm.bea382ddfb4e4eb0adae942a1d099127.edm" hidden="1">#REF!</definedName>
    <definedName name="_bdm.bf3ffae8f3734cfda0730ef007648f37.edm" hidden="1">#REF!</definedName>
    <definedName name="_bdm.bf4c9f1a31724ded92e76bc60a2d70ab.edm" hidden="1">#REF!</definedName>
    <definedName name="_bdm.bf5d0c5a134442a180d1af1925868c7d.edm" hidden="1">#REF!</definedName>
    <definedName name="_bdm.c0945cc4781049dda3763f0cf64d5cca.edm" hidden="1">#REF!</definedName>
    <definedName name="_bdm.c1279d7f7a8448dea94f2f9feb4839c1.edm" hidden="1">#REF!</definedName>
    <definedName name="_bdm.c173cbe0672c4faabb86af3cbe395a16.edm" hidden="1">#REF!</definedName>
    <definedName name="_bdm.c1f2a7c78d7a470a9da89ec22accd937.edm" hidden="1">#REF!</definedName>
    <definedName name="_bdm.c26811ccac624c18a6298f61a5a60d68.edm" hidden="1">#REF!</definedName>
    <definedName name="_bdm.c2909c13b66b43fa906b8937efc2b9a1.edm" hidden="1">#REF!</definedName>
    <definedName name="_bdm.c34e4077501b40a5b5513f5d1d86d04a.edm" hidden="1">#REF!</definedName>
    <definedName name="_bdm.c350072d2d3a41d9bb3a393c03672730.edm" hidden="1">#REF!</definedName>
    <definedName name="_bdm.C3EE21DCA7744F4E90F06617163703E3.edm" hidden="1">#REF!</definedName>
    <definedName name="_bdm.c4369ce4b05241049abbe460104527aa.edm" hidden="1">#REF!</definedName>
    <definedName name="_bdm.c44795e0fbab4683a92aeba2b8e4c5d4.edm" hidden="1">#REF!</definedName>
    <definedName name="_bdm.c469ea1af7ff49c1923079151353e29e.edm" hidden="1">#REF!</definedName>
    <definedName name="_bdm.c47878ab603a48f995b5715de957a1b2.edm" hidden="1">#REF!</definedName>
    <definedName name="_bdm.c4a00daa0fcc4e8bb35a510d165117c7.edm" hidden="1">#REF!</definedName>
    <definedName name="_bdm.c53037fd11814d8d959f59e9fc34727f.edm" hidden="1">#REF!</definedName>
    <definedName name="_bdm.c5a192f765744a3fa647303d5bd805ec.edm" hidden="1">#REF!</definedName>
    <definedName name="_bdm.c682fb060c6c4cdd8dcd88596426e333.edm" hidden="1">#REF!</definedName>
    <definedName name="_bdm.c6b95ca4da2042448fc10a518af16bc3.edm" hidden="1">#REF!</definedName>
    <definedName name="_bdm.c6f2455706444e949d39f7711ee94788.edm" hidden="1">#REF!</definedName>
    <definedName name="_bdm.c6fb6f2e8b4f40339941a8050d6c5eaa.edm" hidden="1">#REF!</definedName>
    <definedName name="_bdm.c712da6b5c484a30823d5659407b3b21.edm" hidden="1">#REF!</definedName>
    <definedName name="_bdm.c724f1f113464b55afab6e2b246e05ca.edm" hidden="1">#REF!</definedName>
    <definedName name="_bdm.c78f704d76dd4d5095dd2a57bfc748ba.edm" hidden="1">#REF!</definedName>
    <definedName name="_bdm.c7fa1aeb22274f1987454106d6e8952f.edm" hidden="1">#REF!</definedName>
    <definedName name="_bdm.c840573fbb8a472daee43b1f5d69567e.edm" hidden="1">#REF!</definedName>
    <definedName name="_bdm.c8a703d217024232bd6208a23116c2f8.edm" hidden="1">#REF!</definedName>
    <definedName name="_bdm.c9c04301bf91404f976277ad6e421d0b.edm" hidden="1">#REF!</definedName>
    <definedName name="_bdm.c9e67d67cca840989446d1ff6fe30bd9.edm" hidden="1">#REF!</definedName>
    <definedName name="_bdm.ca13dc94c4224f4fa3e194e39fa0ccec.edm" hidden="1">#REF!</definedName>
    <definedName name="_bdm.ca33db317bff48d396a93d6f02d4ef35.edm" hidden="1">#REF!</definedName>
    <definedName name="_bdm.cacdd18036f44cbf83f21bf548216f76.edm" hidden="1">#REF!</definedName>
    <definedName name="_bdm.cc5a399754f84fdbbdbad4158eb09af0.edm" hidden="1">#REF!</definedName>
    <definedName name="_bdm.cca8bcf2c0774d94add63cc787142177.edm" hidden="1">#REF!</definedName>
    <definedName name="_bdm.cd32bee8bf9f43fab6ee8445d267b832.edm" hidden="1">#REF!</definedName>
    <definedName name="_bdm.ce262ae39451411d834fab6e49c54acb.edm" hidden="1">#REF!</definedName>
    <definedName name="_bdm.ce2b64c18cc342568a12d52c332b3fed.edm" hidden="1">#REF!</definedName>
    <definedName name="_bdm.cedb3db60c6a44cdadbd5c3ea93567eb.edm" hidden="1">#REF!</definedName>
    <definedName name="_bdm.cee40f0694724656bbc0d77e720fbd3b.edm" hidden="1">#REF!</definedName>
    <definedName name="_bdm.d014b3cc51e14bb49a0b8c92ca96a575.edm" hidden="1">#REF!</definedName>
    <definedName name="_bdm.d06fe75cff944c71826b9ec5d8101d55.edm" hidden="1">#REF!</definedName>
    <definedName name="_bdm.d08b23cfd2c84e6e92c85d88b74fe304.edm" hidden="1">#REF!</definedName>
    <definedName name="_bdm.d0c710b43a6d40269923a165864ac3bf.edm" hidden="1">#REF!</definedName>
    <definedName name="_bdm.d0e6ec1870a0448e85eb14ba0eb99d2a.edm" hidden="1">#REF!</definedName>
    <definedName name="_bdm.d0fa47b463cc4af3942febfefd925c46.edm" hidden="1">#REF!</definedName>
    <definedName name="_bdm.D1632E6866424C96A38D0B42FB203066.edm" hidden="1">#REF!</definedName>
    <definedName name="_bdm.d1911d3c95774f4ab1a5fe78398c5f33.edm" hidden="1">#REF!</definedName>
    <definedName name="_bdm.d1e44c6bdd754bb1babc727190ecc7d8.edm" hidden="1">#REF!</definedName>
    <definedName name="_bdm.d1fb25a8b0394cceac6a3b78f445d085.edm" hidden="1">#REF!</definedName>
    <definedName name="_bdm.d27106f619d64192b33324a4b0b61e1d.edm" hidden="1">#REF!</definedName>
    <definedName name="_bdm.d40f9e54e02348579048c75e40621569.edm" hidden="1">#REF!</definedName>
    <definedName name="_bdm.d42e370e29e44954894293154712c81d.edm" hidden="1">#REF!</definedName>
    <definedName name="_bdm.d4535ddb4ac74490aef370d8343da6c0.edm" hidden="1">#REF!</definedName>
    <definedName name="_bdm.d4768eebc4e64eee98485f1adc400630.edm" hidden="1">#REF!</definedName>
    <definedName name="_bdm.d4bfe9a4753d4c7888cdf502d2b9fcdc.edm" hidden="1">#REF!</definedName>
    <definedName name="_bdm.d4eccd441a34495bbca79bbfd5f3090c.edm" hidden="1">#REF!</definedName>
    <definedName name="_bdm.d628f58222264927980798b5a3e68cc9.edm" hidden="1">#REF!</definedName>
    <definedName name="_bdm.d6703cb9888d4178bd351fe0d4437c5d.edm" hidden="1">#REF!</definedName>
    <definedName name="_bdm.d70fe25e7a5b4c78a60cc6a5f98b40b0.edm" hidden="1">#REF!</definedName>
    <definedName name="_bdm.d7d12c8cf75b4db2ad7749acceb63096.edm" hidden="1">#REF!</definedName>
    <definedName name="_bdm.D894745BCE1C4935981AB8C734AA3A4F.edm" hidden="1">#REF!</definedName>
    <definedName name="_bdm.d8d1b34d7e70487a81a32ec2ca019b6b.edm" hidden="1">#REF!</definedName>
    <definedName name="_bdm.d937b9c15d2148e6ba2a47548999b6db.edm" hidden="1">#REF!</definedName>
    <definedName name="_bdm.D9933F00C0834B44874D9828DA65B8BB.edm" hidden="1">#REF!</definedName>
    <definedName name="_bdm.d9be015380c64fb9b5a4c715cf00573c.edm" hidden="1">#REF!</definedName>
    <definedName name="_bdm.d9d3f9a18f984f7db1895ac9a4929393.edm" hidden="1">#REF!</definedName>
    <definedName name="_bdm.da3ab8891f3c4eaa9a54bd158d463bff.edm" hidden="1">#REF!</definedName>
    <definedName name="_bdm.da9942a21d0b4230bc31d643d3b48599.edm" hidden="1">#REF!</definedName>
    <definedName name="_bdm.DB025FAEC1C64FA8A1345BF84765D309.edm" hidden="1">#REF!</definedName>
    <definedName name="_bdm.dc6b3ebbeba24a0182e89096fbaf1deb.edm" hidden="1">#REF!</definedName>
    <definedName name="_bdm.dd4b1304f9a74bab901054dfbace7f59.edm" hidden="1">#REF!</definedName>
    <definedName name="_bdm.dd6556eb2d1e479b8b8dec570e6ad0cd.edm" hidden="1">#REF!</definedName>
    <definedName name="_bdm.ddb427750bdc44c991110a98df98457c.edm" hidden="1">#REF!</definedName>
    <definedName name="_bdm.dec69a7f605a4cea80ec292c5bd908e9.edm" hidden="1">#REF!</definedName>
    <definedName name="_bdm.decd185690a244358df06fc036562d94.edm" hidden="1">#REF!</definedName>
    <definedName name="_bdm.deda7821b7c440f4a52621f13e93f188.edm" hidden="1">#REF!</definedName>
    <definedName name="_bdm.dfca1eb18c6c42b5bf1a60d8c7665ac9.edm" hidden="1">#REF!</definedName>
    <definedName name="_bdm.e017ef6dbde04048bbf7c887a7fc0328.edm" hidden="1">#REF!</definedName>
    <definedName name="_bdm.e07610f27e994adfb8d11a1cf006356c.edm" hidden="1">#REF!</definedName>
    <definedName name="_bdm.e12954b396904745b6b0c8bb49a8d125.edm" hidden="1">#REF!</definedName>
    <definedName name="_bdm.e1994c62ca5c4cde89abc2d5ed68bccc.edm" hidden="1">#REF!</definedName>
    <definedName name="_bdm.e1e3d3db2afe436faa198973c693a44d.edm" hidden="1">#REF!</definedName>
    <definedName name="_bdm.e22ba6af8b904df98cf9690e93775935.edm" hidden="1">#REF!</definedName>
    <definedName name="_bdm.e28ef4e23fe946baa1d5393f8078c8e4.edm" hidden="1">#REF!</definedName>
    <definedName name="_bdm.e3140dcfcf1d4b1e897fbc10cc0841ef.edm" hidden="1">#REF!</definedName>
    <definedName name="_bdm.E3222726F79E4B2D9166CB4C021833D9.edm" hidden="1">#REF!</definedName>
    <definedName name="_bdm.E32DAE6001C14323998B2DE20D9E53CD.edm" hidden="1">#REF!</definedName>
    <definedName name="_bdm.e39a1b93bd7b40e0b959129670b5430f.edm" hidden="1">#REF!</definedName>
    <definedName name="_bdm.e39ea8ab253541b991cbad3c7174fcaa.edm" hidden="1">#REF!</definedName>
    <definedName name="_bdm.e3d981db25734737be5410f8d4acd5d8.edm" hidden="1">#REF!</definedName>
    <definedName name="_bdm.e4d1d416b1f6442cbbd0b5a050ab140e.edm" hidden="1">#REF!</definedName>
    <definedName name="_bdm.e51c3983306b450495fea93e0664e4c2.edm" hidden="1">#REF!</definedName>
    <definedName name="_bdm.e5cc939e4ff34f7aa0086a1d514ad096.edm" hidden="1">#REF!</definedName>
    <definedName name="_bdm.e60576b3f0c2411193954c18d501ac61.edm" hidden="1">#REF!</definedName>
    <definedName name="_bdm.e61687893d2840e1bf26e4c7ab70c161.edm" hidden="1">#REF!</definedName>
    <definedName name="_bdm.e63abb8e60d0446cbd501ac0b634b6ff.edm" hidden="1">#REF!</definedName>
    <definedName name="_bdm.e6578beacbde4cac84c46745106c2956.edm" hidden="1">#REF!</definedName>
    <definedName name="_bdm.e66d0d464f1e405aae6776f39c371c8f.edm" hidden="1">#REF!</definedName>
    <definedName name="_bdm.e689a05b067c40c4a86e3a0dd20199fd.edm" hidden="1">#REF!</definedName>
    <definedName name="_bdm.e7745c2ff493436ca2c5995742f992ec.edm" hidden="1">#REF!</definedName>
    <definedName name="_bdm.e8043c2c38014d599b14e5b0c7655d10.edm" hidden="1">#REF!</definedName>
    <definedName name="_bdm.e98e0e5f9321415bbff3a973e431d3a5.edm" hidden="1">#REF!</definedName>
    <definedName name="_bdm.EA1D1A2FD836474AAB9E13499F15A1E1.edm" hidden="1">#REF!</definedName>
    <definedName name="_bdm.EB1971F00E9E40849B43A844CFF3F594.edm" hidden="1">#REF!</definedName>
    <definedName name="_bdm.eb7958117aa74f2b80fb8d9a5cb9a662.edm" hidden="1">#REF!</definedName>
    <definedName name="_bdm.ec5942c0183f4b2a8bd579bec3a9afd4.edm" hidden="1">#REF!</definedName>
    <definedName name="_bdm.ec5fc127ecc8495682721741b54a89c1.edm" hidden="1">#REF!</definedName>
    <definedName name="_bdm.EC7B62342CD8469199CB0C98B858780D.edm" hidden="1">#REF!</definedName>
    <definedName name="_bdm.ec8f7b6a217e4ca88d98ac718ccc88bc.edm" hidden="1">#REF!</definedName>
    <definedName name="_bdm.ecad3b7e373841efbcf962c015cc0583.edm" hidden="1">#REF!</definedName>
    <definedName name="_bdm.ee12907441e34af392b5179eb2e20f8c.edm" hidden="1">#REF!</definedName>
    <definedName name="_bdm.eeb2dc035a674e8598bda8f334e76846.edm" hidden="1">#REF!</definedName>
    <definedName name="_bdm.ef2baaed79854221b4c0e6a1a1de9725.edm" hidden="1">#REF!</definedName>
    <definedName name="_bdm.ef404b4e264a48d5bf3b9b35afca7487.edm" hidden="1">#REF!</definedName>
    <definedName name="_bdm.ef8ddb9166914205ba2d6981b392dac1.edm" hidden="1">#REF!</definedName>
    <definedName name="_bdm.efbebc1724f54f2eaa52371b5ee81552.edm" hidden="1">#REF!</definedName>
    <definedName name="_bdm.f02f0637f40344a39de0970ea0c3fcd0.edm" hidden="1">#REF!</definedName>
    <definedName name="_bdm.f03bfaf4859b414591c53f6fbf30da98.edm" hidden="1">#REF!</definedName>
    <definedName name="_bdm.f0880e8e6a76452db3ed4dd2561cee58.edm" hidden="1">#REF!</definedName>
    <definedName name="_bdm.f0898db501374961a0f701e4be18840b.edm" hidden="1">#REF!</definedName>
    <definedName name="_bdm.f09b028d14ee44f28cbec354d62df224.edm" hidden="1">#REF!</definedName>
    <definedName name="_bdm.f09d23d565e64c66a5b890a13f1aebf0.edm" hidden="1">#REF!</definedName>
    <definedName name="_bdm.f0d4ab06216742bab5239d230062efc7.edm" hidden="1">#REF!</definedName>
    <definedName name="_bdm.f12a2beeda6f4537bbd6877674689349.edm" hidden="1">#REF!</definedName>
    <definedName name="_bdm.f19ed480fe0c49a084433819fda02f9c.edm" hidden="1">#REF!</definedName>
    <definedName name="_bdm.f1a3b7312132429fb6a996c9e71618f2.edm" hidden="1">#REF!</definedName>
    <definedName name="_bdm.f1f186acc78a4ebca6b9ef5a1394b84f.edm" hidden="1">#REF!</definedName>
    <definedName name="_bdm.f2648cd0f456494189a590af745dd0e6.edm" hidden="1">#REF!</definedName>
    <definedName name="_bdm.f26cdb7c7d774cae8377536d65eec335.edm" hidden="1">#REF!</definedName>
    <definedName name="_bdm.f2ed87e73fa744bf954220e0cd2a0cb8.edm" hidden="1">#REF!</definedName>
    <definedName name="_bdm.f35f47f0ac6446a7b86ca5fa40e4614b.edm" hidden="1">#REF!</definedName>
    <definedName name="_bdm.f39ea12f16fc47dfb811aafc78b45263.edm" hidden="1">#REF!</definedName>
    <definedName name="_bdm.f39ff463a6734de58a5b600e3a96a3f0.edm" hidden="1">#REF!</definedName>
    <definedName name="_bdm.f3ac4e87f82b417f9270b3e2e38cbbca.edm" hidden="1">#REF!</definedName>
    <definedName name="_bdm.f3f74b52c73a412581607618c4847cf1.edm" hidden="1">#REF!</definedName>
    <definedName name="_bdm.f42bd0540a134eac86cef84bbe04a527.edm" hidden="1">#REF!</definedName>
    <definedName name="_bdm.f46b161a358e4324953048ca5818b20a.edm" hidden="1">#REF!</definedName>
    <definedName name="_bdm.f4cb2e51f66942b78cb05466f2dbdb57.edm" hidden="1">#REF!</definedName>
    <definedName name="_bdm.f54ec70ed72c4b578316b3b48cb800fe.edm" hidden="1">#REF!</definedName>
    <definedName name="_bdm.f5c9c4f46dc04bdab08d175811e979fe.edm" hidden="1">#REF!</definedName>
    <definedName name="_bdm.f6bc989e3b554de5a513ce857cab4276.edm" hidden="1">#REF!</definedName>
    <definedName name="_bdm.f727f38ce4cb4915bc0dc9bdca08c55a.edm" hidden="1">#REF!</definedName>
    <definedName name="_bdm.f7961cdb44f848cdb40f05c59ab4d06f.edm" hidden="1">#REF!</definedName>
    <definedName name="_bdm.f7a154ce6ca54b848e477484183c46e9.edm" hidden="1">#REF!</definedName>
    <definedName name="_bdm.f7ff864e146b47cfa52dd579145abb05.edm" hidden="1">#REF!</definedName>
    <definedName name="_bdm.f88475530c4c4bcca885508a46fed903.edm" hidden="1">#REF!</definedName>
    <definedName name="_bdm.f98c176d94bd404d8dcf597b8b052e41.edm" hidden="1">#REF!</definedName>
    <definedName name="_bdm.f9e7189df2754a43bda7e48ab274c560.edm" hidden="1">#REF!</definedName>
    <definedName name="_bdm.fc5bc48ac97e4568b308c81df130dc87.edm" hidden="1">#REF!</definedName>
    <definedName name="_bdm.fca930a8250a4a60a0eb6941f3c50737.edm" hidden="1">#REF!</definedName>
    <definedName name="_bdm.fcc6a70550f2439aa94023658491ee17.edm" hidden="1">#REF!</definedName>
    <definedName name="_bdm.fd1860382674404baa348b9f7fe4dea4.edm" hidden="1">#REF!</definedName>
    <definedName name="_bdm.fd6cab26a873441b92491a24bb5ef2cb.edm" hidden="1">#REF!</definedName>
    <definedName name="_bdm.fd87664b7b43475884524f82c358a488.edm" hidden="1">#REF!</definedName>
    <definedName name="_bdm.fdad12ae575b4e52934713b4a940f76a.edm" hidden="1">#REF!</definedName>
    <definedName name="_bdm.fe1dd227848547d597dd3e2dfbeeac34.edm" hidden="1">#REF!</definedName>
    <definedName name="_bdm.fe2e21e75d784dc1bb518188403b680b.edm" hidden="1">#REF!</definedName>
    <definedName name="_bdm.FEFAFB90EF4843B686B3C5EE1E69BCF8.edm" hidden="1">#REF!</definedName>
    <definedName name="_bdm.ff5931311a294285958d50b98c3e991a.edm" hidden="1">#REF!</definedName>
    <definedName name="_bdm.ff65f41bb822424d899d110be29475ff.edm" hidden="1">#REF!</definedName>
    <definedName name="_bdm.ffa9eae480274ddba4defa3646d43a41.edm" hidden="1">#REF!</definedName>
    <definedName name="_BQ4.1" hidden="1">#REF!</definedName>
    <definedName name="_BQ5.1" hidden="1">#REF!</definedName>
    <definedName name="_c" hidden="1">{"Fiesta Facer Page",#N/A,FALSE,"Q_C_S";"Fiesta Main Page",#N/A,FALSE,"V_L";"Fiesta 95BP Struct",#N/A,FALSE,"StructBP";"Fiesta Post 95BP Struct",#N/A,FALSE,"AdjStructBP"}</definedName>
    <definedName name="_CST2" hidden="1">{#N/A,#N/A,FALSE,"Umsatz 99";#N/A,#N/A,FALSE,"ER 99 "}</definedName>
    <definedName name="_D3">#REF!</definedName>
    <definedName name="_Das09"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_dat007">#REF!</definedName>
    <definedName name="_DAT1">#REF!</definedName>
    <definedName name="_DAT10">#REF!</definedName>
    <definedName name="_DAT102">#REF!</definedName>
    <definedName name="_DAT103">#REF!</definedName>
    <definedName name="_DAT11">#REF!</definedName>
    <definedName name="_DAT12" localSheetId="23">#REF!</definedName>
    <definedName name="_DAT12" localSheetId="32">#REF!</definedName>
    <definedName name="_DAT12">#REF!</definedName>
    <definedName name="_dat122">#REF!</definedName>
    <definedName name="_DAT13">#REF!</definedName>
    <definedName name="_DAT14">#REF!</definedName>
    <definedName name="_DAT15">#REF!</definedName>
    <definedName name="_DAT16">#REF!</definedName>
    <definedName name="_DAT17">#REF!</definedName>
    <definedName name="_DAT18" localSheetId="23">#REF!</definedName>
    <definedName name="_DAT18" localSheetId="32">#REF!</definedName>
    <definedName name="_DAT18">#REF!</definedName>
    <definedName name="_DAT19" localSheetId="23">#REF!</definedName>
    <definedName name="_DAT19" localSheetId="32">#REF!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 localSheetId="23">#REF!</definedName>
    <definedName name="_DAT35" localSheetId="32">#REF!</definedName>
    <definedName name="_DAT35">#REF!</definedName>
    <definedName name="_DAT36" localSheetId="23">#REF!</definedName>
    <definedName name="_DAT36" localSheetId="32">#REF!</definedName>
    <definedName name="_DAT36">#REF!</definedName>
    <definedName name="_DAT37">#REF!</definedName>
    <definedName name="_DAT38" localSheetId="23">#REF!</definedName>
    <definedName name="_DAT38" localSheetId="32">#REF!</definedName>
    <definedName name="_DAT38">#REF!</definedName>
    <definedName name="_DAT39" localSheetId="23">#REF!</definedName>
    <definedName name="_DAT39" localSheetId="32">#REF!</definedName>
    <definedName name="_DAT39">#REF!</definedName>
    <definedName name="_DAT4">#REF!</definedName>
    <definedName name="_DAT40">#REF!</definedName>
    <definedName name="_DAT41">#REF!</definedName>
    <definedName name="_DAT42">#REF!</definedName>
    <definedName name="_DAT43">#REF!</definedName>
    <definedName name="_DAT44" localSheetId="23">#REF!</definedName>
    <definedName name="_DAT44" localSheetId="32">#REF!</definedName>
    <definedName name="_DAT44">#REF!</definedName>
    <definedName name="_DAT45" localSheetId="23">#REF!</definedName>
    <definedName name="_DAT45" localSheetId="32">#REF!</definedName>
    <definedName name="_DAT45">#REF!</definedName>
    <definedName name="_DAT46">#REF!</definedName>
    <definedName name="_DAT47">#REF!</definedName>
    <definedName name="_DAT48" localSheetId="23">#REF!</definedName>
    <definedName name="_DAT48" localSheetId="32">#REF!</definedName>
    <definedName name="_DAT48">#REF!</definedName>
    <definedName name="_DAT49" localSheetId="23">#REF!</definedName>
    <definedName name="_DAT49" localSheetId="32">#REF!</definedName>
    <definedName name="_DAT49">#REF!</definedName>
    <definedName name="_DAT5" localSheetId="23">#REF!</definedName>
    <definedName name="_DAT5" localSheetId="32">#REF!</definedName>
    <definedName name="_DAT5">#REF!</definedName>
    <definedName name="_DAT50" localSheetId="23">#REF!</definedName>
    <definedName name="_DAT50" localSheetId="32">#REF!</definedName>
    <definedName name="_DAT50">#REF!</definedName>
    <definedName name="_DAT51">#REF!</definedName>
    <definedName name="_DAT52">#REF!</definedName>
    <definedName name="_DAT53">#REF!</definedName>
    <definedName name="_DAT54">#REF!</definedName>
    <definedName name="_DAT55">#REF!</definedName>
    <definedName name="_DAT56">#REF!</definedName>
    <definedName name="_DAT57">#REF!</definedName>
    <definedName name="_DAT58">#REF!</definedName>
    <definedName name="_DAT59">#REF!</definedName>
    <definedName name="_DAT6">#REF!</definedName>
    <definedName name="_DAT60">#REF!</definedName>
    <definedName name="_DAT61">#REF!</definedName>
    <definedName name="_DAT62">#REF!</definedName>
    <definedName name="_DAT63">#REF!</definedName>
    <definedName name="_DAT64">#REF!</definedName>
    <definedName name="_DAT65">#REF!</definedName>
    <definedName name="_DAT66">#REF!</definedName>
    <definedName name="_DAT67">#REF!</definedName>
    <definedName name="_DAT68">#REF!</definedName>
    <definedName name="_DAT69">#REF!</definedName>
    <definedName name="_DAT7">#REF!</definedName>
    <definedName name="_DAT70">#REF!</definedName>
    <definedName name="_DAT71">#REF!</definedName>
    <definedName name="_DAT72">#REF!</definedName>
    <definedName name="_DAT73">#REF!</definedName>
    <definedName name="_DAT74">#REF!</definedName>
    <definedName name="_DAT75">#REF!</definedName>
    <definedName name="_DAT76">#REF!</definedName>
    <definedName name="_DAT77">#REF!</definedName>
    <definedName name="_DAT78">#REF!</definedName>
    <definedName name="_DAT79">#REF!</definedName>
    <definedName name="_DAT8">#REF!</definedName>
    <definedName name="_DAT80">#REF!</definedName>
    <definedName name="_DAT81">#REF!</definedName>
    <definedName name="_DAT82">#REF!</definedName>
    <definedName name="_DAT83">#REF!</definedName>
    <definedName name="_DAT84">#REF!</definedName>
    <definedName name="_DAT85">#REF!</definedName>
    <definedName name="_DAT86">#REF!</definedName>
    <definedName name="_DAT87">#REF!</definedName>
    <definedName name="_DAT88">#REF!</definedName>
    <definedName name="_DAT89">#REF!</definedName>
    <definedName name="_DAT9">#REF!</definedName>
    <definedName name="_DAT90">#REF!</definedName>
    <definedName name="_DAT91">#REF!</definedName>
    <definedName name="_DAT92">#REF!</definedName>
    <definedName name="_DAT93">#REF!</definedName>
    <definedName name="_DAT94">#REF!</definedName>
    <definedName name="_DAT95">#REF!</definedName>
    <definedName name="_DAT96">#REF!</definedName>
    <definedName name="_DAT97">#REF!</definedName>
    <definedName name="_DAT98">#REF!</definedName>
    <definedName name="_DAT99">#REF!</definedName>
    <definedName name="_E3">#REF!</definedName>
    <definedName name="_Fill" hidden="1">#REF!</definedName>
    <definedName name="_xlnm._FilterDatabase" localSheetId="42" hidden="1">'Drop Downs'!$A$1:$AK$1558</definedName>
    <definedName name="_xlnm._FilterDatabase" localSheetId="43" hidden="1">'GM CHC by product'!$A$3:$AO$654</definedName>
    <definedName name="_g1" hidden="1">{"comp1",#N/A,FALSE,"COMPS";"footnotes",#N/A,FALSE,"COMPS"}</definedName>
    <definedName name="_gr3" hidden="1">{"comp1",#N/A,FALSE,"COMPS";"footnotes",#N/A,FALSE,"COMPS"}</definedName>
    <definedName name="_GSRATES_1" hidden="1">"H20050804Latest  EURGBP1000001"</definedName>
    <definedName name="_GSRATES_2" hidden="1">"CT300001Latest          "</definedName>
    <definedName name="_GSRATES_COUNT" hidden="1">1</definedName>
    <definedName name="_GSRATESR_1" hidden="1">#REF!</definedName>
    <definedName name="_i" hidden="1">#REF!</definedName>
    <definedName name="_Key1" hidden="1">#REF!</definedName>
    <definedName name="_Key2" hidden="1">#REF!</definedName>
    <definedName name="_LIC1">#REF!</definedName>
    <definedName name="_name" hidden="1">#REF!</definedName>
    <definedName name="_new1" hidden="1">{#N/A,#N/A,FALSE,"Pharm";#N/A,#N/A,FALSE,"WWCM"}</definedName>
    <definedName name="_Order1" hidden="1">255</definedName>
    <definedName name="_Order2" hidden="1">0</definedName>
    <definedName name="_p" hidden="1">#REF!</definedName>
    <definedName name="_Parse_In" hidden="1">#REF!</definedName>
    <definedName name="_r" hidden="1">#REF!</definedName>
    <definedName name="_Regression_Int" hidden="1">1</definedName>
    <definedName name="_Regression_Out" hidden="1">#REF!</definedName>
    <definedName name="_Regression_X" hidden="1">#REF!</definedName>
    <definedName name="_Regression_Y" hidden="1">#REF!</definedName>
    <definedName name="_Sort" localSheetId="13" hidden="1">#REF!</definedName>
    <definedName name="_Sort" localSheetId="3" hidden="1">#REF!</definedName>
    <definedName name="_Sort" localSheetId="4" hidden="1">#REF!</definedName>
    <definedName name="_Sort" localSheetId="15" hidden="1">#REF!</definedName>
    <definedName name="_Sort" localSheetId="9" hidden="1">#REF!</definedName>
    <definedName name="_Sort" localSheetId="11" hidden="1">#REF!</definedName>
    <definedName name="_Sort" localSheetId="10" hidden="1">#REF!</definedName>
    <definedName name="_Sort" localSheetId="17" hidden="1">#REF!</definedName>
    <definedName name="_Sort" hidden="1">#REF!</definedName>
    <definedName name="_SX01">#REF!</definedName>
    <definedName name="_SX10">#REF!</definedName>
    <definedName name="_T3" localSheetId="2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T3" localSheetId="1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T3" localSheetId="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T3" localSheetId="4"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T3" localSheetId="1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T3" localSheetId="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T3" localSheetId="1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T3" localSheetId="10"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T3" localSheetId="1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T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Table1_In1" hidden="1">#REF!</definedName>
    <definedName name="_Table1_Out" hidden="1">#REF!</definedName>
    <definedName name="_Table2_In1" hidden="1">#REF!</definedName>
    <definedName name="_Table2_In2" hidden="1">#REF!</definedName>
    <definedName name="_Table2_Out" localSheetId="13" hidden="1">#REF!</definedName>
    <definedName name="_Table2_Out" localSheetId="3" hidden="1">#REF!</definedName>
    <definedName name="_Table2_Out" localSheetId="4" hidden="1">#REF!</definedName>
    <definedName name="_Table2_Out" localSheetId="15" hidden="1">#REF!</definedName>
    <definedName name="_Table2_Out" localSheetId="9" hidden="1">#REF!</definedName>
    <definedName name="_Table2_Out" localSheetId="11" hidden="1">#REF!</definedName>
    <definedName name="_Table2_Out" localSheetId="10" hidden="1">#REF!</definedName>
    <definedName name="_Table2_Out" localSheetId="17" hidden="1">#REF!</definedName>
    <definedName name="_Table2_Out" hidden="1">#REF!</definedName>
    <definedName name="_Table2_Out_" hidden="1">#REF!</definedName>
    <definedName name="_tm1" hidden="1">{#N/A,#N/A,FALSE,"Pharm";#N/A,#N/A,FALSE,"WWCM"}</definedName>
    <definedName name="_TV1" localSheetId="23" hidden="1">{#N/A,#N/A,FALSE,"Aging Summary";#N/A,#N/A,FALSE,"Ratio Analysis";#N/A,#N/A,FALSE,"Test 120 Day Accts";#N/A,#N/A,FALSE,"Tickmarks"}</definedName>
    <definedName name="_TV1" localSheetId="13" hidden="1">{#N/A,#N/A,FALSE,"Aging Summary";#N/A,#N/A,FALSE,"Ratio Analysis";#N/A,#N/A,FALSE,"Test 120 Day Accts";#N/A,#N/A,FALSE,"Tickmarks"}</definedName>
    <definedName name="_TV1" localSheetId="3" hidden="1">{#N/A,#N/A,FALSE,"Aging Summary";#N/A,#N/A,FALSE,"Ratio Analysis";#N/A,#N/A,FALSE,"Test 120 Day Accts";#N/A,#N/A,FALSE,"Tickmarks"}</definedName>
    <definedName name="_TV1" localSheetId="4" hidden="1">{#N/A,#N/A,FALSE,"Aging Summary";#N/A,#N/A,FALSE,"Ratio Analysis";#N/A,#N/A,FALSE,"Test 120 Day Accts";#N/A,#N/A,FALSE,"Tickmarks"}</definedName>
    <definedName name="_TV1" localSheetId="15" hidden="1">{#N/A,#N/A,FALSE,"Aging Summary";#N/A,#N/A,FALSE,"Ratio Analysis";#N/A,#N/A,FALSE,"Test 120 Day Accts";#N/A,#N/A,FALSE,"Tickmarks"}</definedName>
    <definedName name="_TV1" localSheetId="9" hidden="1">{#N/A,#N/A,FALSE,"Aging Summary";#N/A,#N/A,FALSE,"Ratio Analysis";#N/A,#N/A,FALSE,"Test 120 Day Accts";#N/A,#N/A,FALSE,"Tickmarks"}</definedName>
    <definedName name="_TV1" localSheetId="11" hidden="1">{#N/A,#N/A,FALSE,"Aging Summary";#N/A,#N/A,FALSE,"Ratio Analysis";#N/A,#N/A,FALSE,"Test 120 Day Accts";#N/A,#N/A,FALSE,"Tickmarks"}</definedName>
    <definedName name="_TV1" localSheetId="10" hidden="1">{#N/A,#N/A,FALSE,"Aging Summary";#N/A,#N/A,FALSE,"Ratio Analysis";#N/A,#N/A,FALSE,"Test 120 Day Accts";#N/A,#N/A,FALSE,"Tickmarks"}</definedName>
    <definedName name="_TV1" localSheetId="17" hidden="1">{#N/A,#N/A,FALSE,"Aging Summary";#N/A,#N/A,FALSE,"Ratio Analysis";#N/A,#N/A,FALSE,"Test 120 Day Accts";#N/A,#N/A,FALSE,"Tickmarks"}</definedName>
    <definedName name="_TV1" hidden="1">{#N/A,#N/A,FALSE,"Aging Summary";#N/A,#N/A,FALSE,"Ratio Analysis";#N/A,#N/A,FALSE,"Test 120 Day Accts";#N/A,#N/A,FALSE,"Tickmarks"}</definedName>
    <definedName name="_usa2" localSheetId="23" hidden="1">{#N/A,#N/A,FALSE,"Full";#N/A,#N/A,FALSE,"Half";#N/A,#N/A,FALSE,"Op Expenses";#N/A,#N/A,FALSE,"Cap Charge";#N/A,#N/A,FALSE,"Cost C";#N/A,#N/A,FALSE,"PP&amp;E";#N/A,#N/A,FALSE,"R&amp;D"}</definedName>
    <definedName name="_usa2" localSheetId="13" hidden="1">{#N/A,#N/A,FALSE,"Full";#N/A,#N/A,FALSE,"Half";#N/A,#N/A,FALSE,"Op Expenses";#N/A,#N/A,FALSE,"Cap Charge";#N/A,#N/A,FALSE,"Cost C";#N/A,#N/A,FALSE,"PP&amp;E";#N/A,#N/A,FALSE,"R&amp;D"}</definedName>
    <definedName name="_usa2" localSheetId="3" hidden="1">{#N/A,#N/A,FALSE,"Full";#N/A,#N/A,FALSE,"Half";#N/A,#N/A,FALSE,"Op Expenses";#N/A,#N/A,FALSE,"Cap Charge";#N/A,#N/A,FALSE,"Cost C";#N/A,#N/A,FALSE,"PP&amp;E";#N/A,#N/A,FALSE,"R&amp;D"}</definedName>
    <definedName name="_usa2" localSheetId="4" hidden="1">{#N/A,#N/A,FALSE,"Full";#N/A,#N/A,FALSE,"Half";#N/A,#N/A,FALSE,"Op Expenses";#N/A,#N/A,FALSE,"Cap Charge";#N/A,#N/A,FALSE,"Cost C";#N/A,#N/A,FALSE,"PP&amp;E";#N/A,#N/A,FALSE,"R&amp;D"}</definedName>
    <definedName name="_usa2" localSheetId="15" hidden="1">{#N/A,#N/A,FALSE,"Full";#N/A,#N/A,FALSE,"Half";#N/A,#N/A,FALSE,"Op Expenses";#N/A,#N/A,FALSE,"Cap Charge";#N/A,#N/A,FALSE,"Cost C";#N/A,#N/A,FALSE,"PP&amp;E";#N/A,#N/A,FALSE,"R&amp;D"}</definedName>
    <definedName name="_usa2" localSheetId="9" hidden="1">{#N/A,#N/A,FALSE,"Full";#N/A,#N/A,FALSE,"Half";#N/A,#N/A,FALSE,"Op Expenses";#N/A,#N/A,FALSE,"Cap Charge";#N/A,#N/A,FALSE,"Cost C";#N/A,#N/A,FALSE,"PP&amp;E";#N/A,#N/A,FALSE,"R&amp;D"}</definedName>
    <definedName name="_usa2" localSheetId="11" hidden="1">{#N/A,#N/A,FALSE,"Full";#N/A,#N/A,FALSE,"Half";#N/A,#N/A,FALSE,"Op Expenses";#N/A,#N/A,FALSE,"Cap Charge";#N/A,#N/A,FALSE,"Cost C";#N/A,#N/A,FALSE,"PP&amp;E";#N/A,#N/A,FALSE,"R&amp;D"}</definedName>
    <definedName name="_usa2" localSheetId="10" hidden="1">{#N/A,#N/A,FALSE,"Full";#N/A,#N/A,FALSE,"Half";#N/A,#N/A,FALSE,"Op Expenses";#N/A,#N/A,FALSE,"Cap Charge";#N/A,#N/A,FALSE,"Cost C";#N/A,#N/A,FALSE,"PP&amp;E";#N/A,#N/A,FALSE,"R&amp;D"}</definedName>
    <definedName name="_usa2" localSheetId="17" hidden="1">{#N/A,#N/A,FALSE,"Full";#N/A,#N/A,FALSE,"Half";#N/A,#N/A,FALSE,"Op Expenses";#N/A,#N/A,FALSE,"Cap Charge";#N/A,#N/A,FALSE,"Cost C";#N/A,#N/A,FALSE,"PP&amp;E";#N/A,#N/A,FALSE,"R&amp;D"}</definedName>
    <definedName name="_usa2" hidden="1">{#N/A,#N/A,FALSE,"Full";#N/A,#N/A,FALSE,"Half";#N/A,#N/A,FALSE,"Op Expenses";#N/A,#N/A,FALSE,"Cap Charge";#N/A,#N/A,FALSE,"Cost C";#N/A,#N/A,FALSE,"PP&amp;E";#N/A,#N/A,FALSE,"R&amp;D"}</definedName>
    <definedName name="_wrn2" localSheetId="23" hidden="1">{"glc1",#N/A,FALSE,"GLC";"glc2",#N/A,FALSE,"GLC";"glc3",#N/A,FALSE,"GLC";"glc4",#N/A,FALSE,"GLC";"glc5",#N/A,FALSE,"GLC"}</definedName>
    <definedName name="_wrn2" localSheetId="13" hidden="1">{"glc1",#N/A,FALSE,"GLC";"glc2",#N/A,FALSE,"GLC";"glc3",#N/A,FALSE,"GLC";"glc4",#N/A,FALSE,"GLC";"glc5",#N/A,FALSE,"GLC"}</definedName>
    <definedName name="_wrn2" localSheetId="3" hidden="1">{"glc1",#N/A,FALSE,"GLC";"glc2",#N/A,FALSE,"GLC";"glc3",#N/A,FALSE,"GLC";"glc4",#N/A,FALSE,"GLC";"glc5",#N/A,FALSE,"GLC"}</definedName>
    <definedName name="_wrn2" localSheetId="4" hidden="1">{"glc1",#N/A,FALSE,"GLC";"glc2",#N/A,FALSE,"GLC";"glc3",#N/A,FALSE,"GLC";"glc4",#N/A,FALSE,"GLC";"glc5",#N/A,FALSE,"GLC"}</definedName>
    <definedName name="_wrn2" localSheetId="15" hidden="1">{"glc1",#N/A,FALSE,"GLC";"glc2",#N/A,FALSE,"GLC";"glc3",#N/A,FALSE,"GLC";"glc4",#N/A,FALSE,"GLC";"glc5",#N/A,FALSE,"GLC"}</definedName>
    <definedName name="_wrn2" localSheetId="9" hidden="1">{"glc1",#N/A,FALSE,"GLC";"glc2",#N/A,FALSE,"GLC";"glc3",#N/A,FALSE,"GLC";"glc4",#N/A,FALSE,"GLC";"glc5",#N/A,FALSE,"GLC"}</definedName>
    <definedName name="_wrn2" localSheetId="11" hidden="1">{"glc1",#N/A,FALSE,"GLC";"glc2",#N/A,FALSE,"GLC";"glc3",#N/A,FALSE,"GLC";"glc4",#N/A,FALSE,"GLC";"glc5",#N/A,FALSE,"GLC"}</definedName>
    <definedName name="_wrn2" localSheetId="10" hidden="1">{"glc1",#N/A,FALSE,"GLC";"glc2",#N/A,FALSE,"GLC";"glc3",#N/A,FALSE,"GLC";"glc4",#N/A,FALSE,"GLC";"glc5",#N/A,FALSE,"GLC"}</definedName>
    <definedName name="_wrn2" localSheetId="17" hidden="1">{"glc1",#N/A,FALSE,"GLC";"glc2",#N/A,FALSE,"GLC";"glc3",#N/A,FALSE,"GLC";"glc4",#N/A,FALSE,"GLC";"glc5",#N/A,FALSE,"GLC"}</definedName>
    <definedName name="_wrn2" hidden="1">{"glc1",#N/A,FALSE,"GLC";"glc2",#N/A,FALSE,"GLC";"glc3",#N/A,FALSE,"GLC";"glc4",#N/A,FALSE,"GLC";"glc5",#N/A,FALSE,"GLC"}</definedName>
    <definedName name="_wrn222" localSheetId="23" hidden="1">{"glc1",#N/A,FALSE,"GLC";"glc2",#N/A,FALSE,"GLC";"glc3",#N/A,FALSE,"GLC";"glc4",#N/A,FALSE,"GLC";"glc5",#N/A,FALSE,"GLC"}</definedName>
    <definedName name="_wrn222" localSheetId="13" hidden="1">{"glc1",#N/A,FALSE,"GLC";"glc2",#N/A,FALSE,"GLC";"glc3",#N/A,FALSE,"GLC";"glc4",#N/A,FALSE,"GLC";"glc5",#N/A,FALSE,"GLC"}</definedName>
    <definedName name="_wrn222" localSheetId="3" hidden="1">{"glc1",#N/A,FALSE,"GLC";"glc2",#N/A,FALSE,"GLC";"glc3",#N/A,FALSE,"GLC";"glc4",#N/A,FALSE,"GLC";"glc5",#N/A,FALSE,"GLC"}</definedName>
    <definedName name="_wrn222" localSheetId="4" hidden="1">{"glc1",#N/A,FALSE,"GLC";"glc2",#N/A,FALSE,"GLC";"glc3",#N/A,FALSE,"GLC";"glc4",#N/A,FALSE,"GLC";"glc5",#N/A,FALSE,"GLC"}</definedName>
    <definedName name="_wrn222" localSheetId="15" hidden="1">{"glc1",#N/A,FALSE,"GLC";"glc2",#N/A,FALSE,"GLC";"glc3",#N/A,FALSE,"GLC";"glc4",#N/A,FALSE,"GLC";"glc5",#N/A,FALSE,"GLC"}</definedName>
    <definedName name="_wrn222" localSheetId="9" hidden="1">{"glc1",#N/A,FALSE,"GLC";"glc2",#N/A,FALSE,"GLC";"glc3",#N/A,FALSE,"GLC";"glc4",#N/A,FALSE,"GLC";"glc5",#N/A,FALSE,"GLC"}</definedName>
    <definedName name="_wrn222" localSheetId="11" hidden="1">{"glc1",#N/A,FALSE,"GLC";"glc2",#N/A,FALSE,"GLC";"glc3",#N/A,FALSE,"GLC";"glc4",#N/A,FALSE,"GLC";"glc5",#N/A,FALSE,"GLC"}</definedName>
    <definedName name="_wrn222" localSheetId="10" hidden="1">{"glc1",#N/A,FALSE,"GLC";"glc2",#N/A,FALSE,"GLC";"glc3",#N/A,FALSE,"GLC";"glc4",#N/A,FALSE,"GLC";"glc5",#N/A,FALSE,"GLC"}</definedName>
    <definedName name="_wrn222" localSheetId="17" hidden="1">{"glc1",#N/A,FALSE,"GLC";"glc2",#N/A,FALSE,"GLC";"glc3",#N/A,FALSE,"GLC";"glc4",#N/A,FALSE,"GLC";"glc5",#N/A,FALSE,"GLC"}</definedName>
    <definedName name="_wrn222" hidden="1">{"glc1",#N/A,FALSE,"GLC";"glc2",#N/A,FALSE,"GLC";"glc3",#N/A,FALSE,"GLC";"glc4",#N/A,FALSE,"GLC";"glc5",#N/A,FALSE,"GLC"}</definedName>
    <definedName name="_X2" hidden="1">{#N/A,#N/A,FALSE,"Other";#N/A,#N/A,FALSE,"Ace";#N/A,#N/A,FALSE,"Derm"}</definedName>
    <definedName name="_y" hidden="1">#REF!</definedName>
    <definedName name="a" localSheetId="23">Assump_local!a</definedName>
    <definedName name="a">#REF!</definedName>
    <definedName name="aa" localSheetId="23">Assump_local!aa</definedName>
    <definedName name="aa">#REF!</definedName>
    <definedName name="aaa">#REF!</definedName>
    <definedName name="ÄÄa" hidden="1">{#N/A,#N/A,FALSE,"Umsatz 99";#N/A,#N/A,FALSE,"ER 99 "}</definedName>
    <definedName name="äää" hidden="1">{#N/A,#N/A,FALSE,"Umsatz 99";#N/A,#N/A,FALSE,"ER 99 "}</definedName>
    <definedName name="AAA_DOCTOPS" hidden="1">"AAA_SET"</definedName>
    <definedName name="AAA_duser" hidden="1">"OFF"</definedName>
    <definedName name="aaaa" localSheetId="23">Assump_local!aaaa</definedName>
    <definedName name="aaaa">#REF!</definedName>
    <definedName name="aaaaa" hidden="1">#N/A</definedName>
    <definedName name="aaaaaa" hidden="1">#REF!</definedName>
    <definedName name="aaaaaaa" hidden="1">{#N/A,#N/A,FALSE,"REPORT"}</definedName>
    <definedName name="aaaaaaaaaaa" hidden="1">#REF!</definedName>
    <definedName name="aaaaaaaaaaaaaaa" hidden="1">{#N/A,#N/A,FALSE,"Pharm";#N/A,#N/A,FALSE,"WWCM"}</definedName>
    <definedName name="aaab"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äääööö" hidden="1">{#N/A,#N/A,FALSE,"Umsatz EO BP";#N/A,#N/A,FALSE,"Umsatz EO OP";#N/A,#N/A,FALSE,"ER EO BP";#N/A,#N/A,FALSE,"ER EO OP";#N/A,#N/A,FALSE,"EA EO (2)";#N/A,#N/A,FALSE,"EA EO";#N/A,#N/A,FALSE,"EA EO (3)";#N/A,#N/A,FALSE,"EA EO (4)";#N/A,#N/A,FALSE,"KA EO  (2)";#N/A,#N/A,FALSE,"KA EO";#N/A,#N/A,FALSE,"KA EO  (3)";#N/A,#N/A,FALSE,"KA EO (4)"}</definedName>
    <definedName name="aaasb" hidden="1">{#N/A,#N/A,FALSE,"Pharm";#N/A,#N/A,FALSE,"WWCM"}</definedName>
    <definedName name="aab" hidden="1">{#N/A,#N/A,FALSE,"Pharm";#N/A,#N/A,FALSE,"WWCM"}</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ddd" hidden="1">{#N/A,#N/A,FALSE,"REPORT"}</definedName>
    <definedName name="aas" hidden="1">{#N/A,#N/A,FALSE,"1";#N/A,#N/A,FALSE,"2";#N/A,#N/A,FALSE,"16 - 17";#N/A,#N/A,FALSE,"18 - 19";#N/A,#N/A,FALSE,"26";#N/A,#N/A,FALSE,"27";#N/A,#N/A,FALSE,"28"}</definedName>
    <definedName name="abc"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ccess_Button" hidden="1">"Data_Tan_担当者別ユーザー別実績表_List"</definedName>
    <definedName name="AccessDatabase" hidden="1">"C:\TEMP\Data_Tan.mdb"</definedName>
    <definedName name="Accounts">#REF!</definedName>
    <definedName name="ACI">#REF!</definedName>
    <definedName name="ACN">#REF!</definedName>
    <definedName name="acqname" hidden="1">#REF!</definedName>
    <definedName name="active_ingredient">#REF!</definedName>
    <definedName name="ACwvu.inputs._.raw._.data." hidden="1">#REF!</definedName>
    <definedName name="ACwvu.summary1." hidden="1">#REF!</definedName>
    <definedName name="ACwvu.summary2." hidden="1">#REF!</definedName>
    <definedName name="ACwvu.summary3." hidden="1">#REF!</definedName>
    <definedName name="adadsad" localSheetId="23" hidden="1">{"Summary report",#N/A,FALSE,"BBH";"Details - chart",#N/A,FALSE,"BBH"}</definedName>
    <definedName name="adadsad" localSheetId="13" hidden="1">{"Summary report",#N/A,FALSE,"BBH";"Details - chart",#N/A,FALSE,"BBH"}</definedName>
    <definedName name="adadsad" localSheetId="3" hidden="1">{"Summary report",#N/A,FALSE,"BBH";"Details - chart",#N/A,FALSE,"BBH"}</definedName>
    <definedName name="adadsad" localSheetId="4" hidden="1">{"Summary report",#N/A,FALSE,"BBH";"Details - chart",#N/A,FALSE,"BBH"}</definedName>
    <definedName name="adadsad" localSheetId="15" hidden="1">{"Summary report",#N/A,FALSE,"BBH";"Details - chart",#N/A,FALSE,"BBH"}</definedName>
    <definedName name="adadsad" localSheetId="9" hidden="1">{"Summary report",#N/A,FALSE,"BBH";"Details - chart",#N/A,FALSE,"BBH"}</definedName>
    <definedName name="adadsad" localSheetId="11" hidden="1">{"Summary report",#N/A,FALSE,"BBH";"Details - chart",#N/A,FALSE,"BBH"}</definedName>
    <definedName name="adadsad" localSheetId="10" hidden="1">{"Summary report",#N/A,FALSE,"BBH";"Details - chart",#N/A,FALSE,"BBH"}</definedName>
    <definedName name="adadsad" localSheetId="17" hidden="1">{"Summary report",#N/A,FALSE,"BBH";"Details - chart",#N/A,FALSE,"BBH"}</definedName>
    <definedName name="adadsad" hidden="1">{"Summary report",#N/A,FALSE,"BBH";"Details - chart",#N/A,FALSE,"BBH"}</definedName>
    <definedName name="adasd" hidden="1">{#N/A,#N/A,FALSE,"KA CH  (2)"}</definedName>
    <definedName name="add"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dfgasdysty" hidden="1">{#N/A,#N/A,FALSE,"REPORT"}</definedName>
    <definedName name="adfsfjfjky" hidden="1">{#N/A,#N/A,FALSE,"REPORT"}</definedName>
    <definedName name="adsfgds" hidden="1">{#N/A,#N/A,FALSE,"Umsatz CH";#N/A,#N/A,FALSE,"ER CH";#N/A,#N/A,FALSE,"EA CH (2) ";#N/A,#N/A,FALSE,"EA CH";#N/A,#N/A,FALSE,"EA CH (3) ";#N/A,#N/A,FALSE,"EA CH (4)";#N/A,#N/A,FALSE,"KA CH";#N/A,#N/A,FALSE,"KA CH  (2)";#N/A,#N/A,FALSE,"KA CH  (3)";#N/A,#N/A,FALSE,"KA CH (4)"}</definedName>
    <definedName name="ae.edm" hidden="1">#REF!</definedName>
    <definedName name="aesdf" localSheetId="4" hidden="1">MAIN.SAPF4HELP()</definedName>
    <definedName name="aesdf" hidden="1">MAIN.SAPF4HELP()</definedName>
    <definedName name="afd" hidden="1">#REF!</definedName>
    <definedName name="AFDADSFDAS" hidden="1">{#N/A,#N/A,FALSE,"REPORT"}</definedName>
    <definedName name="afdd" hidden="1">#REF!</definedName>
    <definedName name="AffProductName">OFFSET(#REF!,0,0,COUNTA(#REF!)-1,1)</definedName>
    <definedName name="africa" hidden="1">{#N/A,#N/A,FALSE,"CNS";#N/A,#N/A,FALSE,"Serz";#N/A,#N/A,FALSE,"Ace"}</definedName>
    <definedName name="agafdhsdh" hidden="1">{#N/A,#N/A,FALSE,"REPORT"}</definedName>
    <definedName name="agfdg" hidden="1">{#N/A,#N/A,FALSE,"PMW Gruppe 99_98";#N/A,#N/A,FALSE,"PMW KG 98_99";#N/A,#N/A,FALSE,"PMW Inc. 99_98";#N/A,#N/A,FALSE,"PMW VTECH 99_98";#N/A,#N/A,FALSE,"PMW Thail. 99_98";#N/A,#N/A,FALSE,"PMW Canada 99_98";#N/A,#N/A,FALSE,"Währungsabw. 99_98"}</definedName>
    <definedName name="agsgaghgfj" hidden="1">{#N/A,#N/A,FALSE,"Pharm";#N/A,#N/A,FALSE,"WWCM"}</definedName>
    <definedName name="alex" hidden="1">{#N/A,#N/A,FALSE,"REPORT"}</definedName>
    <definedName name="alexan" hidden="1">{#N/A,#N/A,FALSE,"REPORT"}</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älll" hidden="1">{#N/A,#N/A,FALSE,"Produkte Erw.";#N/A,#N/A,FALSE,"Produkte Plan";#N/A,#N/A,FALSE,"Leistungen Erw.";#N/A,#N/A,FALSE,"Leistungen Plan";#N/A,#N/A,FALSE,"KA Allg.Kosten (2)";#N/A,#N/A,FALSE,"KA All.Kosten"}</definedName>
    <definedName name="Alpha.2.Code">#REF!</definedName>
    <definedName name="ALTERBEREICH" localSheetId="4" hidden="1">MAIN.SAPF4HELP()</definedName>
    <definedName name="ALTERBEREICH" hidden="1">MAIN.SAPF4HELP()</definedName>
    <definedName name="andy" hidden="1">{#N/A,#N/A,FALSE,"REPORT"}</definedName>
    <definedName name="Anlagenart">#REF!</definedName>
    <definedName name="anscount" hidden="1">1</definedName>
    <definedName name="äöäö" hidden="1">{#N/A,#N/A,FALSE,"Umsatz CH";#N/A,#N/A,FALSE,"ER CH";#N/A,#N/A,FALSE,"EA CH (2) ";#N/A,#N/A,FALSE,"EA CH";#N/A,#N/A,FALSE,"EA CH (3) ";#N/A,#N/A,FALSE,"EA CH (4)";#N/A,#N/A,FALSE,"KA CH";#N/A,#N/A,FALSE,"KA CH  (2)";#N/A,#N/A,FALSE,"KA CH  (3)";#N/A,#N/A,FALSE,"KA CH (4)"}</definedName>
    <definedName name="aolin1" hidden="1">{#N/A,"Base Case",FALSE,"Revenue";#N/A,"£6.25 Fee",FALSE,"Revenue"}</definedName>
    <definedName name="aolinc" hidden="1">{#N/A,"Base Case",FALSE,"Revenue";#N/A,"£6.25 Fee",FALSE,"Revenue"}</definedName>
    <definedName name="APAGAR">#REF!</definedName>
    <definedName name="Apr">#REF!</definedName>
    <definedName name="argsag" hidden="1">{#N/A,#N/A,TRUE,"Cover His PWC";#N/A,#N/A,TRUE,"P&amp;L";#N/A,#N/A,TRUE,"BS";#N/A,#N/A,TRUE,"Depreciation";#N/A,#N/A,TRUE,"GRAPHS";#N/A,#N/A,TRUE,"DCF EBITDA Multiple";#N/A,#N/A,TRUE,"DCF Perpetual Growth"}</definedName>
    <definedName name="arm">#REF!</definedName>
    <definedName name="art">#REF!</definedName>
    <definedName name="articlenumber">#REF!</definedName>
    <definedName name="Artnrundmarke">#REF!</definedName>
    <definedName name="AS" hidden="1">{#N/A,#N/A,FALSE,"Pharm";#N/A,#N/A,FALSE,"WWCM"}</definedName>
    <definedName name="AS2DocOpenMode" hidden="1">"AS2DocumentEdit"</definedName>
    <definedName name="AS2ReportLS" hidden="1">1</definedName>
    <definedName name="AS2SyncStepLS" hidden="1">0</definedName>
    <definedName name="AS2VersionLS" hidden="1">300</definedName>
    <definedName name="asas" hidden="1">{#N/A,#N/A,FALSE,"Pharm";#N/A,#N/A,FALSE,"WWCM"}</definedName>
    <definedName name="ASC">#REF!</definedName>
    <definedName name="asd" localSheetId="23" hidden="1">{"FTSE44","COMPANIES",TRUE}</definedName>
    <definedName name="asd" localSheetId="13" hidden="1">{"FTSE44","COMPANIES",TRUE}</definedName>
    <definedName name="asd" localSheetId="3" hidden="1">{"FTSE44","COMPANIES",TRUE}</definedName>
    <definedName name="asd" localSheetId="4" hidden="1">{"FTSE44","COMPANIES",TRUE}</definedName>
    <definedName name="asd" localSheetId="15" hidden="1">{"FTSE44","COMPANIES",TRUE}</definedName>
    <definedName name="asd" localSheetId="9" hidden="1">{"FTSE44","COMPANIES",TRUE}</definedName>
    <definedName name="asd" localSheetId="11" hidden="1">{"FTSE44","COMPANIES",TRUE}</definedName>
    <definedName name="asd" localSheetId="10" hidden="1">{"FTSE44","COMPANIES",TRUE}</definedName>
    <definedName name="asd" localSheetId="17" hidden="1">{"FTSE44","COMPANIES",TRUE}</definedName>
    <definedName name="asd" hidden="1">{"FTSE44","COMPANIES",TRUE}</definedName>
    <definedName name="asdf" localSheetId="23" hidden="1">{"350FTSE44","COMPANIES",TRUE}</definedName>
    <definedName name="asdf" localSheetId="13" hidden="1">{"350FTSE44","COMPANIES",TRUE}</definedName>
    <definedName name="asdf" localSheetId="3" hidden="1">{"350FTSE44","COMPANIES",TRUE}</definedName>
    <definedName name="asdf" localSheetId="4" hidden="1">{"350FTSE44","COMPANIES",TRUE}</definedName>
    <definedName name="asdf" localSheetId="15" hidden="1">{"350FTSE44","COMPANIES",TRUE}</definedName>
    <definedName name="asdf" localSheetId="9" hidden="1">{"350FTSE44","COMPANIES",TRUE}</definedName>
    <definedName name="asdf" localSheetId="11" hidden="1">{"350FTSE44","COMPANIES",TRUE}</definedName>
    <definedName name="asdf" localSheetId="10" hidden="1">{"350FTSE44","COMPANIES",TRUE}</definedName>
    <definedName name="asdf" localSheetId="17" hidden="1">{"350FTSE44","COMPANIES",TRUE}</definedName>
    <definedName name="asdf" hidden="1">{"350FTSE44","COMPANIES",TRUE}</definedName>
    <definedName name="asdfa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asdf"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fg" hidden="1">{#N/A,#N/A,FALSE,"Pharm";#N/A,#N/A,FALSE,"WWCM"}</definedName>
    <definedName name="asdfgdfg" hidden="1">{#N/A,#N/A,TRUE,"Lines";#N/A,#N/A,TRUE,"Stations";#N/A,#N/A,TRUE,"Cap. Expenses";#N/A,#N/A,TRUE,"Land";#N/A,#N/A,TRUE,"Cen Proces Sys";#N/A,#N/A,TRUE,"telecom";#N/A,#N/A,TRUE,"Other"}</definedName>
    <definedName name="asdgahdfhth" hidden="1">{#N/A,#N/A,FALSE,"REPORT"}</definedName>
    <definedName name="asdgayery" hidden="1">{#N/A,#N/A,FALSE,"Pharm";#N/A,#N/A,FALSE,"WWCM"}</definedName>
    <definedName name="asdgfdytyet" hidden="1">{#N/A,#N/A,FALSE,"REPORT"}</definedName>
    <definedName name="asdgtryukuio" hidden="1">{#N/A,#N/A,FALSE,"REPORT"}</definedName>
    <definedName name="asdjgkl" hidden="1">{#N/A,#N/A,FALSE,"Pharm";#N/A,#N/A,FALSE,"WWCM"}</definedName>
    <definedName name="asds" hidden="1">{#N/A,#N/A,FALSE,"Umsatz CH";#N/A,#N/A,FALSE,"ER CH";#N/A,#N/A,FALSE,"EA CH (2) ";#N/A,#N/A,FALSE,"EA CH";#N/A,#N/A,FALSE,"EA CH (3) ";#N/A,#N/A,FALSE,"EA CH (4)";#N/A,#N/A,FALSE,"KA CH";#N/A,#N/A,FALSE,"KA CH  (2)";#N/A,#N/A,FALSE,"KA CH  (3)";#N/A,#N/A,FALSE,"KA CH (4)"}</definedName>
    <definedName name="asdsa" hidden="1">#REF!</definedName>
    <definedName name="asf" hidden="1">{#N/A,#N/A,FALSE,"Umsatz CH";#N/A,#N/A,FALSE,"ER CH";#N/A,#N/A,FALSE,"EA CH (2) ";#N/A,#N/A,FALSE,"EA CH";#N/A,#N/A,FALSE,"EA CH (3) ";#N/A,#N/A,FALSE,"EA CH (4)";#N/A,#N/A,FALSE,"KA CH";#N/A,#N/A,FALSE,"KA CH  (2)";#N/A,#N/A,FALSE,"KA CH  (3)";#N/A,#N/A,FALSE,"KA CH (4)"}</definedName>
    <definedName name="asfd" hidden="1">#REF!</definedName>
    <definedName name="asffghujyki" hidden="1">{#N/A,#N/A,FALSE,"Pharm";#N/A,#N/A,FALSE,"WWCM"}</definedName>
    <definedName name="ASFTTESH" hidden="1">{#N/A,#N/A,FALSE,"Umsatz EO BP";#N/A,#N/A,FALSE,"Umsatz EO OP";#N/A,#N/A,FALSE,"ER EO BP";#N/A,#N/A,FALSE,"ER EO OP";#N/A,#N/A,FALSE,"EA EO (2)";#N/A,#N/A,FALSE,"EA EO";#N/A,#N/A,FALSE,"EA EO (3)";#N/A,#N/A,FALSE,"EA EO (4)";#N/A,#N/A,FALSE,"KA EO  (2)";#N/A,#N/A,FALSE,"KA EO";#N/A,#N/A,FALSE,"KA EO  (3)";#N/A,#N/A,FALSE,"KA EO (4)"}</definedName>
    <definedName name="ass">#REF!</definedName>
    <definedName name="ASSA" hidden="1">{#N/A,#N/A,FALSE,"1";#N/A,#N/A,FALSE,"2";#N/A,#N/A,FALSE,"16 - 17";#N/A,#N/A,FALSE,"18 - 19";#N/A,#N/A,FALSE,"26";#N/A,#N/A,FALSE,"27";#N/A,#N/A,FALSE,"28"}</definedName>
    <definedName name="Assets">#REF!</definedName>
    <definedName name="Assets1">#REF!</definedName>
    <definedName name="ASSUMPTIONS">#REF!</definedName>
    <definedName name="at" hidden="1">#REF!</definedName>
    <definedName name="Auswahl">#REF!</definedName>
    <definedName name="AX" hidden="1">{#N/A,#N/A,FALSE,"Pharm";#N/A,#N/A,FALSE,"WWCM"}</definedName>
    <definedName name="ayman" hidden="1">{#N/A,#N/A,FALSE,"1";#N/A,#N/A,FALSE,"2";#N/A,#N/A,FALSE,"16 - 17";#N/A,#N/A,FALSE,"18 - 19";#N/A,#N/A,FALSE,"26";#N/A,#N/A,FALSE,"27";#N/A,#N/A,FALSE,"28"}</definedName>
    <definedName name="ayman1" hidden="1">{#N/A,#N/A,FALSE,"Pharm";#N/A,#N/A,FALSE,"WWCM"}</definedName>
    <definedName name="ayman2" hidden="1">{#N/A,#N/A,FALSE,"Pharm";#N/A,#N/A,FALSE,"WWCM"}</definedName>
    <definedName name="ayman7" hidden="1">{#N/A,#N/A,FALSE,"REPORT"}</definedName>
    <definedName name="ayman8" hidden="1">{#N/A,#N/A,FALSE,"REPORT"}</definedName>
    <definedName name="az" hidden="1">{#N/A,#N/A,FALSE,"Pharm";#N/A,#N/A,FALSE,"WWCM"}</definedName>
    <definedName name="azeazr" hidden="1">{#N/A,#N/A,FALSE,"Sales Graph";#N/A,#N/A,FALSE,"BUC Graph";#N/A,#N/A,FALSE,"P&amp;L - YTD"}</definedName>
    <definedName name="azerety" hidden="1">{#N/A,#N/A,FALSE,"Pharm";#N/A,#N/A,FALSE,"WWCM"}</definedName>
    <definedName name="b" localSheetId="23">Assump_local!b</definedName>
    <definedName name="b">#REF!</definedName>
    <definedName name="B_S">#REF!</definedName>
    <definedName name="bb.gb._98" hidden="1">{#N/A,#N/A,FALSE,"Umsatz 99";#N/A,#N/A,FALSE,"ER 99 "}</definedName>
    <definedName name="bb.gb._99" hidden="1">{#N/A,#N/A,FALSE,"Umsatz 99";#N/A,#N/A,FALSE,"ER 99 "}</definedName>
    <definedName name="bbb" hidden="1">"iQShowQuarterlyAnnual"</definedName>
    <definedName name="bbbb" hidden="1">{#N/A,#N/A,FALSE,"REPORT"}</definedName>
    <definedName name="bbbbb" hidden="1">{#N/A,#N/A,FALSE,"Pharm";#N/A,#N/A,FALSE,"WWCM"}</definedName>
    <definedName name="BBBBBB" hidden="1">{#N/A,#N/A,FALSE,"REPORT"}</definedName>
    <definedName name="BBBBBBBBB" hidden="1">{#N/A,#N/A,FALSE,"REPORT"}</definedName>
    <definedName name="bbbbbbbbbbbbb" hidden="1">{#N/A,#N/A,FALSE,"Pharm";#N/A,#N/A,FALSE,"WWCM"}</definedName>
    <definedName name="bbvcx" hidden="1">{#N/A,#N/A,FALSE,"Umsatz HM";#N/A,#N/A,FALSE,"ER HM";#N/A,#N/A,FALSE,"EA HM  (2)";#N/A,#N/A,FALSE,"EA HM ";#N/A,#N/A,FALSE,"EA HM  (4)";#N/A,#N/A,FALSE,"EA HM  (3)";#N/A,#N/A,FALSE,"KA HM  (2)";#N/A,#N/A,FALSE,"KA HM";#N/A,#N/A,FALSE,"KA HM  (3)";#N/A,#N/A,FALSE,"KA HM (4)"}</definedName>
    <definedName name="bethany" hidden="1">{"income statement",#N/A,FALSE,"ATLAS-A"}</definedName>
    <definedName name="BEx1KN3DFSBGM96UYBTVHRDP5MWP" localSheetId="13" hidden="1">#REF!</definedName>
    <definedName name="BEx1KN3DFSBGM96UYBTVHRDP5MWP" localSheetId="3" hidden="1">#REF!</definedName>
    <definedName name="BEx1KN3DFSBGM96UYBTVHRDP5MWP" localSheetId="4" hidden="1">#REF!</definedName>
    <definedName name="BEx1KN3DFSBGM96UYBTVHRDP5MWP" localSheetId="15" hidden="1">#REF!</definedName>
    <definedName name="BEx1KN3DFSBGM96UYBTVHRDP5MWP" localSheetId="9" hidden="1">#REF!</definedName>
    <definedName name="BEx1KN3DFSBGM96UYBTVHRDP5MWP" localSheetId="11" hidden="1">#REF!</definedName>
    <definedName name="BEx1KN3DFSBGM96UYBTVHRDP5MWP" localSheetId="10" hidden="1">#REF!</definedName>
    <definedName name="BEx1KN3DFSBGM96UYBTVHRDP5MWP" localSheetId="17" hidden="1">#REF!</definedName>
    <definedName name="BEx1KN3DFSBGM96UYBTVHRDP5MWP" hidden="1">#REF!</definedName>
    <definedName name="BEx1RMUDIPWQOFVO4SIHME8LWPWO" hidden="1">#REF!</definedName>
    <definedName name="BEx3EFER188K1WFX9KJA9J5WZG6Z" hidden="1">#REF!</definedName>
    <definedName name="BEx3S1472H78BWII4DV69R6ULKH1" hidden="1">#REF!</definedName>
    <definedName name="BEx5BMARBGPR9PZ08THVXJFR6ZHC" localSheetId="13" hidden="1">#REF!</definedName>
    <definedName name="BEx5BMARBGPR9PZ08THVXJFR6ZHC" localSheetId="3" hidden="1">#REF!</definedName>
    <definedName name="BEx5BMARBGPR9PZ08THVXJFR6ZHC" localSheetId="4" hidden="1">#REF!</definedName>
    <definedName name="BEx5BMARBGPR9PZ08THVXJFR6ZHC" localSheetId="15" hidden="1">#REF!</definedName>
    <definedName name="BEx5BMARBGPR9PZ08THVXJFR6ZHC" localSheetId="9" hidden="1">#REF!</definedName>
    <definedName name="BEx5BMARBGPR9PZ08THVXJFR6ZHC" localSheetId="11" hidden="1">#REF!</definedName>
    <definedName name="BEx5BMARBGPR9PZ08THVXJFR6ZHC" localSheetId="10" hidden="1">#REF!</definedName>
    <definedName name="BEx5BMARBGPR9PZ08THVXJFR6ZHC" localSheetId="17" hidden="1">#REF!</definedName>
    <definedName name="BEx5BMARBGPR9PZ08THVXJFR6ZHC" hidden="1">#REF!</definedName>
    <definedName name="BEx5NSWN2R3BMOCANHX2OA8GBI7F" hidden="1">#REF!</definedName>
    <definedName name="BEx5OQ66KA2VP4ILQYAR0NH7TVNM" hidden="1">#REF!</definedName>
    <definedName name="BEx77J0ZEFADSZ4FH9IICK52OAFR" hidden="1">#REF!</definedName>
    <definedName name="BEx7L6ZG1L5WS2G9B5VLI2QGARAY" hidden="1">#REF!</definedName>
    <definedName name="BExCT9LSAM1YYE21AYCUFGRI6IFQ" hidden="1">#REF!</definedName>
    <definedName name="BExEXNL11BQP0QJ8AIDO02F740TD" hidden="1">#REF!</definedName>
    <definedName name="BExEZRK2ZDZY5QOMFB8JBK8X4DWH" hidden="1">#REF!</definedName>
    <definedName name="BExF22KO3OXPDVIVV7VC9GVFYCSA" hidden="1">#REF!</definedName>
    <definedName name="BExGTIDCSZYTUPDRRXRSE44OZYCE" localSheetId="13" hidden="1">#REF!</definedName>
    <definedName name="BExGTIDCSZYTUPDRRXRSE44OZYCE" localSheetId="3" hidden="1">#REF!</definedName>
    <definedName name="BExGTIDCSZYTUPDRRXRSE44OZYCE" localSheetId="4" hidden="1">#REF!</definedName>
    <definedName name="BExGTIDCSZYTUPDRRXRSE44OZYCE" localSheetId="15" hidden="1">#REF!</definedName>
    <definedName name="BExGTIDCSZYTUPDRRXRSE44OZYCE" localSheetId="9" hidden="1">#REF!</definedName>
    <definedName name="BExGTIDCSZYTUPDRRXRSE44OZYCE" localSheetId="11" hidden="1">#REF!</definedName>
    <definedName name="BExGTIDCSZYTUPDRRXRSE44OZYCE" localSheetId="10" hidden="1">#REF!</definedName>
    <definedName name="BExGTIDCSZYTUPDRRXRSE44OZYCE" localSheetId="17" hidden="1">#REF!</definedName>
    <definedName name="BExGTIDCSZYTUPDRRXRSE44OZYCE" hidden="1">#REF!</definedName>
    <definedName name="BExGY3I4R7LG31BE718QLFBSZC6B" localSheetId="13" hidden="1">#REF!</definedName>
    <definedName name="BExGY3I4R7LG31BE718QLFBSZC6B" localSheetId="3" hidden="1">#REF!</definedName>
    <definedName name="BExGY3I4R7LG31BE718QLFBSZC6B" localSheetId="4" hidden="1">#REF!</definedName>
    <definedName name="BExGY3I4R7LG31BE718QLFBSZC6B" localSheetId="15" hidden="1">#REF!</definedName>
    <definedName name="BExGY3I4R7LG31BE718QLFBSZC6B" localSheetId="9" hidden="1">#REF!</definedName>
    <definedName name="BExGY3I4R7LG31BE718QLFBSZC6B" localSheetId="11" hidden="1">#REF!</definedName>
    <definedName name="BExGY3I4R7LG31BE718QLFBSZC6B" localSheetId="10" hidden="1">#REF!</definedName>
    <definedName name="BExGY3I4R7LG31BE718QLFBSZC6B" localSheetId="17" hidden="1">#REF!</definedName>
    <definedName name="BExGY3I4R7LG31BE718QLFBSZC6B" hidden="1">#REF!</definedName>
    <definedName name="BExIPTSFUSK7F0UWZJJZAQ8UKWNQ" localSheetId="13" hidden="1">#REF!</definedName>
    <definedName name="BExIPTSFUSK7F0UWZJJZAQ8UKWNQ" localSheetId="3" hidden="1">#REF!</definedName>
    <definedName name="BExIPTSFUSK7F0UWZJJZAQ8UKWNQ" localSheetId="4" hidden="1">#REF!</definedName>
    <definedName name="BExIPTSFUSK7F0UWZJJZAQ8UKWNQ" localSheetId="15" hidden="1">#REF!</definedName>
    <definedName name="BExIPTSFUSK7F0UWZJJZAQ8UKWNQ" localSheetId="9" hidden="1">#REF!</definedName>
    <definedName name="BExIPTSFUSK7F0UWZJJZAQ8UKWNQ" localSheetId="11" hidden="1">#REF!</definedName>
    <definedName name="BExIPTSFUSK7F0UWZJJZAQ8UKWNQ" localSheetId="10" hidden="1">#REF!</definedName>
    <definedName name="BExIPTSFUSK7F0UWZJJZAQ8UKWNQ" localSheetId="17" hidden="1">#REF!</definedName>
    <definedName name="BExIPTSFUSK7F0UWZJJZAQ8UKWNQ" hidden="1">#REF!</definedName>
    <definedName name="BExQ4AWYHIHYXHZ0QE59BVD1WT1O" localSheetId="13" hidden="1">#REF!</definedName>
    <definedName name="BExQ4AWYHIHYXHZ0QE59BVD1WT1O" localSheetId="3" hidden="1">#REF!</definedName>
    <definedName name="BExQ4AWYHIHYXHZ0QE59BVD1WT1O" localSheetId="4" hidden="1">#REF!</definedName>
    <definedName name="BExQ4AWYHIHYXHZ0QE59BVD1WT1O" localSheetId="15" hidden="1">#REF!</definedName>
    <definedName name="BExQ4AWYHIHYXHZ0QE59BVD1WT1O" localSheetId="9" hidden="1">#REF!</definedName>
    <definedName name="BExQ4AWYHIHYXHZ0QE59BVD1WT1O" localSheetId="11" hidden="1">#REF!</definedName>
    <definedName name="BExQ4AWYHIHYXHZ0QE59BVD1WT1O" localSheetId="10" hidden="1">#REF!</definedName>
    <definedName name="BExQ4AWYHIHYXHZ0QE59BVD1WT1O" localSheetId="17" hidden="1">#REF!</definedName>
    <definedName name="BExQ4AWYHIHYXHZ0QE59BVD1WT1O" hidden="1">#REF!</definedName>
    <definedName name="BExQIMZW8FYSGNC8SWN6NXSJ0F9K" hidden="1">#REF!</definedName>
    <definedName name="BExS3YYT1ZRVNKQM9OC5Q55DKT1B" hidden="1">#REF!</definedName>
    <definedName name="BExS84IGZULPVLCT6U35BI6MG2RN" hidden="1">#REF!</definedName>
    <definedName name="BExSFIHWBPQMH0N5747AU1RJXZCD" hidden="1">#REF!</definedName>
    <definedName name="BExVTFX1HTQDL4TL75KL0YRQBK6Q" hidden="1">#REF!</definedName>
    <definedName name="BExW2L4X3S9YFK5V6LI0PO4KZ9RL" hidden="1">#REF!</definedName>
    <definedName name="BExW370KZ41UTXCA5FAJYU18S12J" hidden="1">#REF!</definedName>
    <definedName name="BExY6F6Q64VRFI62ILTOAYEU25Z4" localSheetId="13" hidden="1">#REF!</definedName>
    <definedName name="BExY6F6Q64VRFI62ILTOAYEU25Z4" localSheetId="3" hidden="1">#REF!</definedName>
    <definedName name="BExY6F6Q64VRFI62ILTOAYEU25Z4" localSheetId="4" hidden="1">#REF!</definedName>
    <definedName name="BExY6F6Q64VRFI62ILTOAYEU25Z4" localSheetId="15" hidden="1">#REF!</definedName>
    <definedName name="BExY6F6Q64VRFI62ILTOAYEU25Z4" localSheetId="9" hidden="1">#REF!</definedName>
    <definedName name="BExY6F6Q64VRFI62ILTOAYEU25Z4" localSheetId="11" hidden="1">#REF!</definedName>
    <definedName name="BExY6F6Q64VRFI62ILTOAYEU25Z4" localSheetId="10" hidden="1">#REF!</definedName>
    <definedName name="BExY6F6Q64VRFI62ILTOAYEU25Z4" localSheetId="17" hidden="1">#REF!</definedName>
    <definedName name="BExY6F6Q64VRFI62ILTOAYEU25Z4" hidden="1">#REF!</definedName>
    <definedName name="BExZJKZTF74TFS3W8HHZQYNQ4MCN" hidden="1">#REF!</definedName>
    <definedName name="BExZTZH28FJMW7JBCLPJQ295YDA5" hidden="1">#REF!</definedName>
    <definedName name="BExZWW2BIUC71C579U9Z5SWWEKTC" hidden="1">#REF!</definedName>
    <definedName name="BG_Del" hidden="1">15</definedName>
    <definedName name="BG_Ins" hidden="1">4</definedName>
    <definedName name="BG_Mod" hidden="1">6</definedName>
    <definedName name="bh" hidden="1">{"cover a","1q",FALSE,"Cover";"Op Earn Mgd Q1",#N/A,FALSE,"Op-Earn (Mng)";"Op Earn Rpt Q1",#N/A,FALSE,"Op-Earn (Rpt)";"Loans",#N/A,FALSE,"Loans";"Credit Costs",#N/A,FALSE,"CCosts";"Net Interest Margin",#N/A,FALSE,"Margin";"Nonint Income",#N/A,FALSE,"NonII";"Nonint Exp",#N/A,FALSE,"NonIE";"Valuation",#N/A,FALSE,"Valuation"}</definedName>
    <definedName name="bjklllllllllllllllllllllllllllkjjjjjjjjjjjjjjjjjjjjjjjjjjjjjjjjjjjjjjjjjjjjjjjjjjjjjjjjjj" localSheetId="23" hidden="1">{#VALUE!,#N/A,FALSE,0;#N/A,#N/A,FALSE,0;#N/A,#N/A,FALSE,0;#N/A,#N/A,FALSE,0;#N/A,#N/A,FALSE,0;#N/A,#N/A,FALSE,0;#N/A,#N/A,FALSE,0;#N/A,#N/A,FALSE,0;0,0,#VALUE!,#N/A;FALSE,0,#N/A,#N/A;FALSE,0,#N/A,#N/A;FALSE,0,#N/A,#N/A;FALSE,0,0,0;0,0,0,0;0,0,0,0;0,0,0,0;0,0,0,0;0,0,0,0;0,0,0,0;0,0,0,0;0,0,0,0;0,0,0,0;0,0,0,0;0,0,0,0}</definedName>
    <definedName name="bjklllllllllllllllllllllllllllkjjjjjjjjjjjjjjjjjjjjjjjjjjjjjjjjjjjjjjjjjjjjjjjjjjjjjjjjjj" localSheetId="13" hidden="1">{#VALUE!,#N/A,FALSE,0;#N/A,#N/A,FALSE,0;#N/A,#N/A,FALSE,0;#N/A,#N/A,FALSE,0;#N/A,#N/A,FALSE,0;#N/A,#N/A,FALSE,0;#N/A,#N/A,FALSE,0;#N/A,#N/A,FALSE,0;0,0,#VALUE!,#N/A;FALSE,0,#N/A,#N/A;FALSE,0,#N/A,#N/A;FALSE,0,#N/A,#N/A;FALSE,0,0,0;0,0,0,0;0,0,0,0;0,0,0,0;0,0,0,0;0,0,0,0;0,0,0,0;0,0,0,0;0,0,0,0;0,0,0,0;0,0,0,0;0,0,0,0}</definedName>
    <definedName name="bjklllllllllllllllllllllllllllkjjjjjjjjjjjjjjjjjjjjjjjjjjjjjjjjjjjjjjjjjjjjjjjjjjjjjjjjjj" localSheetId="3" hidden="1">{#VALUE!,#N/A,FALSE,0;#N/A,#N/A,FALSE,0;#N/A,#N/A,FALSE,0;#N/A,#N/A,FALSE,0;#N/A,#N/A,FALSE,0;#N/A,#N/A,FALSE,0;#N/A,#N/A,FALSE,0;#N/A,#N/A,FALSE,0;0,0,#VALUE!,#N/A;FALSE,0,#N/A,#N/A;FALSE,0,#N/A,#N/A;FALSE,0,#N/A,#N/A;FALSE,0,0,0;0,0,0,0;0,0,0,0;0,0,0,0;0,0,0,0;0,0,0,0;0,0,0,0;0,0,0,0;0,0,0,0;0,0,0,0;0,0,0,0;0,0,0,0}</definedName>
    <definedName name="bjklllllllllllllllllllllllllllkjjjjjjjjjjjjjjjjjjjjjjjjjjjjjjjjjjjjjjjjjjjjjjjjjjjjjjjjjj" localSheetId="4" hidden="1">{#VALUE!,#N/A,FALSE,0;#N/A,#N/A,FALSE,0;#N/A,#N/A,FALSE,0;#N/A,#N/A,FALSE,0;#N/A,#N/A,FALSE,0;#N/A,#N/A,FALSE,0;#N/A,#N/A,FALSE,0;#N/A,#N/A,FALSE,0;0,0,#VALUE!,#N/A;FALSE,0,#N/A,#N/A;FALSE,0,#N/A,#N/A;FALSE,0,#N/A,#N/A;FALSE,0,0,0;0,0,0,0;0,0,0,0;0,0,0,0;0,0,0,0;0,0,0,0;0,0,0,0;0,0,0,0;0,0,0,0;0,0,0,0;0,0,0,0;0,0,0,0}</definedName>
    <definedName name="bjklllllllllllllllllllllllllllkjjjjjjjjjjjjjjjjjjjjjjjjjjjjjjjjjjjjjjjjjjjjjjjjjjjjjjjjjj" localSheetId="15" hidden="1">{#VALUE!,#N/A,FALSE,0;#N/A,#N/A,FALSE,0;#N/A,#N/A,FALSE,0;#N/A,#N/A,FALSE,0;#N/A,#N/A,FALSE,0;#N/A,#N/A,FALSE,0;#N/A,#N/A,FALSE,0;#N/A,#N/A,FALSE,0;0,0,#VALUE!,#N/A;FALSE,0,#N/A,#N/A;FALSE,0,#N/A,#N/A;FALSE,0,#N/A,#N/A;FALSE,0,0,0;0,0,0,0;0,0,0,0;0,0,0,0;0,0,0,0;0,0,0,0;0,0,0,0;0,0,0,0;0,0,0,0;0,0,0,0;0,0,0,0;0,0,0,0}</definedName>
    <definedName name="bjklllllllllllllllllllllllllllkjjjjjjjjjjjjjjjjjjjjjjjjjjjjjjjjjjjjjjjjjjjjjjjjjjjjjjjjjj" localSheetId="9" hidden="1">{#VALUE!,#N/A,FALSE,0;#N/A,#N/A,FALSE,0;#N/A,#N/A,FALSE,0;#N/A,#N/A,FALSE,0;#N/A,#N/A,FALSE,0;#N/A,#N/A,FALSE,0;#N/A,#N/A,FALSE,0;#N/A,#N/A,FALSE,0;0,0,#VALUE!,#N/A;FALSE,0,#N/A,#N/A;FALSE,0,#N/A,#N/A;FALSE,0,#N/A,#N/A;FALSE,0,0,0;0,0,0,0;0,0,0,0;0,0,0,0;0,0,0,0;0,0,0,0;0,0,0,0;0,0,0,0;0,0,0,0;0,0,0,0;0,0,0,0;0,0,0,0}</definedName>
    <definedName name="bjklllllllllllllllllllllllllllkjjjjjjjjjjjjjjjjjjjjjjjjjjjjjjjjjjjjjjjjjjjjjjjjjjjjjjjjjj" localSheetId="11" hidden="1">{#VALUE!,#N/A,FALSE,0;#N/A,#N/A,FALSE,0;#N/A,#N/A,FALSE,0;#N/A,#N/A,FALSE,0;#N/A,#N/A,FALSE,0;#N/A,#N/A,FALSE,0;#N/A,#N/A,FALSE,0;#N/A,#N/A,FALSE,0;0,0,#VALUE!,#N/A;FALSE,0,#N/A,#N/A;FALSE,0,#N/A,#N/A;FALSE,0,#N/A,#N/A;FALSE,0,0,0;0,0,0,0;0,0,0,0;0,0,0,0;0,0,0,0;0,0,0,0;0,0,0,0;0,0,0,0;0,0,0,0;0,0,0,0;0,0,0,0;0,0,0,0}</definedName>
    <definedName name="bjklllllllllllllllllllllllllllkjjjjjjjjjjjjjjjjjjjjjjjjjjjjjjjjjjjjjjjjjjjjjjjjjjjjjjjjjj" localSheetId="10" hidden="1">{#VALUE!,#N/A,FALSE,0;#N/A,#N/A,FALSE,0;#N/A,#N/A,FALSE,0;#N/A,#N/A,FALSE,0;#N/A,#N/A,FALSE,0;#N/A,#N/A,FALSE,0;#N/A,#N/A,FALSE,0;#N/A,#N/A,FALSE,0;0,0,#VALUE!,#N/A;FALSE,0,#N/A,#N/A;FALSE,0,#N/A,#N/A;FALSE,0,#N/A,#N/A;FALSE,0,0,0;0,0,0,0;0,0,0,0;0,0,0,0;0,0,0,0;0,0,0,0;0,0,0,0;0,0,0,0;0,0,0,0;0,0,0,0;0,0,0,0;0,0,0,0}</definedName>
    <definedName name="bjklllllllllllllllllllllllllllkjjjjjjjjjjjjjjjjjjjjjjjjjjjjjjjjjjjjjjjjjjjjjjjjjjjjjjjjjj" localSheetId="17" hidden="1">{#VALUE!,#N/A,FALSE,0;#N/A,#N/A,FALSE,0;#N/A,#N/A,FALSE,0;#N/A,#N/A,FALSE,0;#N/A,#N/A,FALSE,0;#N/A,#N/A,FALSE,0;#N/A,#N/A,FALSE,0;#N/A,#N/A,FALSE,0;0,0,#VALUE!,#N/A;FALSE,0,#N/A,#N/A;FALSE,0,#N/A,#N/A;FALSE,0,#N/A,#N/A;FALSE,0,0,0;0,0,0,0;0,0,0,0;0,0,0,0;0,0,0,0;0,0,0,0;0,0,0,0;0,0,0,0;0,0,0,0;0,0,0,0;0,0,0,0;0,0,0,0}</definedName>
    <definedName name="bjklllllllllllllllllllllllllllkjjjjjjjjjjjjjjjjjjjjjjjjjjjjjjjjjjjjjjjjjjjjjjjjjjjjjjjjjj" hidden="1">{#VALUE!,#N/A,FALSE,0;#N/A,#N/A,FALSE,0;#N/A,#N/A,FALSE,0;#N/A,#N/A,FALSE,0;#N/A,#N/A,FALSE,0;#N/A,#N/A,FALSE,0;#N/A,#N/A,FALSE,0;#N/A,#N/A,FALSE,0;0,0,#VALUE!,#N/A;FALSE,0,#N/A,#N/A;FALSE,0,#N/A,#N/A;FALSE,0,#N/A,#N/A;FALSE,0,0,0;0,0,0,0;0,0,0,0;0,0,0,0;0,0,0,0;0,0,0,0;0,0,0,0;0,0,0,0;0,0,0,0;0,0,0,0;0,0,0,0;0,0,0,0}</definedName>
    <definedName name="BLPH1" hidden="1">#REF!</definedName>
    <definedName name="BLPH10" hidden="1">#REF!</definedName>
    <definedName name="BLPH100" hidden="1">#REF!</definedName>
    <definedName name="BLPH1000" hidden="1">#REF!</definedName>
    <definedName name="BLPH1001" hidden="1">#REF!</definedName>
    <definedName name="BLPH1002" hidden="1">#REF!</definedName>
    <definedName name="BLPH1003" hidden="1">#REF!</definedName>
    <definedName name="BLPH1004" hidden="1">#REF!</definedName>
    <definedName name="BLPH1005" hidden="1">#REF!</definedName>
    <definedName name="BLPH1006" hidden="1">#REF!</definedName>
    <definedName name="BLPH1007" hidden="1">#REF!</definedName>
    <definedName name="BLPH1008" hidden="1">#REF!</definedName>
    <definedName name="BLPH1009" hidden="1">#REF!</definedName>
    <definedName name="BLPH101" hidden="1">#REF!</definedName>
    <definedName name="BLPH1010" hidden="1">#REF!</definedName>
    <definedName name="BLPH1011" hidden="1">#REF!</definedName>
    <definedName name="BLPH1012" hidden="1">#REF!</definedName>
    <definedName name="BLPH1013" hidden="1">#REF!</definedName>
    <definedName name="BLPH1014" hidden="1">#REF!</definedName>
    <definedName name="BLPH1015" hidden="1">#REF!</definedName>
    <definedName name="BLPH1016" hidden="1">#REF!</definedName>
    <definedName name="BLPH1017" hidden="1">#REF!</definedName>
    <definedName name="BLPH1018" hidden="1">#REF!</definedName>
    <definedName name="BLPH1019" hidden="1">#REF!</definedName>
    <definedName name="BLPH102" hidden="1">#REF!</definedName>
    <definedName name="BLPH1020" hidden="1">#REF!</definedName>
    <definedName name="BLPH1021" hidden="1">#REF!</definedName>
    <definedName name="BLPH1022" hidden="1">#REF!</definedName>
    <definedName name="BLPH1023" hidden="1">#REF!</definedName>
    <definedName name="BLPH1024" hidden="1">#REF!</definedName>
    <definedName name="BLPH1025" hidden="1">#REF!</definedName>
    <definedName name="BLPH1026" hidden="1">#REF!</definedName>
    <definedName name="BLPH1027" hidden="1">#REF!</definedName>
    <definedName name="BLPH1028" hidden="1">#REF!</definedName>
    <definedName name="BLPH1029" hidden="1">#REF!</definedName>
    <definedName name="BLPH103" hidden="1">#REF!</definedName>
    <definedName name="BLPH1030" hidden="1">#REF!</definedName>
    <definedName name="BLPH1031" hidden="1">#REF!</definedName>
    <definedName name="BLPH1032" hidden="1">#REF!</definedName>
    <definedName name="BLPH1033" hidden="1">#REF!</definedName>
    <definedName name="BLPH1034" hidden="1">#REF!</definedName>
    <definedName name="BLPH1035" hidden="1">#REF!</definedName>
    <definedName name="BLPH1036" hidden="1">#REF!</definedName>
    <definedName name="BLPH1037" hidden="1">#REF!</definedName>
    <definedName name="BLPH1038" hidden="1">#REF!</definedName>
    <definedName name="BLPH1039" hidden="1">#REF!</definedName>
    <definedName name="BLPH104" hidden="1">#REF!</definedName>
    <definedName name="BLPH1040" hidden="1">#REF!</definedName>
    <definedName name="BLPH1041" hidden="1">#REF!</definedName>
    <definedName name="BLPH1042" hidden="1">#REF!</definedName>
    <definedName name="BLPH1043" hidden="1">#REF!</definedName>
    <definedName name="BLPH1044" hidden="1">#REF!</definedName>
    <definedName name="BLPH1045" hidden="1">#REF!</definedName>
    <definedName name="BLPH1046" hidden="1">#REF!</definedName>
    <definedName name="BLPH1047" hidden="1">#REF!</definedName>
    <definedName name="BLPH1048" hidden="1">#REF!</definedName>
    <definedName name="BLPH1049" hidden="1">#REF!</definedName>
    <definedName name="BLPH105" hidden="1">#REF!</definedName>
    <definedName name="BLPH1050" hidden="1">#REF!</definedName>
    <definedName name="BLPH1051" hidden="1">#REF!</definedName>
    <definedName name="BLPH1052" hidden="1">#REF!</definedName>
    <definedName name="BLPH1053" hidden="1">#REF!</definedName>
    <definedName name="BLPH1054" hidden="1">#REF!</definedName>
    <definedName name="BLPH1055" hidden="1">#REF!</definedName>
    <definedName name="BLPH1056" hidden="1">#REF!</definedName>
    <definedName name="BLPH1057" hidden="1">#REF!</definedName>
    <definedName name="BLPH1058" hidden="1">#REF!</definedName>
    <definedName name="BLPH1059" hidden="1">#REF!</definedName>
    <definedName name="BLPH106" hidden="1">#REF!</definedName>
    <definedName name="BLPH1060" hidden="1">#REF!</definedName>
    <definedName name="BLPH1061" hidden="1">#REF!</definedName>
    <definedName name="BLPH1062" hidden="1">#REF!</definedName>
    <definedName name="BLPH1063" hidden="1">#REF!</definedName>
    <definedName name="BLPH1064" hidden="1">#REF!</definedName>
    <definedName name="BLPH1065" hidden="1">#REF!</definedName>
    <definedName name="BLPH1066" hidden="1">#REF!</definedName>
    <definedName name="BLPH1067" hidden="1">#REF!</definedName>
    <definedName name="BLPH1068" hidden="1">#REF!</definedName>
    <definedName name="BLPH1069" hidden="1">#REF!</definedName>
    <definedName name="BLPH107" hidden="1">#REF!</definedName>
    <definedName name="BLPH1070" hidden="1">#REF!</definedName>
    <definedName name="BLPH1071" hidden="1">#REF!</definedName>
    <definedName name="BLPH1072" hidden="1">#REF!</definedName>
    <definedName name="BLPH1073" hidden="1">#REF!</definedName>
    <definedName name="BLPH1074" hidden="1">#REF!</definedName>
    <definedName name="BLPH1075" hidden="1">#REF!</definedName>
    <definedName name="BLPH1076" hidden="1">#REF!</definedName>
    <definedName name="BLPH1077" hidden="1">#REF!</definedName>
    <definedName name="BLPH1078" hidden="1">#REF!</definedName>
    <definedName name="BLPH1079" hidden="1">#REF!</definedName>
    <definedName name="BLPH108" hidden="1">#REF!</definedName>
    <definedName name="BLPH1080" hidden="1">#REF!</definedName>
    <definedName name="BLPH1081" hidden="1">#REF!</definedName>
    <definedName name="BLPH1082" hidden="1">#REF!</definedName>
    <definedName name="BLPH1083" hidden="1">#REF!</definedName>
    <definedName name="BLPH1084" hidden="1">#REF!</definedName>
    <definedName name="BLPH1085" hidden="1">#REF!</definedName>
    <definedName name="BLPH1086" hidden="1">#REF!</definedName>
    <definedName name="BLPH1087" hidden="1">#REF!</definedName>
    <definedName name="BLPH1088" hidden="1">#REF!</definedName>
    <definedName name="BLPH1089" hidden="1">#REF!</definedName>
    <definedName name="BLPH109" hidden="1">#REF!</definedName>
    <definedName name="BLPH1090" hidden="1">#REF!</definedName>
    <definedName name="BLPH1091" hidden="1">#REF!</definedName>
    <definedName name="BLPH1092" hidden="1">#REF!</definedName>
    <definedName name="BLPH1093" hidden="1">#REF!</definedName>
    <definedName name="BLPH1094" hidden="1">#REF!</definedName>
    <definedName name="BLPH1095" hidden="1">#REF!</definedName>
    <definedName name="BLPH1096" hidden="1">#REF!</definedName>
    <definedName name="BLPH1097" hidden="1">#REF!</definedName>
    <definedName name="BLPH1098" hidden="1">#REF!</definedName>
    <definedName name="BLPH1099" hidden="1">#REF!</definedName>
    <definedName name="BLPH11" hidden="1">#REF!</definedName>
    <definedName name="BLPH110" hidden="1">#REF!</definedName>
    <definedName name="BLPH1100" hidden="1">#REF!</definedName>
    <definedName name="BLPH1101" hidden="1">#REF!</definedName>
    <definedName name="BLPH1102" hidden="1">#REF!</definedName>
    <definedName name="BLPH1103" hidden="1">#REF!</definedName>
    <definedName name="BLPH1104" hidden="1">#REF!</definedName>
    <definedName name="BLPH1105" hidden="1">#REF!</definedName>
    <definedName name="BLPH1106" hidden="1">#REF!</definedName>
    <definedName name="BLPH1107" hidden="1">#REF!</definedName>
    <definedName name="BLPH1108" hidden="1">#REF!</definedName>
    <definedName name="BLPH1109" hidden="1">#REF!</definedName>
    <definedName name="BLPH111" hidden="1">#REF!</definedName>
    <definedName name="BLPH1110" hidden="1">#REF!</definedName>
    <definedName name="BLPH1111" hidden="1">#REF!</definedName>
    <definedName name="BLPH1112" hidden="1">#REF!</definedName>
    <definedName name="BLPH1113" hidden="1">#REF!</definedName>
    <definedName name="BLPH1114" hidden="1">#REF!</definedName>
    <definedName name="BLPH1115" hidden="1">#REF!</definedName>
    <definedName name="BLPH1116" hidden="1">#REF!</definedName>
    <definedName name="BLPH1117" hidden="1">#REF!</definedName>
    <definedName name="BLPH1118" hidden="1">#REF!</definedName>
    <definedName name="BLPH1119" hidden="1">#REF!</definedName>
    <definedName name="BLPH112" hidden="1">#REF!</definedName>
    <definedName name="BLPH1120" hidden="1">#REF!</definedName>
    <definedName name="BLPH1121" hidden="1">#REF!</definedName>
    <definedName name="BLPH1122" hidden="1">#REF!</definedName>
    <definedName name="BLPH1123" hidden="1">#REF!</definedName>
    <definedName name="BLPH1124" hidden="1">#REF!</definedName>
    <definedName name="BLPH1125" hidden="1">#REF!</definedName>
    <definedName name="BLPH1126" hidden="1">#REF!</definedName>
    <definedName name="BLPH1127" hidden="1">#REF!</definedName>
    <definedName name="BLPH1128" hidden="1">#REF!</definedName>
    <definedName name="BLPH1129" hidden="1">#REF!</definedName>
    <definedName name="BLPH113" hidden="1">#REF!</definedName>
    <definedName name="BLPH1130" hidden="1">#REF!</definedName>
    <definedName name="BLPH1131" hidden="1">#REF!</definedName>
    <definedName name="BLPH1132" hidden="1">#REF!</definedName>
    <definedName name="BLPH1133" hidden="1">#REF!</definedName>
    <definedName name="BLPH1134" hidden="1">#REF!</definedName>
    <definedName name="BLPH1135" hidden="1">#REF!</definedName>
    <definedName name="BLPH1136" hidden="1">#REF!</definedName>
    <definedName name="BLPH1137" hidden="1">#REF!</definedName>
    <definedName name="BLPH1138" hidden="1">#REF!</definedName>
    <definedName name="BLPH1139" hidden="1">#REF!</definedName>
    <definedName name="BLPH114" hidden="1">#REF!</definedName>
    <definedName name="BLPH1140" hidden="1">#REF!</definedName>
    <definedName name="BLPH1141" hidden="1">#REF!</definedName>
    <definedName name="BLPH1142" hidden="1">#REF!</definedName>
    <definedName name="BLPH1143" hidden="1">#REF!</definedName>
    <definedName name="BLPH1144" hidden="1">#REF!</definedName>
    <definedName name="BLPH1145" hidden="1">#REF!</definedName>
    <definedName name="BLPH1146" hidden="1">#REF!</definedName>
    <definedName name="BLPH1147" hidden="1">#REF!</definedName>
    <definedName name="BLPH1148" hidden="1">#REF!</definedName>
    <definedName name="BLPH1149" hidden="1">#REF!</definedName>
    <definedName name="BLPH115" hidden="1">#REF!</definedName>
    <definedName name="BLPH1150" hidden="1">#REF!</definedName>
    <definedName name="BLPH1151" hidden="1">#REF!</definedName>
    <definedName name="BLPH1152" hidden="1">#REF!</definedName>
    <definedName name="BLPH1153" hidden="1">#REF!</definedName>
    <definedName name="BLPH1154" hidden="1">#REF!</definedName>
    <definedName name="BLPH1155" hidden="1">#REF!</definedName>
    <definedName name="BLPH1156" hidden="1">#REF!</definedName>
    <definedName name="BLPH1157" hidden="1">#REF!</definedName>
    <definedName name="BLPH1158" hidden="1">#REF!</definedName>
    <definedName name="BLPH1159" hidden="1">#REF!</definedName>
    <definedName name="BLPH116" hidden="1">#REF!</definedName>
    <definedName name="BLPH1160" hidden="1">#REF!</definedName>
    <definedName name="BLPH1161" hidden="1">#REF!</definedName>
    <definedName name="BLPH1162" hidden="1">#REF!</definedName>
    <definedName name="BLPH1163" hidden="1">#REF!</definedName>
    <definedName name="BLPH1164" hidden="1">#REF!</definedName>
    <definedName name="BLPH1165" hidden="1">#REF!</definedName>
    <definedName name="BLPH1166" hidden="1">#REF!</definedName>
    <definedName name="BLPH1167" hidden="1">#REF!</definedName>
    <definedName name="BLPH1168" hidden="1">#REF!</definedName>
    <definedName name="BLPH1169" hidden="1">#REF!</definedName>
    <definedName name="BLPH117" hidden="1">#REF!</definedName>
    <definedName name="BLPH1170" hidden="1">#REF!</definedName>
    <definedName name="BLPH1171" hidden="1">#REF!</definedName>
    <definedName name="BLPH1172" hidden="1">#REF!</definedName>
    <definedName name="BLPH1173" hidden="1">#REF!</definedName>
    <definedName name="BLPH1174" hidden="1">#REF!</definedName>
    <definedName name="BLPH1175" hidden="1">#REF!</definedName>
    <definedName name="BLPH1176" hidden="1">#REF!</definedName>
    <definedName name="BLPH1177" hidden="1">#REF!</definedName>
    <definedName name="BLPH1178" hidden="1">#REF!</definedName>
    <definedName name="BLPH1179" hidden="1">#REF!</definedName>
    <definedName name="BLPH118" hidden="1">#REF!</definedName>
    <definedName name="BLPH1180" hidden="1">#REF!</definedName>
    <definedName name="BLPH1181" hidden="1">#REF!</definedName>
    <definedName name="BLPH1182" hidden="1">#REF!</definedName>
    <definedName name="BLPH1183" hidden="1">#REF!</definedName>
    <definedName name="BLPH1184" hidden="1">#REF!</definedName>
    <definedName name="BLPH1185" hidden="1">#REF!</definedName>
    <definedName name="BLPH1186" hidden="1">#REF!</definedName>
    <definedName name="BLPH1187" hidden="1">#REF!</definedName>
    <definedName name="BLPH1188" hidden="1">#REF!</definedName>
    <definedName name="BLPH1189" hidden="1">#REF!</definedName>
    <definedName name="BLPH119" hidden="1">#REF!</definedName>
    <definedName name="BLPH1190" hidden="1">#REF!</definedName>
    <definedName name="BLPH1191" hidden="1">#REF!</definedName>
    <definedName name="BLPH1192" hidden="1">#REF!</definedName>
    <definedName name="BLPH1193" hidden="1">#REF!</definedName>
    <definedName name="BLPH1194" hidden="1">#REF!</definedName>
    <definedName name="BLPH1195" hidden="1">#REF!</definedName>
    <definedName name="BLPH1196" hidden="1">#REF!</definedName>
    <definedName name="BLPH1197" hidden="1">#REF!</definedName>
    <definedName name="BLPH1198" hidden="1">#REF!</definedName>
    <definedName name="BLPH1199" hidden="1">#REF!</definedName>
    <definedName name="BLPH12" hidden="1">#REF!</definedName>
    <definedName name="BLPH120" hidden="1">#REF!</definedName>
    <definedName name="BLPH1200" hidden="1">#REF!</definedName>
    <definedName name="BLPH1201" hidden="1">#REF!</definedName>
    <definedName name="BLPH1202" hidden="1">#REF!</definedName>
    <definedName name="BLPH1203" hidden="1">#REF!</definedName>
    <definedName name="BLPH1204" hidden="1">#REF!</definedName>
    <definedName name="BLPH1205" hidden="1">#REF!</definedName>
    <definedName name="BLPH1206" hidden="1">#REF!</definedName>
    <definedName name="BLPH1207" hidden="1">#REF!</definedName>
    <definedName name="BLPH1208" hidden="1">#REF!</definedName>
    <definedName name="BLPH1209" hidden="1">#REF!</definedName>
    <definedName name="BLPH121" hidden="1">#REF!</definedName>
    <definedName name="BLPH1210" hidden="1">#REF!</definedName>
    <definedName name="BLPH1211" hidden="1">#REF!</definedName>
    <definedName name="BLPH1212" hidden="1">#REF!</definedName>
    <definedName name="BLPH1213" hidden="1">#REF!</definedName>
    <definedName name="BLPH1214" hidden="1">#REF!</definedName>
    <definedName name="BLPH1215" hidden="1">#REF!</definedName>
    <definedName name="BLPH1216" hidden="1">#REF!</definedName>
    <definedName name="BLPH1217" hidden="1">#REF!</definedName>
    <definedName name="BLPH1218" hidden="1">#REF!</definedName>
    <definedName name="BLPH1219" hidden="1">#REF!</definedName>
    <definedName name="BLPH122" hidden="1">#REF!</definedName>
    <definedName name="BLPH1220" hidden="1">#REF!</definedName>
    <definedName name="BLPH1221" hidden="1">#REF!</definedName>
    <definedName name="BLPH1222" hidden="1">#REF!</definedName>
    <definedName name="BLPH1223" hidden="1">#REF!</definedName>
    <definedName name="BLPH1224" hidden="1">#REF!</definedName>
    <definedName name="BLPH1225" hidden="1">#REF!</definedName>
    <definedName name="BLPH1226" hidden="1">#REF!</definedName>
    <definedName name="BLPH1227" hidden="1">#REF!</definedName>
    <definedName name="BLPH1228" hidden="1">#REF!</definedName>
    <definedName name="BLPH1229" hidden="1">#REF!</definedName>
    <definedName name="BLPH123" hidden="1">#REF!</definedName>
    <definedName name="BLPH1230" hidden="1">#REF!</definedName>
    <definedName name="BLPH1231" hidden="1">#REF!</definedName>
    <definedName name="BLPH1232" hidden="1">#REF!</definedName>
    <definedName name="BLPH1233" hidden="1">#REF!</definedName>
    <definedName name="BLPH1234" hidden="1">#REF!</definedName>
    <definedName name="BLPH1235" hidden="1">#REF!</definedName>
    <definedName name="BLPH1236" hidden="1">#REF!</definedName>
    <definedName name="BLPH1237" hidden="1">#REF!</definedName>
    <definedName name="BLPH1238" hidden="1">#REF!</definedName>
    <definedName name="BLPH1239" hidden="1">#REF!</definedName>
    <definedName name="BLPH124" hidden="1">#REF!</definedName>
    <definedName name="BLPH1240" hidden="1">#REF!</definedName>
    <definedName name="BLPH1241" hidden="1">#REF!</definedName>
    <definedName name="BLPH1242" hidden="1">#REF!</definedName>
    <definedName name="BLPH1243" hidden="1">#REF!</definedName>
    <definedName name="BLPH1244" hidden="1">#REF!</definedName>
    <definedName name="BLPH1245" hidden="1">#REF!</definedName>
    <definedName name="BLPH1246" hidden="1">#REF!</definedName>
    <definedName name="BLPH1247" hidden="1">#REF!</definedName>
    <definedName name="BLPH1248" hidden="1">#REF!</definedName>
    <definedName name="BLPH1249" hidden="1">#REF!</definedName>
    <definedName name="BLPH125" hidden="1">#REF!</definedName>
    <definedName name="BLPH1250" hidden="1">#REF!</definedName>
    <definedName name="BLPH1251" hidden="1">#REF!</definedName>
    <definedName name="BLPH1252" hidden="1">#REF!</definedName>
    <definedName name="BLPH1253" hidden="1">#REF!</definedName>
    <definedName name="BLPH1254" hidden="1">#REF!</definedName>
    <definedName name="BLPH1255" hidden="1">#REF!</definedName>
    <definedName name="BLPH1256" hidden="1">#REF!</definedName>
    <definedName name="BLPH1257" hidden="1">#REF!</definedName>
    <definedName name="BLPH1258" hidden="1">#REF!</definedName>
    <definedName name="BLPH1259" hidden="1">#REF!</definedName>
    <definedName name="BLPH126" hidden="1">#REF!</definedName>
    <definedName name="BLPH1260" hidden="1">#REF!</definedName>
    <definedName name="BLPH1261" hidden="1">#REF!</definedName>
    <definedName name="BLPH1262" hidden="1">#REF!</definedName>
    <definedName name="BLPH1263" hidden="1">#REF!</definedName>
    <definedName name="BLPH1264" hidden="1">#REF!</definedName>
    <definedName name="BLPH1265" hidden="1">#REF!</definedName>
    <definedName name="BLPH1266" hidden="1">#REF!</definedName>
    <definedName name="BLPH1267" hidden="1">#REF!</definedName>
    <definedName name="BLPH1268" hidden="1">#REF!</definedName>
    <definedName name="BLPH1269" hidden="1">#REF!</definedName>
    <definedName name="BLPH127" hidden="1">#REF!</definedName>
    <definedName name="BLPH1270" hidden="1">#REF!</definedName>
    <definedName name="BLPH1271" hidden="1">#REF!</definedName>
    <definedName name="BLPH1272" hidden="1">#REF!</definedName>
    <definedName name="BLPH1273" hidden="1">#REF!</definedName>
    <definedName name="BLPH1274" hidden="1">#REF!</definedName>
    <definedName name="BLPH1275" hidden="1">#REF!</definedName>
    <definedName name="BLPH1276" hidden="1">#REF!</definedName>
    <definedName name="BLPH1277" hidden="1">#REF!</definedName>
    <definedName name="BLPH1278" hidden="1">#REF!</definedName>
    <definedName name="BLPH1279" hidden="1">#REF!</definedName>
    <definedName name="BLPH128" hidden="1">#REF!</definedName>
    <definedName name="BLPH1280" hidden="1">#REF!</definedName>
    <definedName name="BLPH1281" hidden="1">#REF!</definedName>
    <definedName name="BLPH1282" hidden="1">#REF!</definedName>
    <definedName name="BLPH1283" hidden="1">#REF!</definedName>
    <definedName name="BLPH1284" hidden="1">#REF!</definedName>
    <definedName name="BLPH1285" hidden="1">#REF!</definedName>
    <definedName name="BLPH1286" hidden="1">#REF!</definedName>
    <definedName name="BLPH1287" hidden="1">#REF!</definedName>
    <definedName name="BLPH1288" hidden="1">#REF!</definedName>
    <definedName name="BLPH1289" hidden="1">#REF!</definedName>
    <definedName name="BLPH129" hidden="1">#REF!</definedName>
    <definedName name="BLPH1290" hidden="1">#REF!</definedName>
    <definedName name="BLPH1291" hidden="1">#REF!</definedName>
    <definedName name="BLPH1292" hidden="1">#REF!</definedName>
    <definedName name="BLPH1293" hidden="1">#REF!</definedName>
    <definedName name="BLPH1294" hidden="1">#REF!</definedName>
    <definedName name="BLPH1295" hidden="1">#REF!</definedName>
    <definedName name="BLPH1296" hidden="1">#REF!</definedName>
    <definedName name="BLPH1297" hidden="1">#REF!</definedName>
    <definedName name="BLPH1298" hidden="1">#REF!</definedName>
    <definedName name="BLPH1299" hidden="1">#REF!</definedName>
    <definedName name="BLPH13" hidden="1">#REF!</definedName>
    <definedName name="BLPH130" hidden="1">#REF!</definedName>
    <definedName name="BLPH1300" hidden="1">#REF!</definedName>
    <definedName name="BLPH1301" hidden="1">#REF!</definedName>
    <definedName name="BLPH1302" hidden="1">#REF!</definedName>
    <definedName name="BLPH1303" hidden="1">#REF!</definedName>
    <definedName name="BLPH1304" hidden="1">#REF!</definedName>
    <definedName name="BLPH1305" hidden="1">#REF!</definedName>
    <definedName name="BLPH1306" hidden="1">#REF!</definedName>
    <definedName name="BLPH1307" hidden="1">#REF!</definedName>
    <definedName name="BLPH1308" hidden="1">#REF!</definedName>
    <definedName name="BLPH1309" hidden="1">#REF!</definedName>
    <definedName name="BLPH131" hidden="1">#REF!</definedName>
    <definedName name="BLPH1310" hidden="1">#REF!</definedName>
    <definedName name="BLPH1311" hidden="1">#REF!</definedName>
    <definedName name="BLPH1312" hidden="1">#REF!</definedName>
    <definedName name="BLPH1313" hidden="1">#REF!</definedName>
    <definedName name="BLPH1314" hidden="1">#REF!</definedName>
    <definedName name="BLPH1315" hidden="1">#REF!</definedName>
    <definedName name="BLPH1316" hidden="1">#REF!</definedName>
    <definedName name="BLPH1317" hidden="1">#REF!</definedName>
    <definedName name="BLPH1318" hidden="1">#REF!</definedName>
    <definedName name="BLPH1319" hidden="1">#REF!</definedName>
    <definedName name="BLPH132" hidden="1">#REF!</definedName>
    <definedName name="BLPH1320" hidden="1">#REF!</definedName>
    <definedName name="BLPH1321" hidden="1">#REF!</definedName>
    <definedName name="BLPH1322" hidden="1">#REF!</definedName>
    <definedName name="BLPH1323" hidden="1">#REF!</definedName>
    <definedName name="BLPH1324" hidden="1">#REF!</definedName>
    <definedName name="BLPH1325" hidden="1">#REF!</definedName>
    <definedName name="BLPH1326" hidden="1">#REF!</definedName>
    <definedName name="BLPH1327" hidden="1">#REF!</definedName>
    <definedName name="BLPH1328" hidden="1">#REF!</definedName>
    <definedName name="BLPH1329" hidden="1">#REF!</definedName>
    <definedName name="BLPH133" hidden="1">#REF!</definedName>
    <definedName name="BLPH1330" hidden="1">#REF!</definedName>
    <definedName name="BLPH1331" hidden="1">#REF!</definedName>
    <definedName name="BLPH1332" hidden="1">#REF!</definedName>
    <definedName name="BLPH1333" hidden="1">#REF!</definedName>
    <definedName name="BLPH1334" hidden="1">#REF!</definedName>
    <definedName name="BLPH1335" hidden="1">#REF!</definedName>
    <definedName name="BLPH1336" hidden="1">#REF!</definedName>
    <definedName name="BLPH1337" hidden="1">#REF!</definedName>
    <definedName name="BLPH1338" hidden="1">#REF!</definedName>
    <definedName name="BLPH1339" hidden="1">#REF!</definedName>
    <definedName name="BLPH1340" hidden="1">#REF!</definedName>
    <definedName name="BLPH1341" hidden="1">#REF!</definedName>
    <definedName name="BLPH1342" hidden="1">#REF!</definedName>
    <definedName name="BLPH1343" hidden="1">#REF!</definedName>
    <definedName name="BLPH1344" hidden="1">#REF!</definedName>
    <definedName name="BLPH1345" hidden="1">#REF!</definedName>
    <definedName name="BLPH1346" hidden="1">#REF!</definedName>
    <definedName name="BLPH1347" hidden="1">#REF!</definedName>
    <definedName name="BLPH1348" hidden="1">#REF!</definedName>
    <definedName name="BLPH1349" hidden="1">#REF!</definedName>
    <definedName name="BLPH135" hidden="1">#REF!</definedName>
    <definedName name="BLPH1350" hidden="1">#REF!</definedName>
    <definedName name="BLPH1351" hidden="1">#REF!</definedName>
    <definedName name="BLPH1352" hidden="1">#REF!</definedName>
    <definedName name="BLPH1353" hidden="1">#REF!</definedName>
    <definedName name="BLPH1354" hidden="1">#REF!</definedName>
    <definedName name="BLPH1355" hidden="1">#REF!</definedName>
    <definedName name="BLPH1356" hidden="1">#REF!</definedName>
    <definedName name="BLPH1357" hidden="1">#REF!</definedName>
    <definedName name="BLPH1358" hidden="1">#REF!</definedName>
    <definedName name="BLPH1359" hidden="1">#REF!</definedName>
    <definedName name="BLPH136" hidden="1">#REF!</definedName>
    <definedName name="BLPH1360" hidden="1">#REF!</definedName>
    <definedName name="BLPH1361" hidden="1">#REF!</definedName>
    <definedName name="BLPH1362" hidden="1">#REF!</definedName>
    <definedName name="BLPH1363" hidden="1">#REF!</definedName>
    <definedName name="BLPH1364" hidden="1">#REF!</definedName>
    <definedName name="BLPH1365" hidden="1">#REF!</definedName>
    <definedName name="BLPH1366" hidden="1">#REF!</definedName>
    <definedName name="BLPH1367" hidden="1">#REF!</definedName>
    <definedName name="BLPH1368" hidden="1">#REF!</definedName>
    <definedName name="BLPH1369" hidden="1">#REF!</definedName>
    <definedName name="BLPH137" hidden="1">#REF!</definedName>
    <definedName name="BLPH1370" hidden="1">#REF!</definedName>
    <definedName name="BLPH1371" hidden="1">#REF!</definedName>
    <definedName name="BLPH1372" hidden="1">#REF!</definedName>
    <definedName name="BLPH1373" hidden="1">#REF!</definedName>
    <definedName name="BLPH1374" hidden="1">#REF!</definedName>
    <definedName name="BLPH1375" hidden="1">#REF!</definedName>
    <definedName name="BLPH1376" hidden="1">#REF!</definedName>
    <definedName name="BLPH1377" hidden="1">#REF!</definedName>
    <definedName name="BLPH1378" hidden="1">#REF!</definedName>
    <definedName name="BLPH1379" hidden="1">#REF!</definedName>
    <definedName name="BLPH138" hidden="1">#REF!</definedName>
    <definedName name="BLPH1380" hidden="1">#REF!</definedName>
    <definedName name="BLPH1381" hidden="1">#REF!</definedName>
    <definedName name="BLPH1382" hidden="1">#REF!</definedName>
    <definedName name="BLPH1383" hidden="1">#REF!</definedName>
    <definedName name="BLPH1384" hidden="1">#REF!</definedName>
    <definedName name="BLPH1385" hidden="1">#REF!</definedName>
    <definedName name="BLPH1386" hidden="1">#REF!</definedName>
    <definedName name="BLPH1387" hidden="1">#REF!</definedName>
    <definedName name="BLPH1388" hidden="1">#REF!</definedName>
    <definedName name="BLPH1389" hidden="1">#REF!</definedName>
    <definedName name="BLPH139" hidden="1">#REF!</definedName>
    <definedName name="BLPH1390" hidden="1">#REF!</definedName>
    <definedName name="BLPH1391" hidden="1">#REF!</definedName>
    <definedName name="BLPH1392" hidden="1">#REF!</definedName>
    <definedName name="BLPH1393" hidden="1">#REF!</definedName>
    <definedName name="BLPH1394" hidden="1">#REF!</definedName>
    <definedName name="BLPH1395" hidden="1">#REF!</definedName>
    <definedName name="BLPH1396" hidden="1">#REF!</definedName>
    <definedName name="BLPH1397" hidden="1">#REF!</definedName>
    <definedName name="BLPH1398" hidden="1">#REF!</definedName>
    <definedName name="BLPH1399" hidden="1">#REF!</definedName>
    <definedName name="BLPH14" hidden="1">#REF!</definedName>
    <definedName name="BLPH140" hidden="1">#REF!</definedName>
    <definedName name="BLPH1400" hidden="1">#REF!</definedName>
    <definedName name="BLPH1401" hidden="1">#REF!</definedName>
    <definedName name="BLPH1402" hidden="1">#REF!</definedName>
    <definedName name="BLPH1403" hidden="1">#REF!</definedName>
    <definedName name="BLPH1404" hidden="1">#REF!</definedName>
    <definedName name="BLPH1405" hidden="1">#REF!</definedName>
    <definedName name="BLPH1406" hidden="1">#REF!</definedName>
    <definedName name="BLPH1407" hidden="1">#REF!</definedName>
    <definedName name="BLPH1408" hidden="1">#REF!</definedName>
    <definedName name="BLPH1409" hidden="1">#REF!</definedName>
    <definedName name="BLPH141" hidden="1">#REF!</definedName>
    <definedName name="BLPH1410" hidden="1">#REF!</definedName>
    <definedName name="BLPH1411" hidden="1">#REF!</definedName>
    <definedName name="BLPH1412" hidden="1">#REF!</definedName>
    <definedName name="BLPH1413" hidden="1">#REF!</definedName>
    <definedName name="BLPH1414" hidden="1">#REF!</definedName>
    <definedName name="BLPH1415" hidden="1">#REF!</definedName>
    <definedName name="BLPH1416" hidden="1">#REF!</definedName>
    <definedName name="BLPH1417" hidden="1">#REF!</definedName>
    <definedName name="BLPH1418" hidden="1">#REF!</definedName>
    <definedName name="BLPH1419" hidden="1">#REF!</definedName>
    <definedName name="BLPH142" hidden="1">#REF!</definedName>
    <definedName name="BLPH1420" hidden="1">#REF!</definedName>
    <definedName name="BLPH1421" hidden="1">#REF!</definedName>
    <definedName name="BLPH1422" hidden="1">#REF!</definedName>
    <definedName name="BLPH1423" hidden="1">#REF!</definedName>
    <definedName name="BLPH1424" hidden="1">#REF!</definedName>
    <definedName name="BLPH1425" hidden="1">#REF!</definedName>
    <definedName name="BLPH1426" hidden="1">#REF!</definedName>
    <definedName name="BLPH1427" hidden="1">#REF!</definedName>
    <definedName name="BLPH1428" hidden="1">#REF!</definedName>
    <definedName name="BLPH1429" hidden="1">#REF!</definedName>
    <definedName name="BLPH143" hidden="1">#REF!</definedName>
    <definedName name="BLPH1430" hidden="1">#REF!</definedName>
    <definedName name="BLPH1431" hidden="1">#REF!</definedName>
    <definedName name="BLPH1434" hidden="1">#REF!</definedName>
    <definedName name="BLPH1435" hidden="1">#REF!</definedName>
    <definedName name="BLPH1436" hidden="1">#REF!</definedName>
    <definedName name="BLPH1437" hidden="1">#REF!</definedName>
    <definedName name="BLPH1438" hidden="1">#REF!</definedName>
    <definedName name="BLPH1439" hidden="1">#REF!</definedName>
    <definedName name="BLPH144" hidden="1">#REF!</definedName>
    <definedName name="BLPH1440" hidden="1">#REF!</definedName>
    <definedName name="BLPH1441" hidden="1">#REF!</definedName>
    <definedName name="BLPH1442" hidden="1">#REF!</definedName>
    <definedName name="BLPH1443" hidden="1">#REF!</definedName>
    <definedName name="BLPH1444" hidden="1">#REF!</definedName>
    <definedName name="BLPH1445" hidden="1">#REF!</definedName>
    <definedName name="BLPH1446" hidden="1">#REF!</definedName>
    <definedName name="BLPH1447" hidden="1">#REF!</definedName>
    <definedName name="BLPH1448" hidden="1">#REF!</definedName>
    <definedName name="BLPH1449" hidden="1">#REF!</definedName>
    <definedName name="BLPH145" hidden="1">#REF!</definedName>
    <definedName name="BLPH1450" hidden="1">#REF!</definedName>
    <definedName name="BLPH1451" hidden="1">#REF!</definedName>
    <definedName name="BLPH1452" hidden="1">#REF!</definedName>
    <definedName name="BLPH1453" hidden="1">#REF!</definedName>
    <definedName name="BLPH1454" hidden="1">#REF!</definedName>
    <definedName name="BLPH1455" hidden="1">#REF!</definedName>
    <definedName name="BLPH1456" hidden="1">#REF!</definedName>
    <definedName name="BLPH1457" hidden="1">#REF!</definedName>
    <definedName name="BLPH1458" hidden="1">#REF!</definedName>
    <definedName name="BLPH1459" hidden="1">#REF!</definedName>
    <definedName name="BLPH146" hidden="1">#REF!</definedName>
    <definedName name="BLPH1460" hidden="1">#REF!</definedName>
    <definedName name="BLPH1461" hidden="1">#REF!</definedName>
    <definedName name="BLPH1462" hidden="1">#REF!</definedName>
    <definedName name="BLPH1463" hidden="1">#REF!</definedName>
    <definedName name="BLPH1464" hidden="1">#REF!</definedName>
    <definedName name="BLPH1465" hidden="1">#REF!</definedName>
    <definedName name="BLPH1466" hidden="1">#REF!</definedName>
    <definedName name="BLPH1467" hidden="1">#REF!</definedName>
    <definedName name="BLPH1468" hidden="1">#REF!</definedName>
    <definedName name="BLPH1469" hidden="1">#REF!</definedName>
    <definedName name="BLPH147" hidden="1">#REF!</definedName>
    <definedName name="BLPH1470" hidden="1">#REF!</definedName>
    <definedName name="BLPH1471" hidden="1">#REF!</definedName>
    <definedName name="BLPH1472" hidden="1">#REF!</definedName>
    <definedName name="BLPH1473" hidden="1">#REF!</definedName>
    <definedName name="BLPH1474" hidden="1">#REF!</definedName>
    <definedName name="BLPH1475" hidden="1">#REF!</definedName>
    <definedName name="BLPH1476" hidden="1">#REF!</definedName>
    <definedName name="BLPH1477" hidden="1">#REF!</definedName>
    <definedName name="BLPH1478" hidden="1">#REF!</definedName>
    <definedName name="BLPH1479" hidden="1">#REF!</definedName>
    <definedName name="BLPH148" hidden="1">#REF!</definedName>
    <definedName name="BLPH1480" hidden="1">#REF!</definedName>
    <definedName name="BLPH1481" hidden="1">#REF!</definedName>
    <definedName name="BLPH1482" hidden="1">#REF!</definedName>
    <definedName name="BLPH1483" hidden="1">#REF!</definedName>
    <definedName name="BLPH1484" hidden="1">#REF!</definedName>
    <definedName name="BLPH1485" hidden="1">#REF!</definedName>
    <definedName name="BLPH1486" hidden="1">#REF!</definedName>
    <definedName name="BLPH1487" hidden="1">#REF!</definedName>
    <definedName name="BLPH1488" hidden="1">#REF!</definedName>
    <definedName name="BLPH1489" hidden="1">#REF!</definedName>
    <definedName name="BLPH149" hidden="1">#REF!</definedName>
    <definedName name="BLPH1490" hidden="1">#REF!</definedName>
    <definedName name="BLPH1491" hidden="1">#REF!</definedName>
    <definedName name="BLPH1492" hidden="1">#REF!</definedName>
    <definedName name="BLPH1493" hidden="1">#REF!</definedName>
    <definedName name="BLPH1494" hidden="1">#REF!</definedName>
    <definedName name="BLPH1495" hidden="1">#REF!</definedName>
    <definedName name="BLPH1496" hidden="1">#REF!</definedName>
    <definedName name="BLPH1497" hidden="1">#REF!</definedName>
    <definedName name="BLPH1498" hidden="1">#REF!</definedName>
    <definedName name="BLPH1499" hidden="1">#REF!</definedName>
    <definedName name="BLPH15" hidden="1">#REF!</definedName>
    <definedName name="BLPH150" hidden="1">#REF!</definedName>
    <definedName name="BLPH1500" hidden="1">#REF!</definedName>
    <definedName name="BLPH1501" hidden="1">#REF!</definedName>
    <definedName name="BLPH1502" hidden="1">#REF!</definedName>
    <definedName name="BLPH1503" hidden="1">#REF!</definedName>
    <definedName name="BLPH1504" hidden="1">#REF!</definedName>
    <definedName name="BLPH1505" hidden="1">#REF!</definedName>
    <definedName name="BLPH1506" hidden="1">#REF!</definedName>
    <definedName name="BLPH1508" hidden="1">#REF!</definedName>
    <definedName name="BLPH1509" hidden="1">#REF!</definedName>
    <definedName name="BLPH151" hidden="1">#REF!</definedName>
    <definedName name="BLPH1510" hidden="1">#REF!</definedName>
    <definedName name="BLPH1511" hidden="1">#REF!</definedName>
    <definedName name="BLPH1512" hidden="1">#REF!</definedName>
    <definedName name="BLPH1513" hidden="1">#REF!</definedName>
    <definedName name="BLPH1514" hidden="1">#REF!</definedName>
    <definedName name="BLPH1515" hidden="1">#REF!</definedName>
    <definedName name="BLPH1516" hidden="1">#REF!</definedName>
    <definedName name="BLPH1517" hidden="1">#REF!</definedName>
    <definedName name="BLPH1518" hidden="1">#REF!</definedName>
    <definedName name="BLPH1519" hidden="1">#REF!</definedName>
    <definedName name="BLPH152" hidden="1">#REF!</definedName>
    <definedName name="BLPH1520" hidden="1">#REF!</definedName>
    <definedName name="BLPH1521" hidden="1">#REF!</definedName>
    <definedName name="BLPH1522" hidden="1">#REF!</definedName>
    <definedName name="BLPH1523" hidden="1">#REF!</definedName>
    <definedName name="BLPH1524" hidden="1">#REF!</definedName>
    <definedName name="BLPH1525" hidden="1">#REF!</definedName>
    <definedName name="BLPH1526" hidden="1">#REF!</definedName>
    <definedName name="BLPH1527" hidden="1">#REF!</definedName>
    <definedName name="BLPH1528" hidden="1">#REF!</definedName>
    <definedName name="BLPH1529" hidden="1">#REF!</definedName>
    <definedName name="BLPH153" hidden="1">#REF!</definedName>
    <definedName name="BLPH1530" hidden="1">#REF!</definedName>
    <definedName name="BLPH1531" hidden="1">#REF!</definedName>
    <definedName name="BLPH1532" hidden="1">#REF!</definedName>
    <definedName name="BLPH1533" hidden="1">#REF!</definedName>
    <definedName name="BLPH1534" hidden="1">#REF!</definedName>
    <definedName name="BLPH1535" hidden="1">#REF!</definedName>
    <definedName name="BLPH1536" hidden="1">#REF!</definedName>
    <definedName name="BLPH1537" hidden="1">#REF!</definedName>
    <definedName name="BLPH1538" hidden="1">#REF!</definedName>
    <definedName name="BLPH1539" hidden="1">#REF!</definedName>
    <definedName name="BLPH154" hidden="1">#REF!</definedName>
    <definedName name="BLPH1540" hidden="1">#REF!</definedName>
    <definedName name="BLPH1541" hidden="1">#REF!</definedName>
    <definedName name="BLPH1542" hidden="1">#REF!</definedName>
    <definedName name="BLPH1543" hidden="1">#REF!</definedName>
    <definedName name="BLPH1544" hidden="1">#REF!</definedName>
    <definedName name="BLPH1545" hidden="1">#REF!</definedName>
    <definedName name="BLPH1546" hidden="1">#REF!</definedName>
    <definedName name="BLPH1547" hidden="1">#REF!</definedName>
    <definedName name="BLPH1548" hidden="1">#REF!</definedName>
    <definedName name="BLPH1549" hidden="1">#REF!</definedName>
    <definedName name="BLPH155" hidden="1">#REF!</definedName>
    <definedName name="BLPH1550" hidden="1">#REF!</definedName>
    <definedName name="BLPH1551" hidden="1">#REF!</definedName>
    <definedName name="BLPH1552" hidden="1">#REF!</definedName>
    <definedName name="BLPH1553" hidden="1">#REF!</definedName>
    <definedName name="BLPH1554" hidden="1">#REF!</definedName>
    <definedName name="BLPH1555" hidden="1">#REF!</definedName>
    <definedName name="BLPH1556" hidden="1">#REF!</definedName>
    <definedName name="BLPH1557" hidden="1">#REF!</definedName>
    <definedName name="BLPH1558" hidden="1">#REF!</definedName>
    <definedName name="BLPH1559" hidden="1">#REF!</definedName>
    <definedName name="BLPH156" hidden="1">#REF!</definedName>
    <definedName name="BLPH1560" hidden="1">#REF!</definedName>
    <definedName name="BLPH1561" hidden="1">#REF!</definedName>
    <definedName name="BLPH1562" hidden="1">#REF!</definedName>
    <definedName name="BLPH1563" hidden="1">#REF!</definedName>
    <definedName name="BLPH1564" hidden="1">#REF!</definedName>
    <definedName name="BLPH1565" hidden="1">#REF!</definedName>
    <definedName name="BLPH1566" hidden="1">#REF!</definedName>
    <definedName name="BLPH1567" hidden="1">#REF!</definedName>
    <definedName name="BLPH1568" hidden="1">#REF!</definedName>
    <definedName name="BLPH1569" hidden="1">#REF!</definedName>
    <definedName name="BLPH157" hidden="1">#REF!</definedName>
    <definedName name="BLPH1570" hidden="1">#REF!</definedName>
    <definedName name="BLPH1571" hidden="1">#REF!</definedName>
    <definedName name="BLPH1572" hidden="1">#REF!</definedName>
    <definedName name="BLPH1573" hidden="1">#REF!</definedName>
    <definedName name="BLPH1574" hidden="1">#REF!</definedName>
    <definedName name="BLPH1575"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60" hidden="1">#REF!</definedName>
    <definedName name="BLPH361" hidden="1">#REF!</definedName>
    <definedName name="BLPH362" hidden="1">#REF!</definedName>
    <definedName name="BLPH363" hidden="1">#REF!</definedName>
    <definedName name="BLPH364" hidden="1">#REF!</definedName>
    <definedName name="BLPH365" hidden="1">#REF!</definedName>
    <definedName name="BLPH366" hidden="1">#REF!</definedName>
    <definedName name="BLPH367" hidden="1">#REF!</definedName>
    <definedName name="BLPH368" hidden="1">#REF!</definedName>
    <definedName name="BLPH369" hidden="1">#REF!</definedName>
    <definedName name="BLPH37" hidden="1">#REF!</definedName>
    <definedName name="BLPH370" hidden="1">#REF!</definedName>
    <definedName name="BLPH371" hidden="1">#REF!</definedName>
    <definedName name="BLPH372" hidden="1">#REF!</definedName>
    <definedName name="BLPH373" hidden="1">#REF!</definedName>
    <definedName name="BLPH374" hidden="1">#REF!</definedName>
    <definedName name="BLPH375" hidden="1">#REF!</definedName>
    <definedName name="BLPH376" hidden="1">#REF!</definedName>
    <definedName name="BLPH377" hidden="1">#REF!</definedName>
    <definedName name="BLPH378" hidden="1">#REF!</definedName>
    <definedName name="BLPH379" hidden="1">#REF!</definedName>
    <definedName name="BLPH38" hidden="1">#REF!</definedName>
    <definedName name="BLPH380" hidden="1">#REF!</definedName>
    <definedName name="BLPH381" hidden="1">#REF!</definedName>
    <definedName name="BLPH382" hidden="1">#REF!</definedName>
    <definedName name="BLPH383" hidden="1">#REF!</definedName>
    <definedName name="BLPH384" hidden="1">#REF!</definedName>
    <definedName name="BLPH385" hidden="1">#REF!</definedName>
    <definedName name="BLPH386" hidden="1">#REF!</definedName>
    <definedName name="BLPH387" hidden="1">#REF!</definedName>
    <definedName name="BLPH388" hidden="1">#REF!</definedName>
    <definedName name="BLPH389" hidden="1">#REF!</definedName>
    <definedName name="BLPH39" hidden="1">#REF!</definedName>
    <definedName name="BLPH390" hidden="1">#REF!</definedName>
    <definedName name="BLPH391" hidden="1">#REF!</definedName>
    <definedName name="BLPH392" hidden="1">#REF!</definedName>
    <definedName name="BLPH393" hidden="1">#REF!</definedName>
    <definedName name="BLPH394" hidden="1">#REF!</definedName>
    <definedName name="BLPH395" hidden="1">#REF!</definedName>
    <definedName name="BLPH396" hidden="1">#REF!</definedName>
    <definedName name="BLPH397" hidden="1">#REF!</definedName>
    <definedName name="BLPH398" hidden="1">#REF!</definedName>
    <definedName name="BLPH399" hidden="1">#REF!</definedName>
    <definedName name="BLPH4" hidden="1">#REF!</definedName>
    <definedName name="BLPH40" hidden="1">#REF!</definedName>
    <definedName name="BLPH400" hidden="1">#REF!</definedName>
    <definedName name="BLPH401" hidden="1">#REF!</definedName>
    <definedName name="BLPH402" hidden="1">#REF!</definedName>
    <definedName name="BLPH403" hidden="1">#REF!</definedName>
    <definedName name="BLPH404" hidden="1">#REF!</definedName>
    <definedName name="BLPH405" hidden="1">#REF!</definedName>
    <definedName name="BLPH406" hidden="1">#REF!</definedName>
    <definedName name="BLPH407" hidden="1">#REF!</definedName>
    <definedName name="BLPH408" hidden="1">#REF!</definedName>
    <definedName name="BLPH409" hidden="1">#REF!</definedName>
    <definedName name="BLPH41" hidden="1">#REF!</definedName>
    <definedName name="BLPH410" hidden="1">#REF!</definedName>
    <definedName name="BLPH411" hidden="1">#REF!</definedName>
    <definedName name="BLPH412" hidden="1">#REF!</definedName>
    <definedName name="BLPH413" hidden="1">#REF!</definedName>
    <definedName name="BLPH414" hidden="1">#REF!</definedName>
    <definedName name="BLPH415" hidden="1">#REF!</definedName>
    <definedName name="BLPH416" hidden="1">#REF!</definedName>
    <definedName name="BLPH417" hidden="1">#REF!</definedName>
    <definedName name="BLPH418" hidden="1">#REF!</definedName>
    <definedName name="BLPH419" hidden="1">#REF!</definedName>
    <definedName name="BLPH42" hidden="1">#REF!</definedName>
    <definedName name="BLPH420" hidden="1">#REF!</definedName>
    <definedName name="BLPH421" hidden="1">#REF!</definedName>
    <definedName name="BLPH422" hidden="1">#REF!</definedName>
    <definedName name="BLPH423" hidden="1">#REF!</definedName>
    <definedName name="BLPH424" hidden="1">#REF!</definedName>
    <definedName name="BLPH425" hidden="1">#REF!</definedName>
    <definedName name="BLPH426" hidden="1">#REF!</definedName>
    <definedName name="BLPH427" hidden="1">#REF!</definedName>
    <definedName name="BLPH428" hidden="1">#REF!</definedName>
    <definedName name="BLPH429" hidden="1">#REF!</definedName>
    <definedName name="BLPH43" hidden="1">#REF!</definedName>
    <definedName name="BLPH430" hidden="1">#REF!</definedName>
    <definedName name="BLPH431" hidden="1">#REF!</definedName>
    <definedName name="BLPH432" hidden="1">#REF!</definedName>
    <definedName name="BLPH433" hidden="1">#REF!</definedName>
    <definedName name="BLPH434" hidden="1">#REF!</definedName>
    <definedName name="BLPH435" hidden="1">#REF!</definedName>
    <definedName name="BLPH436" hidden="1">#REF!</definedName>
    <definedName name="BLPH437" hidden="1">#REF!</definedName>
    <definedName name="BLPH438" hidden="1">#REF!</definedName>
    <definedName name="BLPH439" hidden="1">#REF!</definedName>
    <definedName name="BLPH44" hidden="1">#REF!</definedName>
    <definedName name="BLPH440" hidden="1">#REF!</definedName>
    <definedName name="BLPH441" hidden="1">#REF!</definedName>
    <definedName name="BLPH442" hidden="1">#REF!</definedName>
    <definedName name="BLPH443" hidden="1">#REF!</definedName>
    <definedName name="BLPH444" hidden="1">#REF!</definedName>
    <definedName name="BLPH445" hidden="1">#REF!</definedName>
    <definedName name="BLPH446" hidden="1">#REF!</definedName>
    <definedName name="BLPH447" hidden="1">#REF!</definedName>
    <definedName name="BLPH448" hidden="1">#REF!</definedName>
    <definedName name="BLPH449" hidden="1">#REF!</definedName>
    <definedName name="BLPH45" hidden="1">#REF!</definedName>
    <definedName name="BLPH450" hidden="1">#REF!</definedName>
    <definedName name="BLPH451" hidden="1">#REF!</definedName>
    <definedName name="BLPH452" hidden="1">#REF!</definedName>
    <definedName name="BLPH453" hidden="1">#REF!</definedName>
    <definedName name="BLPH455" hidden="1">#REF!</definedName>
    <definedName name="BLPH456" hidden="1">#REF!</definedName>
    <definedName name="BLPH457" hidden="1">#REF!</definedName>
    <definedName name="BLPH458" hidden="1">#REF!</definedName>
    <definedName name="BLPH459" hidden="1">#REF!</definedName>
    <definedName name="BLPH46" hidden="1">#REF!</definedName>
    <definedName name="BLPH460" hidden="1">#REF!</definedName>
    <definedName name="BLPH461" hidden="1">#REF!</definedName>
    <definedName name="BLPH462" hidden="1">#REF!</definedName>
    <definedName name="BLPH463" hidden="1">#REF!</definedName>
    <definedName name="BLPH464" hidden="1">#REF!</definedName>
    <definedName name="BLPH465" hidden="1">#REF!</definedName>
    <definedName name="BLPH466" hidden="1">#REF!</definedName>
    <definedName name="BLPH467" hidden="1">#REF!</definedName>
    <definedName name="BLPH468" hidden="1">#REF!</definedName>
    <definedName name="BLPH469" hidden="1">#REF!</definedName>
    <definedName name="BLPH47" hidden="1">#REF!</definedName>
    <definedName name="BLPH470" hidden="1">#REF!</definedName>
    <definedName name="BLPH471" hidden="1">#REF!</definedName>
    <definedName name="BLPH472" hidden="1">#REF!</definedName>
    <definedName name="BLPH473" hidden="1">#REF!</definedName>
    <definedName name="BLPH474" hidden="1">#REF!</definedName>
    <definedName name="BLPH475" hidden="1">#REF!</definedName>
    <definedName name="BLPH476" hidden="1">#REF!</definedName>
    <definedName name="BLPH477" hidden="1">#REF!</definedName>
    <definedName name="BLPH478" hidden="1">#REF!</definedName>
    <definedName name="BLPH479" hidden="1">#REF!</definedName>
    <definedName name="BLPH48" hidden="1">#REF!</definedName>
    <definedName name="BLPH480" hidden="1">#REF!</definedName>
    <definedName name="BLPH481" hidden="1">#REF!</definedName>
    <definedName name="BLPH482" hidden="1">#REF!</definedName>
    <definedName name="BLPH483" hidden="1">#REF!</definedName>
    <definedName name="BLPH484" hidden="1">#REF!</definedName>
    <definedName name="BLPH485" hidden="1">#REF!</definedName>
    <definedName name="BLPH486" hidden="1">#REF!</definedName>
    <definedName name="BLPH487" hidden="1">#REF!</definedName>
    <definedName name="BLPH488" hidden="1">#REF!</definedName>
    <definedName name="BLPH489" hidden="1">#REF!</definedName>
    <definedName name="BLPH49" hidden="1">#REF!</definedName>
    <definedName name="BLPH490" hidden="1">#REF!</definedName>
    <definedName name="BLPH491" hidden="1">#REF!</definedName>
    <definedName name="BLPH492" hidden="1">#REF!</definedName>
    <definedName name="BLPH493" hidden="1">#REF!</definedName>
    <definedName name="BLPH494" hidden="1">#REF!</definedName>
    <definedName name="BLPH495" hidden="1">#REF!</definedName>
    <definedName name="BLPH496" hidden="1">#REF!</definedName>
    <definedName name="BLPH497" hidden="1">#REF!</definedName>
    <definedName name="BLPH498" hidden="1">#REF!</definedName>
    <definedName name="BLPH499" hidden="1">#REF!</definedName>
    <definedName name="BLPH5" hidden="1">#REF!</definedName>
    <definedName name="BLPH50" hidden="1">#REF!</definedName>
    <definedName name="BLPH500" hidden="1">#REF!</definedName>
    <definedName name="BLPH501" hidden="1">#REF!</definedName>
    <definedName name="BLPH502" hidden="1">#REF!</definedName>
    <definedName name="BLPH503" hidden="1">#REF!</definedName>
    <definedName name="BLPH504" hidden="1">#REF!</definedName>
    <definedName name="BLPH505" hidden="1">#REF!</definedName>
    <definedName name="BLPH506" hidden="1">#REF!</definedName>
    <definedName name="BLPH507" hidden="1">#REF!</definedName>
    <definedName name="BLPH508" hidden="1">#REF!</definedName>
    <definedName name="BLPH509" hidden="1">#REF!</definedName>
    <definedName name="BLPH51" hidden="1">#REF!</definedName>
    <definedName name="BLPH510" hidden="1">#REF!</definedName>
    <definedName name="BLPH511" hidden="1">#REF!</definedName>
    <definedName name="BLPH512" hidden="1">#REF!</definedName>
    <definedName name="BLPH513" hidden="1">#REF!</definedName>
    <definedName name="BLPH514" hidden="1">#REF!</definedName>
    <definedName name="BLPH515" hidden="1">#REF!</definedName>
    <definedName name="BLPH516" hidden="1">#REF!</definedName>
    <definedName name="BLPH517" hidden="1">#REF!</definedName>
    <definedName name="BLPH518" hidden="1">#REF!</definedName>
    <definedName name="BLPH519" hidden="1">#REF!</definedName>
    <definedName name="BLPH52" hidden="1">#REF!</definedName>
    <definedName name="BLPH520" hidden="1">#REF!</definedName>
    <definedName name="BLPH521" hidden="1">#REF!</definedName>
    <definedName name="BLPH522" hidden="1">#REF!</definedName>
    <definedName name="BLPH523" hidden="1">#REF!</definedName>
    <definedName name="BLPH524" hidden="1">#REF!</definedName>
    <definedName name="BLPH525" hidden="1">#REF!</definedName>
    <definedName name="BLPH526" hidden="1">#REF!</definedName>
    <definedName name="BLPH527" hidden="1">#REF!</definedName>
    <definedName name="BLPH528" hidden="1">#REF!</definedName>
    <definedName name="BLPH529" hidden="1">#REF!</definedName>
    <definedName name="BLPH53" hidden="1">#REF!</definedName>
    <definedName name="BLPH530" hidden="1">#REF!</definedName>
    <definedName name="BLPH531" hidden="1">#REF!</definedName>
    <definedName name="BLPH532" hidden="1">#REF!</definedName>
    <definedName name="BLPH533" hidden="1">#REF!</definedName>
    <definedName name="BLPH534" hidden="1">#REF!</definedName>
    <definedName name="BLPH535" hidden="1">#REF!</definedName>
    <definedName name="BLPH536" hidden="1">#REF!</definedName>
    <definedName name="BLPH537" hidden="1">#REF!</definedName>
    <definedName name="BLPH538" hidden="1">#REF!</definedName>
    <definedName name="BLPH539" hidden="1">#REF!</definedName>
    <definedName name="BLPH54" hidden="1">#REF!</definedName>
    <definedName name="BLPH540" hidden="1">#REF!</definedName>
    <definedName name="BLPH541" hidden="1">#REF!</definedName>
    <definedName name="BLPH542" hidden="1">#REF!</definedName>
    <definedName name="BLPH543" hidden="1">#REF!</definedName>
    <definedName name="BLPH544" hidden="1">#REF!</definedName>
    <definedName name="BLPH545" hidden="1">#REF!</definedName>
    <definedName name="BLPH546" hidden="1">#REF!</definedName>
    <definedName name="BLPH547" hidden="1">#REF!</definedName>
    <definedName name="BLPH548" hidden="1">#REF!</definedName>
    <definedName name="BLPH549" hidden="1">#REF!</definedName>
    <definedName name="BLPH55" hidden="1">#REF!</definedName>
    <definedName name="BLPH550" hidden="1">#REF!</definedName>
    <definedName name="BLPH551" hidden="1">#REF!</definedName>
    <definedName name="BLPH552" hidden="1">#REF!</definedName>
    <definedName name="BLPH553" hidden="1">#REF!</definedName>
    <definedName name="BLPH554" hidden="1">#REF!</definedName>
    <definedName name="BLPH555" hidden="1">#REF!</definedName>
    <definedName name="BLPH556" hidden="1">#REF!</definedName>
    <definedName name="BLPH557" hidden="1">#REF!</definedName>
    <definedName name="BLPH558" hidden="1">#REF!</definedName>
    <definedName name="BLPH559" hidden="1">#REF!</definedName>
    <definedName name="BLPH56" hidden="1">#REF!</definedName>
    <definedName name="BLPH560" hidden="1">#REF!</definedName>
    <definedName name="BLPH561" hidden="1">#REF!</definedName>
    <definedName name="BLPH562" hidden="1">#REF!</definedName>
    <definedName name="BLPH563" hidden="1">#REF!</definedName>
    <definedName name="BLPH564" hidden="1">#REF!</definedName>
    <definedName name="BLPH565" hidden="1">#REF!</definedName>
    <definedName name="BLPH566" hidden="1">#REF!</definedName>
    <definedName name="BLPH567" hidden="1">#REF!</definedName>
    <definedName name="BLPH568" hidden="1">#REF!</definedName>
    <definedName name="BLPH569" hidden="1">#REF!</definedName>
    <definedName name="BLPH57" hidden="1">#REF!</definedName>
    <definedName name="BLPH570" hidden="1">#REF!</definedName>
    <definedName name="BLPH571" hidden="1">#REF!</definedName>
    <definedName name="BLPH572" hidden="1">#REF!</definedName>
    <definedName name="BLPH573" hidden="1">#REF!</definedName>
    <definedName name="BLPH574" hidden="1">#REF!</definedName>
    <definedName name="BLPH575" hidden="1">#REF!</definedName>
    <definedName name="BLPH576" hidden="1">#REF!</definedName>
    <definedName name="BLPH577" hidden="1">#REF!</definedName>
    <definedName name="BLPH579" hidden="1">#REF!</definedName>
    <definedName name="BLPH58" hidden="1">#REF!</definedName>
    <definedName name="BLPH580" hidden="1">#REF!</definedName>
    <definedName name="BLPH581" hidden="1">#REF!</definedName>
    <definedName name="BLPH583" hidden="1">#REF!</definedName>
    <definedName name="BLPH584" hidden="1">#REF!</definedName>
    <definedName name="BLPH585" hidden="1">#REF!</definedName>
    <definedName name="BLPH586" hidden="1">#REF!</definedName>
    <definedName name="BLPH587" hidden="1">#REF!</definedName>
    <definedName name="BLPH588" hidden="1">#REF!</definedName>
    <definedName name="BLPH589" hidden="1">#REF!</definedName>
    <definedName name="BLPH59" hidden="1">#REF!</definedName>
    <definedName name="BLPH590" hidden="1">#REF!</definedName>
    <definedName name="BLPH591" hidden="1">#REF!</definedName>
    <definedName name="BLPH592" hidden="1">#REF!</definedName>
    <definedName name="BLPH593" hidden="1">#REF!</definedName>
    <definedName name="BLPH594" hidden="1">#REF!</definedName>
    <definedName name="BLPH595" hidden="1">#REF!</definedName>
    <definedName name="BLPH596" hidden="1">#REF!</definedName>
    <definedName name="BLPH597" hidden="1">#REF!</definedName>
    <definedName name="BLPH598" hidden="1">#REF!</definedName>
    <definedName name="BLPH599" hidden="1">#REF!</definedName>
    <definedName name="BLPH6" hidden="1">#REF!</definedName>
    <definedName name="BLPH60" hidden="1">#REF!</definedName>
    <definedName name="BLPH600" hidden="1">#REF!</definedName>
    <definedName name="BLPH601" hidden="1">#REF!</definedName>
    <definedName name="BLPH602" hidden="1">#REF!</definedName>
    <definedName name="BLPH603" hidden="1">#REF!</definedName>
    <definedName name="BLPH604" hidden="1">#REF!</definedName>
    <definedName name="BLPH605" hidden="1">#REF!</definedName>
    <definedName name="BLPH606" hidden="1">#REF!</definedName>
    <definedName name="BLPH607" hidden="1">#REF!</definedName>
    <definedName name="BLPH608" hidden="1">#REF!</definedName>
    <definedName name="BLPH609" hidden="1">#REF!</definedName>
    <definedName name="BLPH61" hidden="1">#REF!</definedName>
    <definedName name="BLPH610" hidden="1">#REF!</definedName>
    <definedName name="BLPH611" hidden="1">#REF!</definedName>
    <definedName name="BLPH612" hidden="1">#REF!</definedName>
    <definedName name="BLPH613" hidden="1">#REF!</definedName>
    <definedName name="BLPH614" hidden="1">#REF!</definedName>
    <definedName name="BLPH615" hidden="1">#REF!</definedName>
    <definedName name="BLPH616" hidden="1">#REF!</definedName>
    <definedName name="BLPH617" hidden="1">#REF!</definedName>
    <definedName name="BLPH618" hidden="1">#REF!</definedName>
    <definedName name="BLPH619" hidden="1">#REF!</definedName>
    <definedName name="BLPH62" hidden="1">#REF!</definedName>
    <definedName name="BLPH620" hidden="1">#REF!</definedName>
    <definedName name="BLPH621" hidden="1">#REF!</definedName>
    <definedName name="BLPH622" hidden="1">#REF!</definedName>
    <definedName name="BLPH623" hidden="1">#REF!</definedName>
    <definedName name="BLPH624" hidden="1">#REF!</definedName>
    <definedName name="BLPH625" hidden="1">#REF!</definedName>
    <definedName name="BLPH626" hidden="1">#REF!</definedName>
    <definedName name="BLPH627" hidden="1">#REF!</definedName>
    <definedName name="BLPH628" hidden="1">#REF!</definedName>
    <definedName name="BLPH629" hidden="1">#REF!</definedName>
    <definedName name="BLPH63" hidden="1">#REF!</definedName>
    <definedName name="BLPH630" hidden="1">#REF!</definedName>
    <definedName name="BLPH631" hidden="1">#REF!</definedName>
    <definedName name="BLPH632" hidden="1">#REF!</definedName>
    <definedName name="BLPH633" hidden="1">#REF!</definedName>
    <definedName name="BLPH634" hidden="1">#REF!</definedName>
    <definedName name="BLPH635" hidden="1">#REF!</definedName>
    <definedName name="BLPH636" hidden="1">#REF!</definedName>
    <definedName name="BLPH637" hidden="1">#REF!</definedName>
    <definedName name="BLPH638" hidden="1">#REF!</definedName>
    <definedName name="BLPH639" hidden="1">#REF!</definedName>
    <definedName name="BLPH64" hidden="1">#REF!</definedName>
    <definedName name="BLPH640" hidden="1">#REF!</definedName>
    <definedName name="BLPH641" hidden="1">#REF!</definedName>
    <definedName name="BLPH642" hidden="1">#REF!</definedName>
    <definedName name="BLPH643" hidden="1">#REF!</definedName>
    <definedName name="BLPH644" hidden="1">#REF!</definedName>
    <definedName name="BLPH645" hidden="1">#REF!</definedName>
    <definedName name="BLPH646" hidden="1">#REF!</definedName>
    <definedName name="BLPH647" hidden="1">#REF!</definedName>
    <definedName name="BLPH648" hidden="1">#REF!</definedName>
    <definedName name="BLPH649" hidden="1">#REF!</definedName>
    <definedName name="BLPH650" hidden="1">#REF!</definedName>
    <definedName name="BLPH651" hidden="1">#REF!</definedName>
    <definedName name="BLPH652" hidden="1">#REF!</definedName>
    <definedName name="BLPH653" hidden="1">#REF!</definedName>
    <definedName name="BLPH654" hidden="1">#REF!</definedName>
    <definedName name="BLPH655" hidden="1">#REF!</definedName>
    <definedName name="BLPH656" hidden="1">#REF!</definedName>
    <definedName name="BLPH657" hidden="1">#REF!</definedName>
    <definedName name="BLPH658" hidden="1">#REF!</definedName>
    <definedName name="BLPH659" hidden="1">#REF!</definedName>
    <definedName name="BLPH660" hidden="1">#REF!</definedName>
    <definedName name="BLPH661" hidden="1">#REF!</definedName>
    <definedName name="BLPH662" hidden="1">#REF!</definedName>
    <definedName name="BLPH663" hidden="1">#REF!</definedName>
    <definedName name="BLPH664" hidden="1">#REF!</definedName>
    <definedName name="BLPH665" hidden="1">#REF!</definedName>
    <definedName name="BLPH666" hidden="1">#REF!</definedName>
    <definedName name="BLPH668" hidden="1">#REF!</definedName>
    <definedName name="BLPH669" hidden="1">#REF!</definedName>
    <definedName name="BLPH67" hidden="1">#REF!</definedName>
    <definedName name="BLPH670" hidden="1">#REF!</definedName>
    <definedName name="BLPH671" hidden="1">#REF!</definedName>
    <definedName name="BLPH672" hidden="1">#REF!</definedName>
    <definedName name="BLPH673" hidden="1">#REF!</definedName>
    <definedName name="BLPH674" hidden="1">#REF!</definedName>
    <definedName name="BLPH675" hidden="1">#REF!</definedName>
    <definedName name="BLPH676" hidden="1">#REF!</definedName>
    <definedName name="BLPH677" hidden="1">#REF!</definedName>
    <definedName name="BLPH678" hidden="1">#REF!</definedName>
    <definedName name="BLPH679" hidden="1">#REF!</definedName>
    <definedName name="BLPH680" hidden="1">#REF!</definedName>
    <definedName name="BLPH681" hidden="1">#REF!</definedName>
    <definedName name="BLPH682" hidden="1">#REF!</definedName>
    <definedName name="BLPH683" hidden="1">#REF!</definedName>
    <definedName name="BLPH684" hidden="1">#REF!</definedName>
    <definedName name="BLPH685" hidden="1">#REF!</definedName>
    <definedName name="BLPH686" hidden="1">#REF!</definedName>
    <definedName name="BLPH687" hidden="1">#REF!</definedName>
    <definedName name="BLPH688" hidden="1">#REF!</definedName>
    <definedName name="BLPH689" hidden="1">#REF!</definedName>
    <definedName name="BLPH690" hidden="1">#REF!</definedName>
    <definedName name="BLPH691" hidden="1">#REF!</definedName>
    <definedName name="BLPH692" hidden="1">#REF!</definedName>
    <definedName name="BLPH693" hidden="1">#REF!</definedName>
    <definedName name="BLPH694" hidden="1">#REF!</definedName>
    <definedName name="BLPH695" hidden="1">#REF!</definedName>
    <definedName name="BLPH696" hidden="1">#REF!</definedName>
    <definedName name="BLPH697" hidden="1">#REF!</definedName>
    <definedName name="BLPH698" hidden="1">#REF!</definedName>
    <definedName name="BLPH699" hidden="1">#REF!</definedName>
    <definedName name="BLPH7" hidden="1">#REF!</definedName>
    <definedName name="BLPH700" hidden="1">#REF!</definedName>
    <definedName name="BLPH701" hidden="1">#REF!</definedName>
    <definedName name="BLPH702" hidden="1">#REF!</definedName>
    <definedName name="BLPH703" hidden="1">#REF!</definedName>
    <definedName name="BLPH704" hidden="1">#REF!</definedName>
    <definedName name="BLPH705" hidden="1">#REF!</definedName>
    <definedName name="BLPH706" hidden="1">#REF!</definedName>
    <definedName name="BLPH707" hidden="1">#REF!</definedName>
    <definedName name="BLPH708" hidden="1">#REF!</definedName>
    <definedName name="BLPH709" hidden="1">#REF!</definedName>
    <definedName name="BLPH710" hidden="1">#REF!</definedName>
    <definedName name="BLPH711" hidden="1">#REF!</definedName>
    <definedName name="BLPH712" hidden="1">#REF!</definedName>
    <definedName name="BLPH713" hidden="1">#REF!</definedName>
    <definedName name="BLPH714" hidden="1">#REF!</definedName>
    <definedName name="BLPH715" hidden="1">#REF!</definedName>
    <definedName name="BLPH716" hidden="1">#REF!</definedName>
    <definedName name="BLPH717" hidden="1">#REF!</definedName>
    <definedName name="BLPH718" hidden="1">#REF!</definedName>
    <definedName name="BLPH719" hidden="1">#REF!</definedName>
    <definedName name="BLPH72" hidden="1">#REF!</definedName>
    <definedName name="BLPH720" hidden="1">#REF!</definedName>
    <definedName name="BLPH721" hidden="1">#REF!</definedName>
    <definedName name="BLPH722" hidden="1">#REF!</definedName>
    <definedName name="BLPH723" hidden="1">#REF!</definedName>
    <definedName name="BLPH724" hidden="1">#REF!</definedName>
    <definedName name="BLPH725" hidden="1">#REF!</definedName>
    <definedName name="BLPH726" hidden="1">#REF!</definedName>
    <definedName name="BLPH727" hidden="1">#REF!</definedName>
    <definedName name="BLPH728" hidden="1">#REF!</definedName>
    <definedName name="BLPH729" hidden="1">#REF!</definedName>
    <definedName name="BLPH73" hidden="1">#REF!</definedName>
    <definedName name="BLPH730" hidden="1">#REF!</definedName>
    <definedName name="BLPH731" hidden="1">#REF!</definedName>
    <definedName name="BLPH732" hidden="1">#REF!</definedName>
    <definedName name="BLPH733" hidden="1">#REF!</definedName>
    <definedName name="BLPH734" hidden="1">#REF!</definedName>
    <definedName name="BLPH735" hidden="1">#REF!</definedName>
    <definedName name="BLPH736" hidden="1">#REF!</definedName>
    <definedName name="BLPH737" hidden="1">#REF!</definedName>
    <definedName name="BLPH738" hidden="1">#REF!</definedName>
    <definedName name="BLPH739" hidden="1">#REF!</definedName>
    <definedName name="BLPH74" hidden="1">#REF!</definedName>
    <definedName name="BLPH740" hidden="1">#REF!</definedName>
    <definedName name="BLPH741" hidden="1">#REF!</definedName>
    <definedName name="BLPH742" hidden="1">#REF!</definedName>
    <definedName name="BLPH743" hidden="1">#REF!</definedName>
    <definedName name="BLPH744" hidden="1">#REF!</definedName>
    <definedName name="BLPH745" hidden="1">#REF!</definedName>
    <definedName name="BLPH746" hidden="1">#REF!</definedName>
    <definedName name="BLPH747" hidden="1">#REF!</definedName>
    <definedName name="BLPH748" hidden="1">#REF!</definedName>
    <definedName name="BLPH749" hidden="1">#REF!</definedName>
    <definedName name="BLPH75" hidden="1">#REF!</definedName>
    <definedName name="BLPH750" hidden="1">#REF!</definedName>
    <definedName name="BLPH751" hidden="1">#REF!</definedName>
    <definedName name="BLPH752" hidden="1">#REF!</definedName>
    <definedName name="BLPH753" hidden="1">#REF!</definedName>
    <definedName name="BLPH754" hidden="1">#REF!</definedName>
    <definedName name="BLPH755" hidden="1">#REF!</definedName>
    <definedName name="BLPH756" hidden="1">#REF!</definedName>
    <definedName name="BLPH757" hidden="1">#REF!</definedName>
    <definedName name="BLPH758" hidden="1">#REF!</definedName>
    <definedName name="BLPH759" hidden="1">#REF!</definedName>
    <definedName name="BLPH76" hidden="1">#REF!</definedName>
    <definedName name="BLPH760" hidden="1">#REF!</definedName>
    <definedName name="BLPH761" hidden="1">#REF!</definedName>
    <definedName name="BLPH762" hidden="1">#REF!</definedName>
    <definedName name="BLPH763" hidden="1">#REF!</definedName>
    <definedName name="BLPH764" hidden="1">#REF!</definedName>
    <definedName name="BLPH765" hidden="1">#REF!</definedName>
    <definedName name="BLPH766" hidden="1">#REF!</definedName>
    <definedName name="BLPH767" hidden="1">#REF!</definedName>
    <definedName name="BLPH768" hidden="1">#REF!</definedName>
    <definedName name="BLPH769" hidden="1">#REF!</definedName>
    <definedName name="BLPH77" hidden="1">#REF!</definedName>
    <definedName name="BLPH770" hidden="1">#REF!</definedName>
    <definedName name="BLPH771" hidden="1">#REF!</definedName>
    <definedName name="BLPH772" hidden="1">#REF!</definedName>
    <definedName name="BLPH773" hidden="1">#REF!</definedName>
    <definedName name="BLPH774" hidden="1">#REF!</definedName>
    <definedName name="BLPH775" hidden="1">#REF!</definedName>
    <definedName name="BLPH776" hidden="1">#REF!</definedName>
    <definedName name="BLPH777" hidden="1">#REF!</definedName>
    <definedName name="BLPH778" hidden="1">#REF!</definedName>
    <definedName name="BLPH779" hidden="1">#REF!</definedName>
    <definedName name="BLPH78" hidden="1">#REF!</definedName>
    <definedName name="BLPH780" hidden="1">#REF!</definedName>
    <definedName name="BLPH781" hidden="1">#REF!</definedName>
    <definedName name="BLPH782" hidden="1">#REF!</definedName>
    <definedName name="BLPH783" hidden="1">#REF!</definedName>
    <definedName name="BLPH784" hidden="1">#REF!</definedName>
    <definedName name="BLPH785" hidden="1">#REF!</definedName>
    <definedName name="BLPH786" hidden="1">#REF!</definedName>
    <definedName name="BLPH787" hidden="1">#REF!</definedName>
    <definedName name="BLPH788" hidden="1">#REF!</definedName>
    <definedName name="BLPH789" hidden="1">#REF!</definedName>
    <definedName name="BLPH79" hidden="1">#REF!</definedName>
    <definedName name="BLPH790" hidden="1">#REF!</definedName>
    <definedName name="BLPH791" hidden="1">#REF!</definedName>
    <definedName name="BLPH792" hidden="1">#REF!</definedName>
    <definedName name="BLPH793" hidden="1">#REF!</definedName>
    <definedName name="BLPH794" hidden="1">#REF!</definedName>
    <definedName name="BLPH795" hidden="1">#REF!</definedName>
    <definedName name="BLPH796" hidden="1">#REF!</definedName>
    <definedName name="BLPH797" hidden="1">#REF!</definedName>
    <definedName name="BLPH798" hidden="1">#REF!</definedName>
    <definedName name="BLPH799" hidden="1">#REF!</definedName>
    <definedName name="BLPH8" hidden="1">#REF!</definedName>
    <definedName name="BLPH80" hidden="1">#REF!</definedName>
    <definedName name="BLPH800" hidden="1">#REF!</definedName>
    <definedName name="BLPH801" hidden="1">#REF!</definedName>
    <definedName name="BLPH802" hidden="1">#REF!</definedName>
    <definedName name="BLPH803" hidden="1">#REF!</definedName>
    <definedName name="BLPH804" hidden="1">#REF!</definedName>
    <definedName name="BLPH805" hidden="1">#REF!</definedName>
    <definedName name="BLPH806" hidden="1">#REF!</definedName>
    <definedName name="BLPH807" hidden="1">#REF!</definedName>
    <definedName name="BLPH808" hidden="1">#REF!</definedName>
    <definedName name="BLPH809" hidden="1">#REF!</definedName>
    <definedName name="BLPH81" hidden="1">#REF!</definedName>
    <definedName name="BLPH810" hidden="1">#REF!</definedName>
    <definedName name="BLPH811" hidden="1">#REF!</definedName>
    <definedName name="BLPH812" hidden="1">#REF!</definedName>
    <definedName name="BLPH813" hidden="1">#REF!</definedName>
    <definedName name="BLPH814" hidden="1">#REF!</definedName>
    <definedName name="BLPH815" hidden="1">#REF!</definedName>
    <definedName name="BLPH816" hidden="1">#REF!</definedName>
    <definedName name="BLPH817" hidden="1">#REF!</definedName>
    <definedName name="BLPH818" hidden="1">#REF!</definedName>
    <definedName name="BLPH819" hidden="1">#REF!</definedName>
    <definedName name="BLPH82" hidden="1">#REF!</definedName>
    <definedName name="BLPH820" hidden="1">#REF!</definedName>
    <definedName name="BLPH821" hidden="1">#REF!</definedName>
    <definedName name="BLPH822" hidden="1">#REF!</definedName>
    <definedName name="BLPH823" hidden="1">#REF!</definedName>
    <definedName name="BLPH824" hidden="1">#REF!</definedName>
    <definedName name="BLPH825" hidden="1">#REF!</definedName>
    <definedName name="BLPH826" hidden="1">#REF!</definedName>
    <definedName name="BLPH827" hidden="1">#REF!</definedName>
    <definedName name="BLPH828" hidden="1">#REF!</definedName>
    <definedName name="BLPH829" hidden="1">#REF!</definedName>
    <definedName name="BLPH83" hidden="1">#REF!</definedName>
    <definedName name="BLPH830" hidden="1">#REF!</definedName>
    <definedName name="BLPH831" hidden="1">#REF!</definedName>
    <definedName name="BLPH832" hidden="1">#REF!</definedName>
    <definedName name="BLPH833" hidden="1">#REF!</definedName>
    <definedName name="BLPH834" hidden="1">#REF!</definedName>
    <definedName name="BLPH835" hidden="1">#REF!</definedName>
    <definedName name="BLPH836" hidden="1">#REF!</definedName>
    <definedName name="BLPH837" hidden="1">#REF!</definedName>
    <definedName name="BLPH838" hidden="1">#REF!</definedName>
    <definedName name="BLPH839" hidden="1">#REF!</definedName>
    <definedName name="BLPH84" hidden="1">#REF!</definedName>
    <definedName name="BLPH840" hidden="1">#REF!</definedName>
    <definedName name="BLPH841" hidden="1">#REF!</definedName>
    <definedName name="BLPH842" hidden="1">#REF!</definedName>
    <definedName name="BLPH843" hidden="1">#REF!</definedName>
    <definedName name="BLPH844" hidden="1">#REF!</definedName>
    <definedName name="BLPH845" hidden="1">#REF!</definedName>
    <definedName name="BLPH846" hidden="1">#REF!</definedName>
    <definedName name="BLPH847" hidden="1">#REF!</definedName>
    <definedName name="BLPH848" hidden="1">#REF!</definedName>
    <definedName name="BLPH85" hidden="1">#REF!</definedName>
    <definedName name="BLPH86" hidden="1">#REF!</definedName>
    <definedName name="BLPH860" hidden="1">#REF!</definedName>
    <definedName name="BLPH861" hidden="1">#REF!</definedName>
    <definedName name="BLPH862" hidden="1">#REF!</definedName>
    <definedName name="BLPH863" hidden="1">#REF!</definedName>
    <definedName name="BLPH864" hidden="1">#REF!</definedName>
    <definedName name="BLPH865" hidden="1">#REF!</definedName>
    <definedName name="BLPH866" hidden="1">#REF!</definedName>
    <definedName name="BLPH867" hidden="1">#REF!</definedName>
    <definedName name="BLPH868" hidden="1">#REF!</definedName>
    <definedName name="BLPH869" hidden="1">#REF!</definedName>
    <definedName name="BLPH87" hidden="1">#REF!</definedName>
    <definedName name="BLPH870" hidden="1">#REF!</definedName>
    <definedName name="BLPH871" hidden="1">#REF!</definedName>
    <definedName name="BLPH872" hidden="1">#REF!</definedName>
    <definedName name="BLPH873" hidden="1">#REF!</definedName>
    <definedName name="BLPH874" hidden="1">#REF!</definedName>
    <definedName name="BLPH875"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84" hidden="1">#REF!</definedName>
    <definedName name="BLPH885" hidden="1">#REF!</definedName>
    <definedName name="BLPH886" hidden="1">#REF!</definedName>
    <definedName name="BLPH887" hidden="1">#REF!</definedName>
    <definedName name="BLPH888" hidden="1">#REF!</definedName>
    <definedName name="BLPH889" hidden="1">#REF!</definedName>
    <definedName name="BLPH89" hidden="1">#REF!</definedName>
    <definedName name="BLPH890" hidden="1">#REF!</definedName>
    <definedName name="BLPH891" hidden="1">#REF!</definedName>
    <definedName name="BLPH892" hidden="1">#REF!</definedName>
    <definedName name="BLPH893" hidden="1">#REF!</definedName>
    <definedName name="BLPH894" hidden="1">#REF!</definedName>
    <definedName name="BLPH895" hidden="1">#REF!</definedName>
    <definedName name="BLPH896" hidden="1">#REF!</definedName>
    <definedName name="BLPH897" hidden="1">#REF!</definedName>
    <definedName name="BLPH898" hidden="1">#REF!</definedName>
    <definedName name="BLPH899" hidden="1">#REF!</definedName>
    <definedName name="BLPH9" hidden="1">#REF!</definedName>
    <definedName name="BLPH90" hidden="1">#REF!</definedName>
    <definedName name="BLPH900" hidden="1">#REF!</definedName>
    <definedName name="BLPH901" hidden="1">#REF!</definedName>
    <definedName name="BLPH902" hidden="1">#REF!</definedName>
    <definedName name="BLPH903" hidden="1">#REF!</definedName>
    <definedName name="BLPH904" hidden="1">#REF!</definedName>
    <definedName name="BLPH905" hidden="1">#REF!</definedName>
    <definedName name="BLPH906" hidden="1">#REF!</definedName>
    <definedName name="BLPH907" hidden="1">#REF!</definedName>
    <definedName name="BLPH908" hidden="1">#REF!</definedName>
    <definedName name="BLPH909" hidden="1">#REF!</definedName>
    <definedName name="BLPH91" hidden="1">#REF!</definedName>
    <definedName name="BLPH910" hidden="1">#REF!</definedName>
    <definedName name="BLPH911" hidden="1">#REF!</definedName>
    <definedName name="BLPH912" hidden="1">#REF!</definedName>
    <definedName name="BLPH913" hidden="1">#REF!</definedName>
    <definedName name="BLPH914" hidden="1">#REF!</definedName>
    <definedName name="BLPH915" hidden="1">#REF!</definedName>
    <definedName name="BLPH916" hidden="1">#REF!</definedName>
    <definedName name="BLPH917" hidden="1">#REF!</definedName>
    <definedName name="BLPH918" hidden="1">#REF!</definedName>
    <definedName name="BLPH919" hidden="1">#REF!</definedName>
    <definedName name="BLPH92" hidden="1">#REF!</definedName>
    <definedName name="BLPH920" hidden="1">#REF!</definedName>
    <definedName name="BLPH921" hidden="1">#REF!</definedName>
    <definedName name="BLPH922" hidden="1">#REF!</definedName>
    <definedName name="BLPH923" hidden="1">#REF!</definedName>
    <definedName name="BLPH924" hidden="1">#REF!</definedName>
    <definedName name="BLPH925" hidden="1">#REF!</definedName>
    <definedName name="BLPH926" hidden="1">#REF!</definedName>
    <definedName name="BLPH927" hidden="1">#REF!</definedName>
    <definedName name="BLPH928" hidden="1">#REF!</definedName>
    <definedName name="BLPH929" hidden="1">#REF!</definedName>
    <definedName name="BLPH93" hidden="1">#REF!</definedName>
    <definedName name="BLPH930" hidden="1">#REF!</definedName>
    <definedName name="BLPH931" hidden="1">#REF!</definedName>
    <definedName name="BLPH932" hidden="1">#REF!</definedName>
    <definedName name="BLPH933" hidden="1">#REF!</definedName>
    <definedName name="BLPH934" hidden="1">#REF!</definedName>
    <definedName name="BLPH935" hidden="1">#REF!</definedName>
    <definedName name="BLPH936" hidden="1">#REF!</definedName>
    <definedName name="BLPH937" hidden="1">#REF!</definedName>
    <definedName name="BLPH938" hidden="1">#REF!</definedName>
    <definedName name="BLPH939" hidden="1">#REF!</definedName>
    <definedName name="BLPH94" hidden="1">#REF!</definedName>
    <definedName name="BLPH940" hidden="1">#REF!</definedName>
    <definedName name="BLPH941" hidden="1">#REF!</definedName>
    <definedName name="BLPH942" hidden="1">#REF!</definedName>
    <definedName name="BLPH943" hidden="1">#REF!</definedName>
    <definedName name="BLPH944" hidden="1">#REF!</definedName>
    <definedName name="BLPH945" hidden="1">#REF!</definedName>
    <definedName name="BLPH946" hidden="1">#REF!</definedName>
    <definedName name="BLPH947" hidden="1">#REF!</definedName>
    <definedName name="BLPH948" hidden="1">#REF!</definedName>
    <definedName name="BLPH949" hidden="1">#REF!</definedName>
    <definedName name="BLPH95" hidden="1">#REF!</definedName>
    <definedName name="BLPH950" hidden="1">#REF!</definedName>
    <definedName name="BLPH951" hidden="1">#REF!</definedName>
    <definedName name="BLPH952" hidden="1">#REF!</definedName>
    <definedName name="BLPH953" hidden="1">#REF!</definedName>
    <definedName name="BLPH954" hidden="1">#REF!</definedName>
    <definedName name="BLPH955" hidden="1">#REF!</definedName>
    <definedName name="BLPH956" hidden="1">#REF!</definedName>
    <definedName name="BLPH957" hidden="1">#REF!</definedName>
    <definedName name="BLPH958" hidden="1">#REF!</definedName>
    <definedName name="BLPH959" hidden="1">#REF!</definedName>
    <definedName name="BLPH96" hidden="1">#REF!</definedName>
    <definedName name="BLPH960" hidden="1">#REF!</definedName>
    <definedName name="BLPH961" hidden="1">#REF!</definedName>
    <definedName name="BLPH962" hidden="1">#REF!</definedName>
    <definedName name="BLPH963" hidden="1">#REF!</definedName>
    <definedName name="BLPH964" hidden="1">#REF!</definedName>
    <definedName name="BLPH965" hidden="1">#REF!</definedName>
    <definedName name="BLPH966" hidden="1">#REF!</definedName>
    <definedName name="BLPH967" hidden="1">#REF!</definedName>
    <definedName name="BLPH968" hidden="1">#REF!</definedName>
    <definedName name="BLPH969" hidden="1">#REF!</definedName>
    <definedName name="BLPH97" hidden="1">#REF!</definedName>
    <definedName name="BLPH970" hidden="1">#REF!</definedName>
    <definedName name="BLPH971" hidden="1">#REF!</definedName>
    <definedName name="BLPH972" hidden="1">#REF!</definedName>
    <definedName name="BLPH973" hidden="1">#REF!</definedName>
    <definedName name="BLPH974" hidden="1">#REF!</definedName>
    <definedName name="BLPH975" hidden="1">#REF!</definedName>
    <definedName name="BLPH976" hidden="1">#REF!</definedName>
    <definedName name="BLPH977" hidden="1">#REF!</definedName>
    <definedName name="BLPH978" hidden="1">#REF!</definedName>
    <definedName name="BLPH979" hidden="1">#REF!</definedName>
    <definedName name="BLPH98" hidden="1">#REF!</definedName>
    <definedName name="BLPH980" hidden="1">#REF!</definedName>
    <definedName name="BLPH981" hidden="1">#REF!</definedName>
    <definedName name="BLPH982" hidden="1">#REF!</definedName>
    <definedName name="BLPH983" hidden="1">#REF!</definedName>
    <definedName name="BLPH984" hidden="1">#REF!</definedName>
    <definedName name="BLPH985" hidden="1">#REF!</definedName>
    <definedName name="BLPH986" hidden="1">#REF!</definedName>
    <definedName name="BLPH987" hidden="1">#REF!</definedName>
    <definedName name="BLPH988" hidden="1">#REF!</definedName>
    <definedName name="BLPH989" hidden="1">#REF!</definedName>
    <definedName name="BLPH99" hidden="1">#REF!</definedName>
    <definedName name="BLPH990" hidden="1">#REF!</definedName>
    <definedName name="BLPH991" hidden="1">#REF!</definedName>
    <definedName name="BLPH992" hidden="1">#REF!</definedName>
    <definedName name="BLPH993" hidden="1">#REF!</definedName>
    <definedName name="BLPH994" hidden="1">#REF!</definedName>
    <definedName name="BLPH995" hidden="1">#REF!</definedName>
    <definedName name="BLPH996" hidden="1">#REF!</definedName>
    <definedName name="BLPH997" hidden="1">#REF!</definedName>
    <definedName name="BLPH998" hidden="1">#REF!</definedName>
    <definedName name="BLPH999" hidden="1">#REF!</definedName>
    <definedName name="bmbnmn" hidden="1">{#N/A,#N/A,FALSE,"KA CH  (2)"}</definedName>
    <definedName name="bnm" hidden="1">{#N/A,#N/A,FALSE,"REPORT"}</definedName>
    <definedName name="bnmk" hidden="1">{#N/A,#N/A,FALSE,"Produkte Erw.";#N/A,#N/A,FALSE,"Produkte Plan";#N/A,#N/A,FALSE,"Leistungen Erw.";#N/A,#N/A,FALSE,"Leistungen Plan";#N/A,#N/A,FALSE,"KA Allg.Kosten (2)";#N/A,#N/A,FALSE,"KA All.Kosten"}</definedName>
    <definedName name="boh" hidden="1">{"PAGE1",#N/A,FALSE,"Consolidation";"PAGE2",#N/A,FALSE,"Consolidation";"PAGE3",#N/A,FALSE,"Consolidation";"PAGE4",#N/A,FALSE,"Consolidation";"PAGE5",#N/A,FALSE,"Consolidation";"PAGE6",#N/A,FALSE,"Consolidation";"PAGE7",#N/A,FALSE,"Consolidation"}</definedName>
    <definedName name="BOM">#REF!</definedName>
    <definedName name="BreakingNotch">OFFSET(#REF!,0,0,COUNTA(#REF!)-1,1)</definedName>
    <definedName name="BRENTFOB">#REF!</definedName>
    <definedName name="BUDGET">#REF!</definedName>
    <definedName name="Budgeted">#REF!</definedName>
    <definedName name="Budgetiert">#REF!</definedName>
    <definedName name="C_4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CAMBIO">#REF!</definedName>
    <definedName name="CAPEX" hidden="1">{#N/A,#N/A,FALSE,"KA CH  (2)"}</definedName>
    <definedName name="Cash_Flow_semiannual">#REF!</definedName>
    <definedName name="CASHFLOW">#REF!</definedName>
    <definedName name="Category">#REF!</definedName>
    <definedName name="cb_sChart12595BBC_opts" hidden="1">"1, 1, 1, False, 2, True, False, , 0, False, False, 2, 2"</definedName>
    <definedName name="cb_sChart12595E44_opts" hidden="1">"1, 3, 1, False, 2, True, False, , 0, True, False, 2, 2"</definedName>
    <definedName name="CBWorkbookPriority" hidden="1">-1215586120</definedName>
    <definedName name="ccc">#REF!</definedName>
    <definedName name="ccccc" localSheetId="23">Assump_local!ccccc</definedName>
    <definedName name="ccccc">#REF!</definedName>
    <definedName name="c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ELTIS">#REF!</definedName>
    <definedName name="CF_BE08" localSheetId="13" hidden="1">#REF!</definedName>
    <definedName name="CF_BE08" localSheetId="3" hidden="1">#REF!</definedName>
    <definedName name="CF_BE08" localSheetId="4" hidden="1">#REF!</definedName>
    <definedName name="CF_BE08" localSheetId="15" hidden="1">#REF!</definedName>
    <definedName name="CF_BE08" localSheetId="9" hidden="1">#REF!</definedName>
    <definedName name="CF_BE08" localSheetId="11" hidden="1">#REF!</definedName>
    <definedName name="CF_BE08" localSheetId="10" hidden="1">#REF!</definedName>
    <definedName name="CF_BE08" localSheetId="17" hidden="1">#REF!</definedName>
    <definedName name="CF_BE08" hidden="1">#REF!</definedName>
    <definedName name="ChangeRange" hidden="1">#REF!</definedName>
    <definedName name="Channel">#REF!</definedName>
    <definedName name="Chart" hidden="1">{#N/A,#N/A,FALSE,"Pharm";#N/A,#N/A,FALSE,"WWCM"}</definedName>
    <definedName name="Chem">#REF!</definedName>
    <definedName name="chosie" hidden="1">{#N/A,#N/A,FALSE,"Pharm";#N/A,#N/A,FALSE,"WWCM"}</definedName>
    <definedName name="Cipla2" hidden="1">{TRUE,TRUE,-1.25,-15.5,604.5,369,FALSE,FALSE,TRUE,TRUE,0,1,83,1,38,4,5,4,TRUE,TRUE,3,TRUE,1,TRUE,75,"Swvu.inputs._.raw._.data.","ACwvu.inputs._.raw._.data.",#N/A,FALSE,FALSE,0.5,0.5,0.5,0.5,2,"&amp;F","&amp;A&amp;RPage &amp;P",FALSE,FALSE,FALSE,FALSE,1,60,#N/A,#N/A,"=R1C61:R53C89","=C1:C5",#N/A,#N/A,FALSE,FALSE,FALSE,1,600,600,FALSE,FALSE,TRUE,TRUE,TRUE}</definedName>
    <definedName name="CIPpreise">#REF!</definedName>
    <definedName name="CIPprices">#REF!</definedName>
    <definedName name="CIQWBGuid" hidden="1">"2be1a9ef-63d9-4ec4-b61b-cb727986b07d"</definedName>
    <definedName name="circ">#REF!</definedName>
    <definedName name="cjghjhj" hidden="1">{#N/A,#N/A,FALSE,"Umsatz CH";#N/A,#N/A,FALSE,"ER CH";#N/A,#N/A,FALSE,"EA CH (2) ";#N/A,#N/A,FALSE,"EA CH";#N/A,#N/A,FALSE,"EA CH (3) ";#N/A,#N/A,FALSE,"EA CH (4)";#N/A,#N/A,FALSE,"KA CH";#N/A,#N/A,FALSE,"KA CH  (2)";#N/A,#N/A,FALSE,"KA CH  (3)";#N/A,#N/A,FALSE,"KA CH (4)"}</definedName>
    <definedName name="CM_S">#REF!</definedName>
    <definedName name="CodCC">#REF!</definedName>
    <definedName name="CodEmbal">#REF!</definedName>
    <definedName name="Codigo">#REF!</definedName>
    <definedName name="CODIGOS">#REF!</definedName>
    <definedName name="CodProducao">#REF!</definedName>
    <definedName name="codPvf" localSheetId="23">#REF!</definedName>
    <definedName name="codPvf" localSheetId="32">#REF!</definedName>
    <definedName name="codPvf">#REF!</definedName>
    <definedName name="CoG">#REF!</definedName>
    <definedName name="COGS">#REF!</definedName>
    <definedName name="COGschichtung">#REF!</definedName>
    <definedName name="COGstandard" hidden="1">{#N/A,#N/A,FALSE,"Pharm";#N/A,#N/A,FALSE,"WWCM"}</definedName>
    <definedName name="col_index">#REF!</definedName>
    <definedName name="Comp">#REF!</definedName>
    <definedName name="comp2">#REF!</definedName>
    <definedName name="Company">#REF!</definedName>
    <definedName name="company_code">#REF!</definedName>
    <definedName name="CONSOL">#REF!</definedName>
    <definedName name="Consolidation_Method">#REF!</definedName>
    <definedName name="cont">#REF!</definedName>
    <definedName name="cont2">#REF!</definedName>
    <definedName name="ContentsHelp" hidden="1">#REF!</definedName>
    <definedName name="Control">#REF!</definedName>
    <definedName name="COPY" hidden="1">{#N/A,#N/A,FALSE,"Pharm";#N/A,#N/A,FALSE,"WWCM"}</definedName>
    <definedName name="copy1" hidden="1">{#N/A,#N/A,FALSE,"Pharm";#N/A,#N/A,FALSE,"WWCM"}</definedName>
    <definedName name="COPY2" hidden="1">{#N/A,#N/A,FALSE,"Pharm";#N/A,#N/A,FALSE,"WWCM"}</definedName>
    <definedName name="copy233" hidden="1">{#N/A,#N/A,FALSE,"Pharm";#N/A,#N/A,FALSE,"WWCM"}</definedName>
    <definedName name="copy33" hidden="1">{#N/A,#N/A,FALSE,"Pharm";#N/A,#N/A,FALSE,"WWCM"}</definedName>
    <definedName name="copy38" hidden="1">{#N/A,#N/A,FALSE,"Pharm";#N/A,#N/A,FALSE,"WWCM"}</definedName>
    <definedName name="Cost_of_equity">#REF!</definedName>
    <definedName name="Cost_preference_shares">#REF!</definedName>
    <definedName name="country">#REF!</definedName>
    <definedName name="country_key" localSheetId="23">#REF!</definedName>
    <definedName name="country_key" localSheetId="32">#REF!</definedName>
    <definedName name="country_key">#REF!</definedName>
    <definedName name="Cover">#REF!</definedName>
    <definedName name="cox" hidden="1">{#N/A,#N/A,FALSE,"Time Warner";#N/A,#N/A,FALSE,"Entertainment Group";#N/A,#N/A,FALSE,"EBITDA";#N/A,#N/A,FALSE,"Notes"}</definedName>
    <definedName name="CreateTable" hidden="1">#REF!</definedName>
    <definedName name="cu102.ShareScalingFactor" hidden="1">1000000</definedName>
    <definedName name="cu103.EmployeeScalingFactor" hidden="1">1000</definedName>
    <definedName name="cu107.EPSSymbol" hidden="1">"CHF"</definedName>
    <definedName name="cu71.ScalingFactor" hidden="1">1000000</definedName>
    <definedName name="cur">#REF!</definedName>
    <definedName name="curr" localSheetId="23">#REF!</definedName>
    <definedName name="curr" localSheetId="32">#REF!</definedName>
    <definedName name="curr">#REF!</definedName>
    <definedName name="curr2" localSheetId="23">#REF!</definedName>
    <definedName name="curr2" localSheetId="32">#REF!</definedName>
    <definedName name="curr2">#REF!</definedName>
    <definedName name="Currency">#REF!</definedName>
    <definedName name="cvc" hidden="1">{#N/A,#N/A,FALSE,"KA CH  (2)"}</definedName>
    <definedName name="d" localSheetId="23">Assump_local!d</definedName>
    <definedName name="d">#REF!</definedName>
    <definedName name="DAD" hidden="1">{#N/A,#N/A,FALSE,"REPORT"}</definedName>
    <definedName name="DADF" hidden="1">{#N/A,#N/A,FALSE,"REPORT"}</definedName>
    <definedName name="daf" hidden="1">{#N/A,#N/A,FALSE,"1";#N/A,#N/A,FALSE,"2";#N/A,#N/A,FALSE,"16 - 17";#N/A,#N/A,FALSE,"18 - 19";#N/A,#N/A,FALSE,"26";#N/A,#N/A,FALSE,"27";#N/A,#N/A,FALSE,"28"}</definedName>
    <definedName name="dakfkjafgkeaj" hidden="1">{#N/A,#N/A,FALSE,"Pharm";#N/A,#N/A,FALSE,"WWCM"}</definedName>
    <definedName name="das" hidden="1">{#N/A,#N/A,FALSE,"Produkte Erw.";#N/A,#N/A,FALSE,"Produkte Plan";#N/A,#N/A,FALSE,"Leistungen Erw.";#N/A,#N/A,FALSE,"Leistungen Plan";#N/A,#N/A,FALSE,"KA Allg.Kosten (2)";#N/A,#N/A,FALSE,"KA All.Kosten"}</definedName>
    <definedName name="dasdg" hidden="1">{#N/A,"Base Case",FALSE,"Revenue";#N/A,"£6.25 Fee",FALSE,"Revenue"}</definedName>
    <definedName name="Dat100Novo" localSheetId="23">#REF!</definedName>
    <definedName name="Dat100Novo" localSheetId="32">#REF!</definedName>
    <definedName name="Dat100Novo">#REF!</definedName>
    <definedName name="DAT101NOVO" localSheetId="23">#REF!</definedName>
    <definedName name="DAT101NOVO" localSheetId="32">#REF!</definedName>
    <definedName name="DAT101NOVO">#REF!</definedName>
    <definedName name="Dat10Novo">#REF!</definedName>
    <definedName name="dAT11nOVO">#REF!</definedName>
    <definedName name="DAT12NOVO">#REF!</definedName>
    <definedName name="dat1Novo">#REF!</definedName>
    <definedName name="data">#REF!</definedName>
    <definedName name="DATA_MM">#REF!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5">#REF!</definedName>
    <definedName name="DATA6">#REF!</definedName>
    <definedName name="DATA7">#REF!</definedName>
    <definedName name="DATA8">#REF!</definedName>
    <definedName name="DATA9">#REF!</definedName>
    <definedName name="date">#REF!</definedName>
    <definedName name="date1">#REF!</definedName>
    <definedName name="date2">#REF!</definedName>
    <definedName name="Daten">#REF!</definedName>
    <definedName name="DB">"WIREUK"</definedName>
    <definedName name="DCF_print">#REF!</definedName>
    <definedName name="dd">#REF!</definedName>
    <definedName name="DDD">#REF!</definedName>
    <definedName name="dddaz" hidden="1">{#N/A,#N/A,FALSE,"Pharm";#N/A,#N/A,FALSE,"WWCM"}</definedName>
    <definedName name="dddddd" hidden="1">{#N/A,#N/A,FALSE,"Pharm";#N/A,#N/A,FALSE,"WWCM"}</definedName>
    <definedName name="ddf" hidden="1">{#N/A,#N/A,FALSE,"KA CH  (2)"}</definedName>
    <definedName name="DE"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DEBT_SHEET">#REF!</definedName>
    <definedName name="debt_weight">#REF!</definedName>
    <definedName name="ded" hidden="1">{#N/A,#N/A,TRUE,"Julio";#N/A,#N/A,TRUE,"Agosto";#N/A,#N/A,TRUE,"BHCo";#N/A,#N/A,TRUE,"Abril";#N/A,#N/A,TRUE,"Pro Forma"}</definedName>
    <definedName name="dede" hidden="1">{#N/A,#N/A,FALSE,"Pharm";#N/A,#N/A,FALSE,"WWCM"}</definedName>
    <definedName name="DEDED" hidden="1">{#N/A,#N/A,FALSE,"Card";#N/A,#N/A,FALSE,"Prav";#N/A,#N/A,FALSE,"Irbe";#N/A,#N/A,FALSE,"Plavix";#N/A,#N/A,FALSE,"Capt";#N/A,#N/A,FALSE,"Fosi"}</definedName>
    <definedName name="DEDEDZE" hidden="1">{#N/A,#N/A,FALSE,"Pharm";#N/A,#N/A,FALSE,"WWCM"}</definedName>
    <definedName name="DEDZD" hidden="1">{#N/A,#N/A,FALSE,"Pharm";#N/A,#N/A,FALSE,"WWCM"}</definedName>
    <definedName name="DEE" hidden="1">{#N/A,#N/A,FALSE,"Pharm";#N/A,#N/A,FALSE,"WWCM"}</definedName>
    <definedName name="defgh"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DeleteRange" hidden="1">#REF!</definedName>
    <definedName name="DeleteTable" hidden="1">#REF!</definedName>
    <definedName name="Details">#REF!</definedName>
    <definedName name="DEZLFEZKLHF" hidden="1">{#N/A,#N/A,FALSE,"Pharm";#N/A,#N/A,FALSE,"WWCM"}</definedName>
    <definedName name="df" localSheetId="23">Затраты на #REF!</definedName>
    <definedName name="df" localSheetId="4">Затраты на #REF!</definedName>
    <definedName name="df" localSheetId="29">Затраты на #REF!</definedName>
    <definedName name="df" localSheetId="31">Затраты на #REF!</definedName>
    <definedName name="df">Затраты на #REF!</definedName>
    <definedName name="DF_GRID_1" localSheetId="23">Цены #REF!</definedName>
    <definedName name="DF_GRID_1" localSheetId="4">Original #REF!</definedName>
    <definedName name="DF_GRID_1" localSheetId="40">Original #REF!</definedName>
    <definedName name="DF_GRID_1" localSheetId="29">Original #REF!</definedName>
    <definedName name="DF_GRID_1" localSheetId="31">Original #REF!</definedName>
    <definedName name="DF_GRID_1" localSheetId="38">Original #REF!</definedName>
    <definedName name="DF_GRID_1" localSheetId="39">Original #REF!</definedName>
    <definedName name="DF_GRID_1" localSheetId="32">Цены #REF!</definedName>
    <definedName name="DF_GRID_1">Original #REF!</definedName>
    <definedName name="DF_GRID_2" localSheetId="23">Затраты от #REF!</definedName>
    <definedName name="DF_GRID_2" localSheetId="4">Затраты от #REF!</definedName>
    <definedName name="DF_GRID_2" localSheetId="29">Затраты от #REF!</definedName>
    <definedName name="DF_GRID_2" localSheetId="31">Затраты от #REF!</definedName>
    <definedName name="DF_GRID_2">Затраты от #REF!</definedName>
    <definedName name="DF_GRID_3" localSheetId="23">OLAP-#REF!</definedName>
    <definedName name="DF_GRID_3" localSheetId="4">OLAP-#REF!</definedName>
    <definedName name="DF_GRID_3" localSheetId="29">OLAP-#REF!</definedName>
    <definedName name="DF_GRID_3" localSheetId="31">OLAP-#REF!</definedName>
    <definedName name="DF_GRID_3">OLAP-#REF!</definedName>
    <definedName name="DF_GRID_4" localSheetId="23">Перемещение #REF!</definedName>
    <definedName name="DF_GRID_4" localSheetId="4">Перемещение #REF!</definedName>
    <definedName name="DF_GRID_4" localSheetId="29">Перемещение #REF!</definedName>
    <definedName name="DF_GRID_4" localSheetId="31">Перемещение #REF!</definedName>
    <definedName name="DF_GRID_4">Перемещение #REF!</definedName>
    <definedName name="DF_GRID_5" localSheetId="23">отчет по IC-#REF!</definedName>
    <definedName name="DF_GRID_5" localSheetId="4">отчет по IC-#REF!</definedName>
    <definedName name="DF_GRID_5" localSheetId="29">отчет по IC-#REF!</definedName>
    <definedName name="DF_GRID_5" localSheetId="31">отчет по IC-#REF!</definedName>
    <definedName name="DF_GRID_5">отчет по IC-#REF!</definedName>
    <definedName name="DF_GRID_6" localSheetId="23">Затраты для #REF! #REF!</definedName>
    <definedName name="DF_GRID_6" localSheetId="4">Затраты для #REF! #REF!</definedName>
    <definedName name="DF_GRID_6" localSheetId="29">Затраты для #REF! #REF!</definedName>
    <definedName name="DF_GRID_6" localSheetId="31">Затраты для #REF! #REF!</definedName>
    <definedName name="DF_GRID_6">Затраты для #REF! #REF!</definedName>
    <definedName name="DF_NAVPANEL_13">#REF!</definedName>
    <definedName name="DF_NAVPANEL_18">#REF!</definedName>
    <definedName name="dfd" localSheetId="23">Assump_local!dfd</definedName>
    <definedName name="dfd">#REF!</definedName>
    <definedName name="DFDD" hidden="1">{#N/A,#N/A,FALSE,"REPORT"}</definedName>
    <definedName name="dfgfdg" hidden="1">{#N/A,#N/A,FALSE,"Umsatz CH";#N/A,#N/A,FALSE,"ER CH";#N/A,#N/A,FALSE,"EA CH (2) ";#N/A,#N/A,FALSE,"EA CH";#N/A,#N/A,FALSE,"EA CH (3) ";#N/A,#N/A,FALSE,"EA CH (4)";#N/A,#N/A,FALSE,"KA CH";#N/A,#N/A,FALSE,"KA CH  (2)";#N/A,#N/A,FALSE,"KA CH  (3)";#N/A,#N/A,FALSE,"KA CH (4)"}</definedName>
    <definedName name="dfgfdgf" hidden="1">{#N/A,#N/A,FALSE,"Produkte Erw.";#N/A,#N/A,FALSE,"Produkte Plan";#N/A,#N/A,FALSE,"Leistungen Erw.";#N/A,#N/A,FALSE,"Leistungen Plan";#N/A,#N/A,FALSE,"KA Allg.Kosten (2)";#N/A,#N/A,FALSE,"KA All.Kosten"}</definedName>
    <definedName name="dfgfg" hidden="1">{#N/A,#N/A,FALSE,"Umsatz HM";#N/A,#N/A,FALSE,"ER HM";#N/A,#N/A,FALSE,"EA HM  (2)";#N/A,#N/A,FALSE,"EA HM ";#N/A,#N/A,FALSE,"EA HM  (4)";#N/A,#N/A,FALSE,"EA HM  (3)";#N/A,#N/A,FALSE,"KA HM  (2)";#N/A,#N/A,FALSE,"KA HM";#N/A,#N/A,FALSE,"KA HM  (3)";#N/A,#N/A,FALSE,"KA HM (4)"}</definedName>
    <definedName name="dfggfhhj" hidden="1">{#N/A,#N/A,FALSE,"Umsatz CH";#N/A,#N/A,FALSE,"ER CH";#N/A,#N/A,FALSE,"EA CH (2) ";#N/A,#N/A,FALSE,"EA CH";#N/A,#N/A,FALSE,"EA CH (3) ";#N/A,#N/A,FALSE,"EA CH (4)";#N/A,#N/A,FALSE,"KA CH";#N/A,#N/A,FALSE,"KA CH  (2)";#N/A,#N/A,FALSE,"KA CH  (3)";#N/A,#N/A,FALSE,"KA CH (4)"}</definedName>
    <definedName name="dfghdfhdg" hidden="1">{#N/A,#N/A,FALSE,"Umsatz 99";#N/A,#N/A,FALSE,"ER 99 "}</definedName>
    <definedName name="dfr" hidden="1">{#N/A,#N/A,FALSE,"Pharm";#N/A,#N/A,FALSE,"WWCM"}</definedName>
    <definedName name="dfsdfdsf" hidden="1">{#N/A,#N/A,FALSE,"Umsatz CH";#N/A,#N/A,FALSE,"ER CH";#N/A,#N/A,FALSE,"EA CH (2) ";#N/A,#N/A,FALSE,"EA CH";#N/A,#N/A,FALSE,"EA CH (3) ";#N/A,#N/A,FALSE,"EA CH (4)";#N/A,#N/A,FALSE,"KA CH";#N/A,#N/A,FALSE,"KA CH  (2)";#N/A,#N/A,FALSE,"KA CH  (3)";#N/A,#N/A,FALSE,"KA CH (4)"}</definedName>
    <definedName name="dghgh" hidden="1">{#N/A,#N/A,FALSE,"Produkte Erw.";#N/A,#N/A,FALSE,"Produkte Plan";#N/A,#N/A,FALSE,"Leistungen Erw.";#N/A,#N/A,FALSE,"Leistungen Plan";#N/A,#N/A,FALSE,"KA Allg.Kosten (2)";#N/A,#N/A,FALSE,"KA All.Kosten"}</definedName>
    <definedName name="Direct1">#REF!</definedName>
    <definedName name="Direct2">#REF!</definedName>
    <definedName name="Disc_Period">#REF!</definedName>
    <definedName name="Disc_Years">#REF!</definedName>
    <definedName name="Discl" localSheetId="23" hidden="1">{"Valuation_Common",#N/A,FALSE,"Valuation"}</definedName>
    <definedName name="Discl" localSheetId="13" hidden="1">{"Valuation_Common",#N/A,FALSE,"Valuation"}</definedName>
    <definedName name="Discl" localSheetId="3" hidden="1">{"Valuation_Common",#N/A,FALSE,"Valuation"}</definedName>
    <definedName name="Discl" localSheetId="4" hidden="1">{"Valuation_Common",#N/A,FALSE,"Valuation"}</definedName>
    <definedName name="Discl" localSheetId="15" hidden="1">{"Valuation_Common",#N/A,FALSE,"Valuation"}</definedName>
    <definedName name="Discl" localSheetId="9" hidden="1">{"Valuation_Common",#N/A,FALSE,"Valuation"}</definedName>
    <definedName name="Discl" localSheetId="11" hidden="1">{"Valuation_Common",#N/A,FALSE,"Valuation"}</definedName>
    <definedName name="Discl" localSheetId="10" hidden="1">{"Valuation_Common",#N/A,FALSE,"Valuation"}</definedName>
    <definedName name="Discl" localSheetId="17" hidden="1">{"Valuation_Common",#N/A,FALSE,"Valuation"}</definedName>
    <definedName name="Discl" hidden="1">{"Valuation_Common",#N/A,FALSE,"Valuation"}</definedName>
    <definedName name="distributor">#REF!</definedName>
    <definedName name="DivFpb" hidden="1">#REF!</definedName>
    <definedName name="djksljd" hidden="1">{#N/A,#N/A,FALSE,"Other";#N/A,#N/A,FALSE,"Ace";#N/A,#N/A,FALSE,"Derm"}</definedName>
    <definedName name="dkgahirghigf" hidden="1">{#N/A,#N/A,FALSE,"Pharm";#N/A,#N/A,FALSE,"WWCM"}</definedName>
    <definedName name="docu2">#REF!</definedName>
    <definedName name="Domestic_ratio">#REF!</definedName>
    <definedName name="dosage_form">#REF!</definedName>
    <definedName name="dre" hidden="1">{"comp1",#N/A,FALSE,"COMPS";"footnotes",#N/A,FALSE,"COMPS"}</definedName>
    <definedName name="Druckbereich_MI">#REF!</definedName>
    <definedName name="dsfsffss" hidden="1">{#N/A,#N/A,FALSE,"Pharm";#N/A,#N/A,FALSE,"WWCM"}</definedName>
    <definedName name="e" localSheetId="23">Assump_local!e</definedName>
    <definedName name="e">#REF!</definedName>
    <definedName name="earn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e" localSheetId="13" hidden="1">#REF!</definedName>
    <definedName name="ee" localSheetId="3" hidden="1">#REF!</definedName>
    <definedName name="ee" localSheetId="4" hidden="1">#REF!</definedName>
    <definedName name="ee" localSheetId="15" hidden="1">#REF!</definedName>
    <definedName name="ee" localSheetId="9" hidden="1">#REF!</definedName>
    <definedName name="ee" localSheetId="11" hidden="1">#REF!</definedName>
    <definedName name="ee" localSheetId="10" hidden="1">#REF!</definedName>
    <definedName name="ee" localSheetId="17" hidden="1">#REF!</definedName>
    <definedName name="ee" hidden="1">#REF!</definedName>
    <definedName name="EEE" hidden="1">{#N/A,#N/A,FALSE,"Pharm";#N/A,#N/A,FALSE,"WWCM"}</definedName>
    <definedName name="eee.lll" hidden="1">{#N/A,#N/A,FALSE,"PMW Gruppe 99_98";#N/A,#N/A,FALSE,"PMW KG 98_99";#N/A,#N/A,FALSE,"PMW Inc. 99_98";#N/A,#N/A,FALSE,"PMW VTECH 99_98";#N/A,#N/A,FALSE,"PMW Thail. 99_98";#N/A,#N/A,FALSE,"PMW Canada 99_98";#N/A,#N/A,FALSE,"Währungsabw. 99_98"}</definedName>
    <definedName name="eeeee" hidden="1">{#N/A,#N/A,FALSE,"Pharm";#N/A,#N/A,FALSE,"WWCM"}</definedName>
    <definedName name="eert" hidden="1">{#N/A,#N/A,FALSE,"Umsatz EO BP";#N/A,#N/A,FALSE,"Umsatz EO OP";#N/A,#N/A,FALSE,"ER EO BP";#N/A,#N/A,FALSE,"ER EO OP";#N/A,#N/A,FALSE,"EA EO (2)";#N/A,#N/A,FALSE,"EA EO";#N/A,#N/A,FALSE,"EA EO (3)";#N/A,#N/A,FALSE,"EA EO (4)";#N/A,#N/A,FALSE,"KA EO  (2)";#N/A,#N/A,FALSE,"KA EO";#N/A,#N/A,FALSE,"KA EO  (3)";#N/A,#N/A,FALSE,"KA EO (4)"}</definedName>
    <definedName name="efweufwbf"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jkfgkjze" hidden="1">{#N/A,#N/A,FALSE,"Pharm";#N/A,#N/A,FALSE,"WWCM"}</definedName>
    <definedName name="EKP20102Abruf">#REF!</definedName>
    <definedName name="el" hidden="1">#REF!</definedName>
    <definedName name="elman" hidden="1">#REF!</definedName>
    <definedName name="ELZA">#REF!</definedName>
    <definedName name="EPMWorkbookOptions_1" hidden="1">"1zAAAB|LCAAAAAAABADtm21vokoUgL9vsv/B8B0BeVEb6oaitt6rQgB3t2kaMshYySqwA9b2398RfAHBXtt1N|KS|AHPnHPmzMOZOYOM4peX|azyDFHgeO41wVRpogLdsWc77tM1sQgnJCMQX1qfP4nfPPTD8rwfih9i1aCC7dzg6iVwrolpGPpXFLVcLqtLtuqhJ6pG0wz1fdDXx1M4B6TjBiFwx5DYWtn/b0XgXisVUfZcF45XfRqevEAIuuF"</definedName>
    <definedName name="EPMWorkbookOptions_2" hidden="1">"XBy6jxlRzG4RgLcXyIZjDuLdtTyGc|wvkRF2NAohUBCcQ|xvDKg6IaJlddWDeqPLwG0ObD2sjx3KqcFF1vWeAQieoujCkAuBTlj|mHs0HVTKNjnynqLrJ0Pi71pUl3cAXEzAL4KNIreLYRSX5/swZgwTBo6Pb|Eh7SYjXg27FIez1HLPa4atQB5vuHNuGbtuZQzeI4jysuosxSOlgLX3qLbc|ZG/moVaIFlCkchreMo1GkWOZGd3aEOdDCF/CLn"</definedName>
    <definedName name="EPMWorkbookOptions_3" hidden="1">"j2kBPiuKIbERtn2o6w7zooCBMB5LfvOdpGeRjQsVpJvZHr/FzAaOQ3mjRsi1Re01seYt54TvM0wzaYhIO8OxHZKsiGqEWLVHyR6z3wZ|BVRZ4PUfjaYniBn0BrQvKCzZFcbdIkGzyEJA1gjbOtOle32FXPaascx30QhDqc4ekN7QGcW3iVylFLp2SuAlaJ7ROYHiKEj1U8hbXO0Lhj8OVQMWOpSGX0D/i9cyACaDx93alW8KJ45Tqza2KVNsTe/"</definedName>
    <definedName name="EPMWorkbookOptions_4" hidden="1">"Hn7xh5nK1Jvj1ikjkGXuPu/LU9lyejcKtr9x1OVprkGTR|fqcw7MhXAptVsck3StiyW5HimQVqTOiCBYLNWk|VrtYl9Bpm6gZhOVq1r/jMamoxQ9Gw9OZaBdF9iyWKRVK3EsofFUFRTko0SShKKrjJ80YmcUQlUdONWU0bqh2sgy/I8x3HH18Da5e3WthQzO7ZdS8FT9sRopH4/YmOWcLJw5FuTYUom|0zKZT8/zA8s|5hqz/j4c49QZ|hGo378"</definedName>
    <definedName name="EPMWorkbookOptions_5" hidden="1">"ms9e3pofI0wnaUfHT4R0jS56op6SiaxgJDRbMkkwuYnyhOuWTHZMVGXFRCjzJDN36oVncj6F71|19ys/TeMEFVj2HT/4cZdX|CKE6TyNRCbe0xc9UU/IRO0aZr3GFH7unhoJLfy1jzYHkHRohi2RpJAoxl3RiZxPzdNUQx5pmK/8C2|63v1Slr|8ypcAifMUf0Z6|6boeXoyGH256CjOZ8oavUHnD85V4fJeS68IputKjWaEqqEY0l|7S81lwpd"</definedName>
    <definedName name="EPMWorkbookOptions_6" hidden="1">"MMky4kknO3BlI9yWRFBFJ1YpO5Hxq3qAj6SOto//Bule/vD3qhmK8J1M7Wk9p9wq/MzsNjXujPDz5LqVUNPlKIpV34Dsl3ahjb9nz8Elh9gy9qMEJgsFUcRUfupvj0mlhpCfPIEArp4qrg2e40dwXR7qbPwvgSRpGGDfa2Ya0/tJe3zWxF3wFyAHWDA4getp5yMg/f9q5Xf85ofUfwIRWcNcwAAA="</definedName>
    <definedName name="EQIRR">#REF!</definedName>
    <definedName name="EQUITY_SHEET">#REF!</definedName>
    <definedName name="equity_weight">#REF!</definedName>
    <definedName name="er" hidden="1">{#N/A,#N/A,FALSE,"Umsatz 99";#N/A,#N/A,FALSE,"ER 99 "}</definedName>
    <definedName name="erd" hidden="1">{#N/A,#N/A,FALSE,"Pharm";#N/A,#N/A,FALSE,"WWCM"}</definedName>
    <definedName name="erfe"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r.g." hidden="1">{#N/A,#N/A,FALSE,"KA CH  (2)"}</definedName>
    <definedName name="errr.g" hidden="1">{#N/A,#N/A,FALSE,"KA CH  (2)"}</definedName>
    <definedName name="erryeyetyuu" hidden="1">{#N/A,#N/A,FALSE,"Pharm";#N/A,#N/A,FALSE,"WWCM"}</definedName>
    <definedName name="ert" hidden="1">{#N/A,#N/A,FALSE,"Umsatz 99";#N/A,#N/A,FALSE,"ER 99 "}</definedName>
    <definedName name="ertr" hidden="1">{#N/A,#N/A,FALSE,"Umsatz 99";#N/A,#N/A,FALSE,"ER 99 "}</definedName>
    <definedName name="esnrc100c1_values" hidden="1">{"FTSE100","COMPANIES",TRUE}</definedName>
    <definedName name="esnrc14c1" hidden="1">#REF!</definedName>
    <definedName name="esnrc14c1_values" localSheetId="23" hidden="1">{"FTSE44","COMPANIES",TRUE}</definedName>
    <definedName name="esnrc14c1_values" localSheetId="13" hidden="1">{"FTSE44","COMPANIES",TRUE}</definedName>
    <definedName name="esnrc14c1_values" localSheetId="3" hidden="1">{"FTSE44","COMPANIES",TRUE}</definedName>
    <definedName name="esnrc14c1_values" localSheetId="4" hidden="1">{"FTSE44","COMPANIES",TRUE}</definedName>
    <definedName name="esnrc14c1_values" localSheetId="15" hidden="1">{"FTSE44","COMPANIES",TRUE}</definedName>
    <definedName name="esnrc14c1_values" localSheetId="9" hidden="1">{"FTSE44","COMPANIES",TRUE}</definedName>
    <definedName name="esnrc14c1_values" localSheetId="11" hidden="1">{"FTSE44","COMPANIES",TRUE}</definedName>
    <definedName name="esnrc14c1_values" localSheetId="10" hidden="1">{"FTSE44","COMPANIES",TRUE}</definedName>
    <definedName name="esnrc14c1_values" localSheetId="17" hidden="1">{"FTSE44","COMPANIES",TRUE}</definedName>
    <definedName name="esnrc14c1_values" hidden="1">{"FTSE44","COMPANIES",TRUE}</definedName>
    <definedName name="esnrc33c1_values" hidden="1">{"EUMOT","COMPANIES",TRUE}</definedName>
    <definedName name="esnrc56c1_values" hidden="1">{"ASCONGRP","COMPANIES",TRUE}</definedName>
    <definedName name="esnrc63c1_values" hidden="1">{"EUUTIGRP","COMPANIES",TRUE}</definedName>
    <definedName name="esnrc6c1_values" localSheetId="23" hidden="1">{"350FTSE44","COMPANIES",TRUE}</definedName>
    <definedName name="esnrc6c1_values" localSheetId="13" hidden="1">{"350FTSE44","COMPANIES",TRUE}</definedName>
    <definedName name="esnrc6c1_values" localSheetId="3" hidden="1">{"350FTSE44","COMPANIES",TRUE}</definedName>
    <definedName name="esnrc6c1_values" localSheetId="4" hidden="1">{"350FTSE44","COMPANIES",TRUE}</definedName>
    <definedName name="esnrc6c1_values" localSheetId="15" hidden="1">{"350FTSE44","COMPANIES",TRUE}</definedName>
    <definedName name="esnrc6c1_values" localSheetId="9" hidden="1">{"350FTSE44","COMPANIES",TRUE}</definedName>
    <definedName name="esnrc6c1_values" localSheetId="11" hidden="1">{"350FTSE44","COMPANIES",TRUE}</definedName>
    <definedName name="esnrc6c1_values" localSheetId="10" hidden="1">{"350FTSE44","COMPANIES",TRUE}</definedName>
    <definedName name="esnrc6c1_values" localSheetId="17" hidden="1">{"350FTSE44","COMPANIES",TRUE}</definedName>
    <definedName name="esnrc6c1_values" hidden="1">{"350FTSE44","COMPANIES",TRUE}</definedName>
    <definedName name="esnrc91c1_values" hidden="1">{"EUUTI","COMPANIES",TRUE}</definedName>
    <definedName name="ESSAI" hidden="1">{#N/A,#N/A,FALSE,"Pharm";#N/A,#N/A,FALSE,"WWCM"}</definedName>
    <definedName name="EssfHasNonUnique">FALSE</definedName>
    <definedName name="etet" hidden="1">{#N/A,#N/A,FALSE,"Umsatz CH";#N/A,#N/A,FALSE,"ER CH";#N/A,#N/A,FALSE,"EA CH (2) ";#N/A,#N/A,FALSE,"EA CH";#N/A,#N/A,FALSE,"EA CH (3) ";#N/A,#N/A,FALSE,"EA CH (4)";#N/A,#N/A,FALSE,"KA CH";#N/A,#N/A,FALSE,"KA CH  (2)";#N/A,#N/A,FALSE,"KA CH  (3)";#N/A,#N/A,FALSE,"KA CH (4)"}</definedName>
    <definedName name="eur">#REF!</definedName>
    <definedName name="EURRATE">#REF!</definedName>
    <definedName name="ev.Calculation" hidden="1">-4135</definedName>
    <definedName name="ev.Initialized" hidden="1">FALSE</definedName>
    <definedName name="EV__EVCOM_OPTIONS__" hidden="1">8</definedName>
    <definedName name="EV__EXPOPTIONS__" hidden="1">0</definedName>
    <definedName name="EV__LASTREFTIME__" hidden="1">39553.8796180556</definedName>
    <definedName name="EV__MAXEXPCOLS__" hidden="1">100</definedName>
    <definedName name="EV__MAXEXPROWS__" hidden="1">10000</definedName>
    <definedName name="EV__MEMORYCVW__" hidden="1">0</definedName>
    <definedName name="EV__WBEVMODE__" hidden="1">1</definedName>
    <definedName name="EV__WBREFOPTIONS__" hidden="1">12</definedName>
    <definedName name="EV__WBVERSION__" hidden="1">0</definedName>
    <definedName name="eva_A_eingabe_abschließende_beurteilung">#REF!</definedName>
    <definedName name="eva_A_eingabe_annahmen_investitionsrechnung">#REF!</definedName>
    <definedName name="eva_A_eingabe_beschreibung_investitionsvorhaben">#REF!</definedName>
    <definedName name="eva_A_eingabe_beurteilung_investitionsrisiko">#REF!</definedName>
    <definedName name="eva_A_eingabe_geprüfte_alternativen">#REF!</definedName>
    <definedName name="eva_A_eingabe_qualitative_aspekte">#REF!</definedName>
    <definedName name="eva_antrag_datum">#REF!</definedName>
    <definedName name="eva_antrag_name">#REF!</definedName>
    <definedName name="eva_antrag_ort">#REF!</definedName>
    <definedName name="eva_antrag_termin">#REF!</definedName>
    <definedName name="eva_antrag_unterschrift">#REF!</definedName>
    <definedName name="ewwe" hidden="1">{#N/A,#N/A,FALSE,"REPORT"}</definedName>
    <definedName name="ewweew" hidden="1">#N/A</definedName>
    <definedName name="EX">#REF!</definedName>
    <definedName name="Exchange_rate">#REF!</definedName>
    <definedName name="Exi" localSheetId="23">#REF!</definedName>
    <definedName name="Exi" localSheetId="32">#REF!</definedName>
    <definedName name="Exi">#REF!</definedName>
    <definedName name="EXIT">#REF!</definedName>
    <definedName name="exportgasprice">#REF!</definedName>
    <definedName name="exportnglprice">#REF!</definedName>
    <definedName name="exportoilprice">#REF!</definedName>
    <definedName name="f" localSheetId="23">Assump_local!f</definedName>
    <definedName name="f">#REF!</definedName>
    <definedName name="f.ffff" hidden="1">{#N/A,#N/A,FALSE,"Umsatz 99";#N/A,#N/A,FALSE,"ER 99 "}</definedName>
    <definedName name="faa"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0_0" hidden="1">"A25569"</definedName>
    <definedName name="FDD_101_0" hidden="1">"A25569"</definedName>
    <definedName name="FDD_102_0" hidden="1">"A25569"</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5_0" hidden="1">"A25569"</definedName>
    <definedName name="FDD_206_0" hidden="1">"A25569"</definedName>
    <definedName name="FDD_207_0" hidden="1">"A25569"</definedName>
    <definedName name="FDD_208_0" hidden="1">"E36160"</definedName>
    <definedName name="FDD_208_1" hidden="1">"E36525"</definedName>
    <definedName name="FDD_208_2" hidden="1">"E36891"</definedName>
    <definedName name="FDD_209_0" hidden="1">"A25569"</definedName>
    <definedName name="FDD_21_0" hidden="1">"A25569"</definedName>
    <definedName name="FDD_210_0" hidden="1">"A25569"</definedName>
    <definedName name="FDD_211_0" hidden="1">"A25569"</definedName>
    <definedName name="FDD_212_0" hidden="1">"A25569"</definedName>
    <definedName name="FDD_213_0" hidden="1">"E36160"</definedName>
    <definedName name="FDD_213_1" hidden="1">"E36525"</definedName>
    <definedName name="FDD_213_2" hidden="1">"E36891"</definedName>
    <definedName name="FDD_214_0" hidden="1">"A25569"</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4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5_0" hidden="1">"A25569"</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4_0" hidden="1">"E36160"</definedName>
    <definedName name="FDD_264_1" hidden="1">"E36525"</definedName>
    <definedName name="FDD_264_2" hidden="1">"E36891"</definedName>
    <definedName name="FDD_265_0" hidden="1">"A25569"</definedName>
    <definedName name="FDD_266_0" hidden="1">"A25569"</definedName>
    <definedName name="FDD_267_0" hidden="1">"A25569"</definedName>
    <definedName name="FDD_268_0" hidden="1">"A25569"</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1_0" hidden="1">"A25569"</definedName>
    <definedName name="FDD_272_0" hidden="1">"A25569"</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9_0" hidden="1">"A25569"</definedName>
    <definedName name="FDD_290_0" hidden="1">"A36890"</definedName>
    <definedName name="FDD_291_0" hidden="1">"A25569"</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3_0" hidden="1">"A25569"</definedName>
    <definedName name="FDD_30_0" hidden="1">"A25569"</definedName>
    <definedName name="FDD_300_0" hidden="1">"U25569"</definedName>
    <definedName name="FDD_301_0" hidden="1">"U35795"</definedName>
    <definedName name="FDD_301_1" hidden="1">"U36160"</definedName>
    <definedName name="FDD_301_2" hidden="1">"U36525"</definedName>
    <definedName name="FDD_302_0" hidden="1">"U35795"</definedName>
    <definedName name="FDD_302_1" hidden="1">"U36160"</definedName>
    <definedName name="FDD_302_2" hidden="1">"U36525"</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1_0" hidden="1">"A25569"</definedName>
    <definedName name="FDD_32_0" hidden="1">"A25569"</definedName>
    <definedName name="FDD_33_0" hidden="1">"A25569"</definedName>
    <definedName name="FDD_34_0" hidden="1">"A25569"</definedName>
    <definedName name="FDD_35_0" hidden="1">"A25569"</definedName>
    <definedName name="FDD_36_0" hidden="1">"A25569"</definedName>
    <definedName name="FDD_37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2_0" hidden="1">"U25569"</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1" hidden="1">"A34699"</definedName>
    <definedName name="FDD_58_12" hidden="1">"A35064"</definedName>
    <definedName name="FDD_58_13" hidden="1">"A35430"</definedName>
    <definedName name="FDD_58_14" hidden="1">"A35795"</definedName>
    <definedName name="FDD_58_2" hidden="1">"A31412"</definedName>
    <definedName name="FDD_58_3" hidden="1">"A31777"</definedName>
    <definedName name="FDD_58_4" hidden="1">"A32142"</definedName>
    <definedName name="FDD_58_5" hidden="1">"A32508"</definedName>
    <definedName name="FDD_58_6" hidden="1">"A32873"</definedName>
    <definedName name="FDD_58_7" hidden="1">"A33238"</definedName>
    <definedName name="FDD_58_8" hidden="1">"A33603"</definedName>
    <definedName name="FDD_58_9" hidden="1">"A33969"</definedName>
    <definedName name="FDD_59_0" hidden="1">"A30681"</definedName>
    <definedName name="FDD_59_1" hidden="1">"A31047"</definedName>
    <definedName name="FDD_59_10" hidden="1">"A34334"</definedName>
    <definedName name="FDD_59_11" hidden="1">"A34699"</definedName>
    <definedName name="FDD_59_12" hidden="1">"A35064"</definedName>
    <definedName name="FDD_59_13" hidden="1">"A35430"</definedName>
    <definedName name="FDD_59_14" hidden="1">"A35795"</definedName>
    <definedName name="FDD_59_2" hidden="1">"A31412"</definedName>
    <definedName name="FDD_59_3" hidden="1">"A31777"</definedName>
    <definedName name="FDD_59_4" hidden="1">"A32142"</definedName>
    <definedName name="FDD_59_5" hidden="1">"A32508"</definedName>
    <definedName name="FDD_59_6" hidden="1">"A32873"</definedName>
    <definedName name="FDD_59_7" hidden="1">"A33238"</definedName>
    <definedName name="FDD_59_8" hidden="1">"A33603"</definedName>
    <definedName name="FDD_59_9" hidden="1">"A33969"</definedName>
    <definedName name="FDD_6_0" hidden="1">"A25569"</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FD" hidden="1">{#N/A,#N/A,FALSE,"Pharm";#N/A,#N/A,FALSE,"WWCM"}</definedName>
    <definedName name="fdgdfgfdgf" hidden="1">{#N/A,#N/A,FALSE,"Produkte Erw.";#N/A,#N/A,FALSE,"Produkte Plan";#N/A,#N/A,FALSE,"Leistungen Erw.";#N/A,#N/A,FALSE,"Leistungen Plan";#N/A,#N/A,FALSE,"KA Allg.Kosten (2)";#N/A,#N/A,FALSE,"KA All.Kosten"}</definedName>
    <definedName name="fdgfdg" hidden="1">{#N/A,#N/A,FALSE,"Umsatz EO BP";#N/A,#N/A,FALSE,"Umsatz EO OP";#N/A,#N/A,FALSE,"ER EO BP";#N/A,#N/A,FALSE,"ER EO OP";#N/A,#N/A,FALSE,"EA EO (2)";#N/A,#N/A,FALSE,"EA EO";#N/A,#N/A,FALSE,"EA EO (3)";#N/A,#N/A,FALSE,"EA EO (4)";#N/A,#N/A,FALSE,"KA EO  (2)";#N/A,#N/A,FALSE,"KA EO";#N/A,#N/A,FALSE,"KA EO  (3)";#N/A,#N/A,FALSE,"KA EO (4)"}</definedName>
    <definedName name="fdgfdgfdgfdg" hidden="1">{#N/A,#N/A,FALSE,"KA CH  (2)"}</definedName>
    <definedName name="fdgfdgsdgsdgs" hidden="1">{#N/A,#N/A,FALSE,"KA CH  (2)"}</definedName>
    <definedName name="FDP_165_1_aUrv" hidden="1">#REF!</definedName>
    <definedName name="FDP_166_1_aUrv" hidden="1">#REF!</definedName>
    <definedName name="FDP_167_1_aUrv" hidden="1">#REF!</definedName>
    <definedName name="FDP_168_1_aSrv" hidden="1">#REF!</definedName>
    <definedName name="FDP_169_1_aUrv" hidden="1">#REF!</definedName>
    <definedName name="FDP_170_1_aSrv" hidden="1">#REF!</definedName>
    <definedName name="FDP_171_1_aUrv" hidden="1">#REF!</definedName>
    <definedName name="FDP_172_1_aUrv" hidden="1">#REF!</definedName>
    <definedName name="FDP_173_1_aUrv" hidden="1">#REF!</definedName>
    <definedName name="FDP_174_1_aSrv" hidden="1">#REF!</definedName>
    <definedName name="FDP_175_1_aUrv" hidden="1">#REF!</definedName>
    <definedName name="FDP_176_1_aUrv" hidden="1">#REF!</definedName>
    <definedName name="FDP_177_1_aSrv" hidden="1">#REF!</definedName>
    <definedName name="FDP_178_1_aSrv" hidden="1">#REF!</definedName>
    <definedName name="FDP_179_1_aSrv" hidden="1">#REF!</definedName>
    <definedName name="FDP_180_1_aSrv" hidden="1">#REF!</definedName>
    <definedName name="FDP_181_1_aUrv" hidden="1">#REF!</definedName>
    <definedName name="FDP_182_1_aSrv" hidden="1">#REF!</definedName>
    <definedName name="FDP_183_1_aSrv" hidden="1">#REF!</definedName>
    <definedName name="FDP_184_1_aUrv" hidden="1">#REF!</definedName>
    <definedName name="FDP_185_1_aSrv" hidden="1">#REF!</definedName>
    <definedName name="FDP_186_1_aUrv" hidden="1">#REF!</definedName>
    <definedName name="FDP_187_1_aSrv" hidden="1">#REF!</definedName>
    <definedName name="FDP_188_1_aUrv" hidden="1">#REF!</definedName>
    <definedName name="FDP_189_1_aUrv" hidden="1">#REF!</definedName>
    <definedName name="FDP_190_1_aUrv" hidden="1">#REF!</definedName>
    <definedName name="FDP_191_1_aUrv" hidden="1">#REF!</definedName>
    <definedName name="FDP_192_1_aSrv" hidden="1">#REF!</definedName>
    <definedName name="FDP_193_1_aUrv" hidden="1">#REF!</definedName>
    <definedName name="FDP_194_1_aUrv" hidden="1">#REF!</definedName>
    <definedName name="FDP_195_1_aUrv" hidden="1">#REF!</definedName>
    <definedName name="FDP_196_1_aSrv" hidden="1">#REF!</definedName>
    <definedName name="FDP_197_1_aUrv" hidden="1">#REF!</definedName>
    <definedName name="FDP_198_1_aSrv" hidden="1">#REF!</definedName>
    <definedName name="FDP_199_1_aUrv" hidden="1">#REF!</definedName>
    <definedName name="FDP_200_1_aUrv" hidden="1">#REF!</definedName>
    <definedName name="FDP_201_1_aUrv" hidden="1">#REF!</definedName>
    <definedName name="FDP_202_1_aUrv" hidden="1">#REF!</definedName>
    <definedName name="FDP_203_1_aSrv" hidden="1">#REF!</definedName>
    <definedName name="FDP_204_1_aUrv" hidden="1">#REF!</definedName>
    <definedName name="FDP_205_1_aUrv" hidden="1">#REF!</definedName>
    <definedName name="FDP_206_1_aUrv" hidden="1">#REF!</definedName>
    <definedName name="FDP_207_1_aUrv" hidden="1">#REF!</definedName>
    <definedName name="FDP_208_1_aSrv" hidden="1">#REF!</definedName>
    <definedName name="FDP_209_1_aUrv" hidden="1">#REF!</definedName>
    <definedName name="FDP_210_1_aUrv" hidden="1">#REF!</definedName>
    <definedName name="FDP_211_1_aUrv" hidden="1">#REF!</definedName>
    <definedName name="FDP_212_1_aUrv" hidden="1">#REF!</definedName>
    <definedName name="FDP_213_1_aSrv" hidden="1">#REF!</definedName>
    <definedName name="FDP_214_1_aUrv" hidden="1">#REF!</definedName>
    <definedName name="FDP_215_1_aUrv" hidden="1">#REF!</definedName>
    <definedName name="FDP_216_1_aUrv" hidden="1">#REF!</definedName>
    <definedName name="FDP_217_1_aUrv" hidden="1">#REF!</definedName>
    <definedName name="FDP_218_1_aSrv" hidden="1">#REF!</definedName>
    <definedName name="FDP_219_1_aSrv" hidden="1">#REF!</definedName>
    <definedName name="FDP_220_1_aSrv" hidden="1">#REF!</definedName>
    <definedName name="FDP_221_1_aSrv" hidden="1">#REF!</definedName>
    <definedName name="FDP_222_1_aSrv" hidden="1">#REF!</definedName>
    <definedName name="FDP_223_1_aSrv" hidden="1">#REF!</definedName>
    <definedName name="FDP_224_1_aUrv" hidden="1">#REF!</definedName>
    <definedName name="FDP_225_1_aUrv" hidden="1">#REF!</definedName>
    <definedName name="FDP_226_1_aUrv" hidden="1">#REF!</definedName>
    <definedName name="FDP_227_1_aUrv" hidden="1">#REF!</definedName>
    <definedName name="FDP_228_1_aSrv" hidden="1">#REF!</definedName>
    <definedName name="FDP_229_1_aSrv" hidden="1">#REF!</definedName>
    <definedName name="FDP_230_1_aSrv" hidden="1">#REF!</definedName>
    <definedName name="FDP_231_1_aSrv" hidden="1">#REF!</definedName>
    <definedName name="FDP_232_1_aSrv" hidden="1">#REF!</definedName>
    <definedName name="FDP_233_1_aSrv" hidden="1">#REF!</definedName>
    <definedName name="FDP_234_1_aUrv" hidden="1">#REF!</definedName>
    <definedName name="FDP_235_1_aUrv" hidden="1">#REF!</definedName>
    <definedName name="FDP_236_1_aUrv" hidden="1">#REF!</definedName>
    <definedName name="FDP_237_1_aUrv" hidden="1">#REF!</definedName>
    <definedName name="FDP_238_1_aSrv" hidden="1">#REF!</definedName>
    <definedName name="FDP_243_1_aSrv" hidden="1">#REF!</definedName>
    <definedName name="FDP_244_1_aSrv" hidden="1">#REF!</definedName>
    <definedName name="FDP_245_1_aSrv" hidden="1">#REF!</definedName>
    <definedName name="FDP_246_1_aSrv" hidden="1">#REF!</definedName>
    <definedName name="FDP_247_1_aSrv" hidden="1">#REF!</definedName>
    <definedName name="FDP_248_1_aSrv" hidden="1">#REF!</definedName>
    <definedName name="FDP_249_1_aSrv" hidden="1">#REF!</definedName>
    <definedName name="FDP_250_1_aSrv" hidden="1">#REF!</definedName>
    <definedName name="FDP_251_1_aSrv" hidden="1">#REF!</definedName>
    <definedName name="FDP_252_1_aSrv" hidden="1">#REF!</definedName>
    <definedName name="FDP_253_1_aSrv" hidden="1">#REF!</definedName>
    <definedName name="FDP_254_1_aSrv" hidden="1">#REF!</definedName>
    <definedName name="FDP_255_1_aSrv" hidden="1">#REF!</definedName>
    <definedName name="FDP_256_1_aSrv" hidden="1">#REF!</definedName>
    <definedName name="FDP_257_1_aSrv" hidden="1">#REF!</definedName>
    <definedName name="FDP_258_1_aSrv" hidden="1">#REF!</definedName>
    <definedName name="FDP_259_1_aSrv" hidden="1">#REF!</definedName>
    <definedName name="FDP_260_1_aSrv" hidden="1">#REF!</definedName>
    <definedName name="FDP_261_1_aSrv" hidden="1">#REF!</definedName>
    <definedName name="FDP_264_1_aUrv" hidden="1">#REF!</definedName>
    <definedName name="FDP_265_1_aUrv" hidden="1">#REF!</definedName>
    <definedName name="FDP_266_1_aUrv" hidden="1">#REF!</definedName>
    <definedName name="FDP_267_1_aUrv" hidden="1">#REF!</definedName>
    <definedName name="FDP_268_1_aUrv" hidden="1">#REF!</definedName>
    <definedName name="FDP_269_1_aUrv" hidden="1">#REF!</definedName>
    <definedName name="FDP_270_1_aUrv" hidden="1">#REF!</definedName>
    <definedName name="FDP_271_1_aUrv" hidden="1">#REF!</definedName>
    <definedName name="FDP_272_1_aUrv" hidden="1">#REF!</definedName>
    <definedName name="FDP_273_1_aUrv" hidden="1">#REF!</definedName>
    <definedName name="FDP_274_1_aUrv" hidden="1">#REF!</definedName>
    <definedName name="FDP_275_1_aUrv" hidden="1">#REF!</definedName>
    <definedName name="FDP_276_1_aUrv" hidden="1">#REF!</definedName>
    <definedName name="FDP_277_1_aUrv" hidden="1">#REF!</definedName>
    <definedName name="FDP_278_1_aUrv" hidden="1">#REF!</definedName>
    <definedName name="FDP_279_1_aSrv" hidden="1">#REF!</definedName>
    <definedName name="FDP_280_1_aSrv" hidden="1">#REF!</definedName>
    <definedName name="FDP_281_1_aSrv" hidden="1">#REF!</definedName>
    <definedName name="FDP_282_1_aSrv" hidden="1">#REF!</definedName>
    <definedName name="FDP_283_1_aSrv" hidden="1">#REF!</definedName>
    <definedName name="fds" hidden="1">{#N/A,#N/A,FALSE,"Pharm";#N/A,#N/A,FALSE,"WWCM"}</definedName>
    <definedName name="Feb">#REF!</definedName>
    <definedName name="fev">#REF!</definedName>
    <definedName name="ff" hidden="1">{#N/A,#N/A,FALSE,"Pharm";#N/A,#N/A,FALSE,"WWCM"}</definedName>
    <definedName name="ffd" hidden="1">{#N/A,#N/A,FALSE,"Rohstoffnotierungen";#N/A,#N/A,FALSE,"ER HCST Erw. 99";#N/A,#N/A,FALSE,"ER HCST Plan 00";#N/A,#N/A,FALSE,"Umsatz KG";#N/A,#N/A,FALSE,"ER HCST";#N/A,#N/A,FALSE,"EA ST (2)";#N/A,#N/A,FALSE,"EA ST";#N/A,#N/A,FALSE,"EA ST (3)";#N/A,#N/A,FALSE,"EA ST (4)";#N/A,#N/A,FALSE,"KA ST  (2)";#N/A,#N/A,FALSE,"KA ST";#N/A,#N/A,FALSE,"KA ST  (3)";#N/A,#N/A,FALSE,"KA ST (4)"}</definedName>
    <definedName name="ffdd" hidden="1">{#N/A,#N/A,FALSE,"Umsatz EO BP";#N/A,#N/A,FALSE,"Umsatz EO OP";#N/A,#N/A,FALSE,"ER EO BP";#N/A,#N/A,FALSE,"ER EO OP";#N/A,#N/A,FALSE,"EA EO (2)";#N/A,#N/A,FALSE,"EA EO";#N/A,#N/A,FALSE,"EA EO (3)";#N/A,#N/A,FALSE,"EA EO (4)";#N/A,#N/A,FALSE,"KA EO  (2)";#N/A,#N/A,FALSE,"KA EO";#N/A,#N/A,FALSE,"KA EO  (3)";#N/A,#N/A,FALSE,"KA EO (4)"}</definedName>
    <definedName name="fff">#REF!</definedName>
    <definedName name="fffff" localSheetId="23">Assump_local!fffff</definedName>
    <definedName name="fffff">#REF!</definedName>
    <definedName name="fffffff" hidden="1">{#N/A,#N/A,FALSE,"Pharm";#N/A,#N/A,FALSE,"WWCM"}</definedName>
    <definedName name="fg" hidden="1">{#N/A,#N/A,FALSE,"REPORT"}</definedName>
    <definedName name="fgf" hidden="1">{#N/A,#N/A,FALSE,"Umsatz 99";#N/A,#N/A,FALSE,"ER 99 "}</definedName>
    <definedName name="fgfg" hidden="1">{#N/A,#N/A,FALSE,"Umsatz EO BP";#N/A,#N/A,FALSE,"Umsatz EO OP";#N/A,#N/A,FALSE,"ER EO BP";#N/A,#N/A,FALSE,"ER EO OP";#N/A,#N/A,FALSE,"EA EO (2)";#N/A,#N/A,FALSE,"EA EO";#N/A,#N/A,FALSE,"EA EO (3)";#N/A,#N/A,FALSE,"EA EO (4)";#N/A,#N/A,FALSE,"KA EO  (2)";#N/A,#N/A,FALSE,"KA EO";#N/A,#N/A,FALSE,"KA EO  (3)";#N/A,#N/A,FALSE,"KA EO (4)"}</definedName>
    <definedName name="fgfgf" hidden="1">{#N/A,#N/A,FALSE,"Umsatz 99";#N/A,#N/A,FALSE,"ER 99 "}</definedName>
    <definedName name="fgfx" hidden="1">{#N/A,#N/A,FALSE,"Umsatz 99";#N/A,#N/A,FALSE,"ER 99 "}</definedName>
    <definedName name="fghfghfghgfh" hidden="1">{#N/A,#N/A,FALSE,"KA CH  (2)"}</definedName>
    <definedName name="fghfghfghgfhgfh"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fghfghgfh" hidden="1">{#N/A,#N/A,FALSE,"Umsatz CH";#N/A,#N/A,FALSE,"ER CH";#N/A,#N/A,FALSE,"EA CH (2) ";#N/A,#N/A,FALSE,"EA CH";#N/A,#N/A,FALSE,"EA CH (3) ";#N/A,#N/A,FALSE,"EA CH (4)";#N/A,#N/A,FALSE,"KA CH";#N/A,#N/A,FALSE,"KA CH  (2)";#N/A,#N/A,FALSE,"KA CH  (3)";#N/A,#N/A,FALSE,"KA CH (4)"}</definedName>
    <definedName name="fghfh" hidden="1">{#N/A,#N/A,FALSE,"Umsatz EO BP";#N/A,#N/A,FALSE,"Umsatz EO OP";#N/A,#N/A,FALSE,"ER EO BP";#N/A,#N/A,FALSE,"ER EO OP";#N/A,#N/A,FALSE,"EA EO (2)";#N/A,#N/A,FALSE,"EA EO";#N/A,#N/A,FALSE,"EA EO (3)";#N/A,#N/A,FALSE,"EA EO (4)";#N/A,#N/A,FALSE,"KA EO  (2)";#N/A,#N/A,FALSE,"KA EO";#N/A,#N/A,FALSE,"KA EO  (3)";#N/A,#N/A,FALSE,"KA EO (4)"}</definedName>
    <definedName name="fghj"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fgjfgjfgj" hidden="1">{#N/A,#N/A,FALSE,"Produkte Erw.";#N/A,#N/A,FALSE,"Produkte Plan";#N/A,#N/A,FALSE,"Leistungen Erw.";#N/A,#N/A,FALSE,"Leistungen Plan";#N/A,#N/A,FALSE,"KA Allg.Kosten (2)";#N/A,#N/A,FALSE,"KA All.Kosten"}</definedName>
    <definedName name="fgkjkh" hidden="1">{#N/A,#N/A,FALSE,"REPORT"}</definedName>
    <definedName name="fh" hidden="1">{#N/A,#N/A,FALSE,"KA CH  (2)"}</definedName>
    <definedName name="fhfgh" hidden="1">{#N/A,#N/A,FALSE,"Umsatz CH";#N/A,#N/A,FALSE,"ER CH";#N/A,#N/A,FALSE,"EA CH (2) ";#N/A,#N/A,FALSE,"EA CH";#N/A,#N/A,FALSE,"EA CH (3) ";#N/A,#N/A,FALSE,"EA CH (4)";#N/A,#N/A,FALSE,"KA CH";#N/A,#N/A,FALSE,"KA CH  (2)";#N/A,#N/A,FALSE,"KA CH  (3)";#N/A,#N/A,FALSE,"KA CH (4)"}</definedName>
    <definedName name="fhfhh" hidden="1">{#N/A,#N/A,FALSE,"Umsatz CH";#N/A,#N/A,FALSE,"ER CH";#N/A,#N/A,FALSE,"EA CH (2) ";#N/A,#N/A,FALSE,"EA CH";#N/A,#N/A,FALSE,"EA CH (3) ";#N/A,#N/A,FALSE,"EA CH (4)";#N/A,#N/A,FALSE,"KA CH";#N/A,#N/A,FALSE,"KA CH  (2)";#N/A,#N/A,FALSE,"KA CH  (3)";#N/A,#N/A,FALSE,"KA CH (4)"}</definedName>
    <definedName name="fhrtz" hidden="1">{#N/A,#N/A,FALSE,"PMW Gruppe 00_99";#N/A,#N/A,FALSE,"PMW KG 00_99";#N/A,#N/A,FALSE,"PMW Inc. 00_99";#N/A,#N/A,FALSE,"PMW VTECH 00_99";#N/A,#N/A,FALSE,"PMW Thail. 00_99";#N/A,#N/A,FALSE,"PMW Canada 00_99";#N/A,#N/A,FALSE,"Währungsabw. 00_99"}</definedName>
    <definedName name="FILL2" hidden="1">#REF!</definedName>
    <definedName name="Fin" localSheetId="23" hidden="1">{"Valuation_Common",#N/A,FALSE,"Valuation"}</definedName>
    <definedName name="Fin" localSheetId="13" hidden="1">{"Valuation_Common",#N/A,FALSE,"Valuation"}</definedName>
    <definedName name="Fin" localSheetId="3" hidden="1">{"Valuation_Common",#N/A,FALSE,"Valuation"}</definedName>
    <definedName name="Fin" localSheetId="4" hidden="1">{"Valuation_Common",#N/A,FALSE,"Valuation"}</definedName>
    <definedName name="Fin" localSheetId="15" hidden="1">{"Valuation_Common",#N/A,FALSE,"Valuation"}</definedName>
    <definedName name="Fin" localSheetId="9" hidden="1">{"Valuation_Common",#N/A,FALSE,"Valuation"}</definedName>
    <definedName name="Fin" localSheetId="11" hidden="1">{"Valuation_Common",#N/A,FALSE,"Valuation"}</definedName>
    <definedName name="Fin" localSheetId="10" hidden="1">{"Valuation_Common",#N/A,FALSE,"Valuation"}</definedName>
    <definedName name="Fin" localSheetId="17" hidden="1">{"Valuation_Common",#N/A,FALSE,"Valuation"}</definedName>
    <definedName name="Fin" hidden="1">{"Valuation_Common",#N/A,FALSE,"Valuation"}</definedName>
    <definedName name="Finance" localSheetId="23" hidden="1">{"Valuation_Common",#N/A,FALSE,"Valuation"}</definedName>
    <definedName name="Finance" localSheetId="13" hidden="1">{"Valuation_Common",#N/A,FALSE,"Valuation"}</definedName>
    <definedName name="Finance" localSheetId="3" hidden="1">{"Valuation_Common",#N/A,FALSE,"Valuation"}</definedName>
    <definedName name="Finance" localSheetId="4" hidden="1">{"Valuation_Common",#N/A,FALSE,"Valuation"}</definedName>
    <definedName name="Finance" localSheetId="15" hidden="1">{"Valuation_Common",#N/A,FALSE,"Valuation"}</definedName>
    <definedName name="Finance" localSheetId="9" hidden="1">{"Valuation_Common",#N/A,FALSE,"Valuation"}</definedName>
    <definedName name="Finance" localSheetId="11" hidden="1">{"Valuation_Common",#N/A,FALSE,"Valuation"}</definedName>
    <definedName name="Finance" localSheetId="10" hidden="1">{"Valuation_Common",#N/A,FALSE,"Valuation"}</definedName>
    <definedName name="Finance" localSheetId="17" hidden="1">{"Valuation_Common",#N/A,FALSE,"Valuation"}</definedName>
    <definedName name="Finance" hidden="1">{"Valuation_Common",#N/A,FALSE,"Valuation"}</definedName>
    <definedName name="Financing">#REF!</definedName>
    <definedName name="Finanzierung">#REF!</definedName>
    <definedName name="Fin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rst">#REF!</definedName>
    <definedName name="First.FifteenMln.USD">#REF!</definedName>
    <definedName name="fjEFIEHFHF"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JEZK" hidden="1">{#N/A,#N/A,FALSE,"Pharm";#N/A,#N/A,FALSE,"WWCM"}</definedName>
    <definedName name="forecast" hidden="1">{"cover a","1q",FALSE,"Cover";"Op Earn Mgd Q1",#N/A,FALSE,"Op-Earn (Mng)";"Op Earn Rpt Q1",#N/A,FALSE,"Op-Earn (Rpt)";"Loans",#N/A,FALSE,"Loans";"Credit Costs",#N/A,FALSE,"CCosts";"Net Interest Margin",#N/A,FALSE,"Margin";"Nonint Income",#N/A,FALSE,"NonII";"Nonint Exp",#N/A,FALSE,"NonIE";"Valuation",#N/A,FALSE,"Valuation"}</definedName>
    <definedName name="Format">#REF!</definedName>
    <definedName name="FP_DCF">#REF!</definedName>
    <definedName name="FP_inputs">#REF!</definedName>
    <definedName name="FP_LBO_FS">#REF!</definedName>
    <definedName name="FQ">#REF!</definedName>
    <definedName name="FRF" hidden="1">{#N/A,#N/A,FALSE,"1";#N/A,#N/A,FALSE,"2";#N/A,#N/A,FALSE,"16 - 17";#N/A,#N/A,FALSE,"18 - 19";#N/A,#N/A,FALSE,"26";#N/A,#N/A,FALSE,"27";#N/A,#N/A,FALSE,"28"}</definedName>
    <definedName name="FRFERFE" hidden="1">{#N/A,#N/A,FALSE,"Pharm";#N/A,#N/A,FALSE,"WWCM"}</definedName>
    <definedName name="FRONT">#REF!</definedName>
    <definedName name="fsdfwe" hidden="1">{"comp1",#N/A,FALSE,"COMPS";"footnotes",#N/A,FALSE,"COMPS"}</definedName>
    <definedName name="fsg" hidden="1">{#N/A,#N/A,TRUE,"Cover His T";#N/A,#N/A,TRUE,"P&amp;L";#N/A,#N/A,TRUE,"BS";#N/A,#N/A,TRUE,"Depreciation";#N/A,#N/A,TRUE,"GRAPHS";#N/A,#N/A,TRUE,"DCF EBITDA Multiple";#N/A,#N/A,TRUE,"DCF Perpetual Growth"}</definedName>
    <definedName name="FSoPacific" hidden="1">{"BS",#N/A,FALSE,"USA"}</definedName>
    <definedName name="ft"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Fuel1">#REF!</definedName>
    <definedName name="Fuel2">#REF!</definedName>
    <definedName name="Fuels">#REF!</definedName>
    <definedName name="Function">#REF!</definedName>
    <definedName name="FutureGrowthRateNetSales">OFFSET(#REF!,0,0,COUNTA(#REF!)-1,1)</definedName>
    <definedName name="FVG" hidden="1">{#N/A,#N/A,FALSE,"Pharm";#N/A,#N/A,FALSE,"WWCM"}</definedName>
    <definedName name="FxdDollarRouble">#REF!</definedName>
    <definedName name="FYYR">IF(MONTH(NOW())&lt;=4,"FY"&amp;RIGHT(YEAR(NOW()),2)-1,"FY"&amp;RIGHT(YEAR(NOW()),2))</definedName>
    <definedName name="g" localSheetId="23">Assump_local!g</definedName>
    <definedName name="g">#REF!</definedName>
    <definedName name="gde"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dfg" hidden="1">{#N/A,#N/A,FALSE,"Umsatz EO BP";#N/A,#N/A,FALSE,"Umsatz EO OP";#N/A,#N/A,FALSE,"ER EO BP";#N/A,#N/A,FALSE,"ER EO OP";#N/A,#N/A,FALSE,"EA EO (2)";#N/A,#N/A,FALSE,"EA EO";#N/A,#N/A,FALSE,"EA EO (3)";#N/A,#N/A,FALSE,"EA EO (4)";#N/A,#N/A,FALSE,"KA EO  (2)";#N/A,#N/A,FALSE,"KA EO";#N/A,#N/A,FALSE,"KA EO  (3)";#N/A,#N/A,FALSE,"KA EO (4)"}</definedName>
    <definedName name="gdfgdf" hidden="1">{#N/A,#N/A,FALSE,"Pharm";#N/A,#N/A,FALSE,"WWCM"}</definedName>
    <definedName name="GenAdm">#REF!</definedName>
    <definedName name="Gesellschaft">#REF!</definedName>
    <definedName name="gf" hidden="1">{#N/A,#N/A,FALSE,"KA CH  (2)"}</definedName>
    <definedName name="gfdjhjh" hidden="1">{#N/A,#N/A,FALSE,"Pharm";#N/A,#N/A,FALSE,"WWCM"}</definedName>
    <definedName name="gfghdfgdf" hidden="1">{#N/A,#N/A,FALSE,"Umsatz CH";#N/A,#N/A,FALSE,"ER CH";#N/A,#N/A,FALSE,"EA CH (2) ";#N/A,#N/A,FALSE,"EA CH";#N/A,#N/A,FALSE,"EA CH (3) ";#N/A,#N/A,FALSE,"EA CH (4)";#N/A,#N/A,FALSE,"KA CH";#N/A,#N/A,FALSE,"KA CH  (2)";#N/A,#N/A,FALSE,"KA CH  (3)";#N/A,#N/A,FALSE,"KA CH (4)"}</definedName>
    <definedName name="gfh">#REF!</definedName>
    <definedName name="gfhfgh" hidden="1">{#N/A,#N/A,FALSE,"Umsatz HM";#N/A,#N/A,FALSE,"ER HM";#N/A,#N/A,FALSE,"EA HM  (2)";#N/A,#N/A,FALSE,"EA HM ";#N/A,#N/A,FALSE,"EA HM  (4)";#N/A,#N/A,FALSE,"EA HM  (3)";#N/A,#N/A,FALSE,"KA HM  (2)";#N/A,#N/A,FALSE,"KA HM";#N/A,#N/A,FALSE,"KA HM  (3)";#N/A,#N/A,FALSE,"KA HM (4)"}</definedName>
    <definedName name="gfhfghgsdfghfg" hidden="1">{#N/A,#N/A,FALSE,"Umsatz 99";#N/A,#N/A,FALSE,"ER 99 "}</definedName>
    <definedName name="gfhh" hidden="1">{#N/A,#N/A,FALSE,"Umsatz CH";#N/A,#N/A,FALSE,"ER CH";#N/A,#N/A,FALSE,"EA CH (2) ";#N/A,#N/A,FALSE,"EA CH";#N/A,#N/A,FALSE,"EA CH (3) ";#N/A,#N/A,FALSE,"EA CH (4)";#N/A,#N/A,FALSE,"KA CH";#N/A,#N/A,FALSE,"KA CH  (2)";#N/A,#N/A,FALSE,"KA CH  (3)";#N/A,#N/A,FALSE,"KA CH (4)"}</definedName>
    <definedName name="gfrr" hidden="1">{#N/A,#N/A,FALSE,"Umsatz 99";#N/A,#N/A,FALSE,"ER 99 "}</definedName>
    <definedName name="gg" hidden="1">#REF!</definedName>
    <definedName name="gggg" hidden="1">{#N/A,#N/A,FALSE,"Umsatz 99";#N/A,#N/A,FALSE,"ER 99 "}</definedName>
    <definedName name="ggggg" localSheetId="23">Assump_local!ggggg</definedName>
    <definedName name="ggggg">#REF!</definedName>
    <definedName name="ghfgh" hidden="1">{#N/A,#N/A,FALSE,"Umsatz CH";#N/A,#N/A,FALSE,"ER CH";#N/A,#N/A,FALSE,"EA CH (2) ";#N/A,#N/A,FALSE,"EA CH";#N/A,#N/A,FALSE,"EA CH (3) ";#N/A,#N/A,FALSE,"EA CH (4)";#N/A,#N/A,FALSE,"KA CH";#N/A,#N/A,FALSE,"KA CH  (2)";#N/A,#N/A,FALSE,"KA CH  (3)";#N/A,#N/A,FALSE,"KA CH (4)"}</definedName>
    <definedName name="ghh" hidden="1">{#N/A,#N/A,FALSE,"KA CH  (2)"}</definedName>
    <definedName name="ghj" hidden="1">{#N/A,#N/A,FALSE,"Umsatz CH";#N/A,#N/A,FALSE,"ER CH";#N/A,#N/A,FALSE,"EA CH (2) ";#N/A,#N/A,FALSE,"EA CH";#N/A,#N/A,FALSE,"EA CH (3) ";#N/A,#N/A,FALSE,"EA CH (4)";#N/A,#N/A,FALSE,"KA CH";#N/A,#N/A,FALSE,"KA CH  (2)";#N/A,#N/A,FALSE,"KA CH  (3)";#N/A,#N/A,FALSE,"KA CH (4)"}</definedName>
    <definedName name="ghj.ljj" hidden="1">{#N/A,#N/A,FALSE,"Produkte Erw.";#N/A,#N/A,FALSE,"Produkte Plan";#N/A,#N/A,FALSE,"Leistungen Erw.";#N/A,#N/A,FALSE,"Leistungen Plan";#N/A,#N/A,FALSE,"KA Allg.Kosten (2)";#N/A,#N/A,FALSE,"KA All.Kosten"}</definedName>
    <definedName name="ghj.zz" hidden="1">{#N/A,#N/A,FALSE,"Umsatz CH";#N/A,#N/A,FALSE,"ER CH";#N/A,#N/A,FALSE,"EA CH (2) ";#N/A,#N/A,FALSE,"EA CH";#N/A,#N/A,FALSE,"EA CH (3) ";#N/A,#N/A,FALSE,"EA CH (4)";#N/A,#N/A,FALSE,"KA CH";#N/A,#N/A,FALSE,"KA CH  (2)";#N/A,#N/A,FALSE,"KA CH  (3)";#N/A,#N/A,FALSE,"KA CH (4)"}</definedName>
    <definedName name="ghjggjh" hidden="1">{#N/A,#N/A,FALSE,"Pharm";#N/A,#N/A,FALSE,"WWCM"}</definedName>
    <definedName name="ghjhgj" hidden="1">{#N/A,#N/A,FALSE,"PMW Gruppe 99_98";#N/A,#N/A,FALSE,"PMW KG 98_99";#N/A,#N/A,FALSE,"PMW Inc. 99_98";#N/A,#N/A,FALSE,"PMW VTECH 99_98";#N/A,#N/A,FALSE,"PMW Thail. 99_98";#N/A,#N/A,FALSE,"PMW Canada 99_98";#N/A,#N/A,FALSE,"Währungsabw. 99_98"}</definedName>
    <definedName name="ghjhgjh" hidden="1">{#N/A,#N/A,FALSE,"KA CH  (2)"}</definedName>
    <definedName name="ghjhj" hidden="1">{#N/A,#N/A,FALSE,"Umsatz EO BP";#N/A,#N/A,FALSE,"Umsatz EO OP";#N/A,#N/A,FALSE,"ER EO BP";#N/A,#N/A,FALSE,"ER EO OP";#N/A,#N/A,FALSE,"EA EO (2)";#N/A,#N/A,FALSE,"EA EO";#N/A,#N/A,FALSE,"EA EO (3)";#N/A,#N/A,FALSE,"EA EO (4)";#N/A,#N/A,FALSE,"KA EO  (2)";#N/A,#N/A,FALSE,"KA EO";#N/A,#N/A,FALSE,"KA EO  (3)";#N/A,#N/A,FALSE,"KA EO (4)"}</definedName>
    <definedName name="ghk" hidden="1">{#N/A,#N/A,FALSE,"PMW Gruppe 99_98";#N/A,#N/A,FALSE,"PMW KG 98_99";#N/A,#N/A,FALSE,"PMW Inc. 99_98";#N/A,#N/A,FALSE,"PMW VTECH 99_98";#N/A,#N/A,FALSE,"PMW Thail. 99_98";#N/A,#N/A,FALSE,"PMW Canada 99_98";#N/A,#N/A,FALSE,"Währungsabw. 99_98"}</definedName>
    <definedName name="giovanna"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gjh" hidden="1">{#N/A,#N/A,FALSE,"Umsatz 99";#N/A,#N/A,FALSE,"ER 99 "}</definedName>
    <definedName name="gjk" hidden="1">{#N/A,#N/A,FALSE,"Umsatz HM";#N/A,#N/A,FALSE,"ER HM";#N/A,#N/A,FALSE,"EA HM  (2)";#N/A,#N/A,FALSE,"EA HM ";#N/A,#N/A,FALSE,"EA HM  (4)";#N/A,#N/A,FALSE,"EA HM  (3)";#N/A,#N/A,FALSE,"KA HM  (2)";#N/A,#N/A,FALSE,"KA HM";#N/A,#N/A,FALSE,"KA HM  (3)";#N/A,#N/A,FALSE,"KA HM (4)"}</definedName>
    <definedName name="gkjjk" hidden="1">{#N/A,#N/A,FALSE,"Umsatz CH";#N/A,#N/A,FALSE,"ER CH";#N/A,#N/A,FALSE,"EA CH (2) ";#N/A,#N/A,FALSE,"EA CH";#N/A,#N/A,FALSE,"EA CH (3) ";#N/A,#N/A,FALSE,"EA CH (4)";#N/A,#N/A,FALSE,"KA CH";#N/A,#N/A,FALSE,"KA CH  (2)";#N/A,#N/A,FALSE,"KA CH  (3)";#N/A,#N/A,FALSE,"KA CH (4)"}</definedName>
    <definedName name="Global1" hidden="1">{#N/A,#N/A,FALSE,"Pharm";#N/A,#N/A,FALSE,"WWCM"}</definedName>
    <definedName name="gls_ACT_EST_ROW" hidden="1">#REF!</definedName>
    <definedName name="gls_ACT_FORM_OFFSET" hidden="1">#REF!</definedName>
    <definedName name="gls_AnalystEmpNoHeading" hidden="1">#REF!</definedName>
    <definedName name="gls_AnalystNameHeading" hidden="1">#REF!</definedName>
    <definedName name="gls_EST_FORM_OFFSET" hidden="1">#REF!</definedName>
    <definedName name="gls_EXTERNAL_COL_REF" hidden="1">#REF!</definedName>
    <definedName name="gls_FIRST_ITEM" hidden="1">#REF!</definedName>
    <definedName name="gls_FIRST_PK" hidden="1">#REF!</definedName>
    <definedName name="gls_FIRST_ROWMULT" hidden="1">#REF!</definedName>
    <definedName name="gls_FIRST_UNITS" hidden="1">#REF!</definedName>
    <definedName name="gls_FIXED_NAMES" hidden="1">#REF!</definedName>
    <definedName name="gls_FONT_STATUS" hidden="1">#REF!</definedName>
    <definedName name="gls_GenAccountingConvention" hidden="1">#REF!</definedName>
    <definedName name="gls_GenCompany" hidden="1">#REF!</definedName>
    <definedName name="gls_GenCompanyInfo" hidden="1">#REF!</definedName>
    <definedName name="gls_GenCountry" hidden="1">#REF!</definedName>
    <definedName name="gls_GenCurrency" hidden="1">#REF!</definedName>
    <definedName name="gls_GenCurrencyMultiplier" hidden="1">#REF!</definedName>
    <definedName name="gls_GenEnterCompInfo" hidden="1">#REF!</definedName>
    <definedName name="gls_GenLastPriceTargetRevised" hidden="1">#REF!</definedName>
    <definedName name="gls_GenLastPublished" hidden="1">#REF!</definedName>
    <definedName name="gls_GenLastRecRevised" hidden="1">#REF!</definedName>
    <definedName name="gls_GenMainInfo" hidden="1">#REF!</definedName>
    <definedName name="gls_GenProfile" hidden="1">#REF!</definedName>
    <definedName name="gls_GenRecComment" hidden="1">#REF!</definedName>
    <definedName name="gls_GenSheetVersion" hidden="1">#REF!</definedName>
    <definedName name="gls_genStockCore" hidden="1">#REF!</definedName>
    <definedName name="gls_genStockRec" hidden="1">#REF!</definedName>
    <definedName name="gls_GenTargetCurrency" hidden="1">#REF!</definedName>
    <definedName name="gls_IssuedStockClassHeading" hidden="1">#REF!</definedName>
    <definedName name="gls_IssuedStockCodeHeading" hidden="1">#REF!</definedName>
    <definedName name="gls_IssuedStockFreeFloatHeading" hidden="1">#REF!</definedName>
    <definedName name="gls_KEY_DATA" hidden="1">#REF!</definedName>
    <definedName name="gls_KEY_VALUE" hidden="1">#REF!</definedName>
    <definedName name="gls_PERIOD_CODE" hidden="1">#REF!</definedName>
    <definedName name="gls_PERIOD_INDICATOR" hidden="1">#REF!</definedName>
    <definedName name="gls_PERIOD_PARENT_OR_CONSOL" hidden="1">#REF!</definedName>
    <definedName name="gls_PERIOD_TYPE" hidden="1">#REF!</definedName>
    <definedName name="gls_PrincipalStockClass" hidden="1">#REF!</definedName>
    <definedName name="gls_ShareholderClassHeading" hidden="1">#REF!</definedName>
    <definedName name="gls_ShareholderHolding" hidden="1">#REF!</definedName>
    <definedName name="gls_ShareholderHoldingHeading" hidden="1">#REF!</definedName>
    <definedName name="gls_ShareholderName" hidden="1">#REF!</definedName>
    <definedName name="gls_ShareholderNameHeading" hidden="1">#REF!</definedName>
    <definedName name="gls_ShareholdingName" hidden="1">#REF!</definedName>
    <definedName name="gls_SPARE_YEARS" hidden="1">#REF!</definedName>
    <definedName name="gls_START_FORMULA_OVERRIDEABLE" hidden="1">#REF!</definedName>
    <definedName name="gls_START_LOCAL_NAMES" hidden="1">#REF!</definedName>
    <definedName name="gls_START_PERIOD_CURRENCY" hidden="1">#REF!</definedName>
    <definedName name="gls_START_STATUS" hidden="1">#REF!</definedName>
    <definedName name="gls_START_USER_STATUS" hidden="1">#REF!</definedName>
    <definedName name="gls_START_VALIDATION" hidden="1">#REF!</definedName>
    <definedName name="gls_START_WHAT" hidden="1">#REF!</definedName>
    <definedName name="gls_START_YEAR" hidden="1">#REF!</definedName>
    <definedName name="gls_TEMP_PERIOD_CODE" hidden="1">#REF!</definedName>
    <definedName name="gls_YEAR_AE_CONTROL" hidden="1">#REF!</definedName>
    <definedName name="gls_YEAR_END_ROW" hidden="1">#REF!</definedName>
    <definedName name="GM300420Z00A0N00">#REF!</definedName>
    <definedName name="grafici" hidden="1">{#N/A,#N/A,FALSE,"SAFILOR"}</definedName>
    <definedName name="graph" hidden="1">{#N/A,#N/A,FALSE,"REPORT"}</definedName>
    <definedName name="grghfgfg" hidden="1">{#N/A,#N/A,FALSE,"Umsatz CH";#N/A,#N/A,FALSE,"ER CH";#N/A,#N/A,FALSE,"EA CH (2) ";#N/A,#N/A,FALSE,"EA CH";#N/A,#N/A,FALSE,"EA CH (3) ";#N/A,#N/A,FALSE,"EA CH (4)";#N/A,#N/A,FALSE,"KA CH";#N/A,#N/A,FALSE,"KA CH  (2)";#N/A,#N/A,FALSE,"KA CH  (3)";#N/A,#N/A,FALSE,"KA CH (4)"}</definedName>
    <definedName name="growth" hidden="1">{#N/A,#N/A,FALSE,"Welcome";#N/A,#N/A,FALSE,"Instructs";#N/A,#N/A,FALSE,"TOC";#N/A,#N/A,FALSE,"Nestle";#N/A,#N/A,FALSE,"ICExcept";#N/A,#N/A,FALSE,"Equity";#N/A,#N/A,FALSE,"PLPL";#N/A,#N/A,FALSE,"Flexi";#N/A,#N/A,FALSE,"ARAging";#N/A,#N/A,FALSE,"TecDep";#N/A,#N/A,FALSE,"FA";#N/A,#N/A,FALSE,"DefTax";#N/A,#N/A,FALSE,"GAExp";#N/A,#N/A,FALSE,"AssetDet";#N/A,#N/A,FALSE,"MiscPay";#N/A,#N/A,FALSE,"OOI";#N/A,#N/A,FALSE,"Nonop";#N/A,#N/A,FALSE,"InvestDebt";#N/A,#N/A,FALSE,"Head";#N/A,#N/A,FALSE,"Legal";#N/A,#N/A,FALSE,"LTLia";#N/A,#N/A,FALSE,"MfgSources"}</definedName>
    <definedName name="guidance"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guide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h" localSheetId="23">Assump_local!h</definedName>
    <definedName name="h">#REF!</definedName>
    <definedName name="h.ll" hidden="1">{#N/A,#N/A,FALSE,"PMW Gruppe 99_98";#N/A,#N/A,FALSE,"PMW KG 98_99";#N/A,#N/A,FALSE,"PMW Inc. 99_98";#N/A,#N/A,FALSE,"PMW VTECH 99_98";#N/A,#N/A,FALSE,"PMW Thail. 99_98";#N/A,#N/A,FALSE,"PMW Canada 99_98";#N/A,#N/A,FALSE,"Währungsabw. 99_98"}</definedName>
    <definedName name="hb"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HDPEBottle">OFFSET(#REF!,0,0,COUNTA(#REF!)-1,1)</definedName>
    <definedName name="Header">#REF!</definedName>
    <definedName name="Header1" hidden="1">IF(COUNTA(#REF!)=0,0,INDEX(#REF!,MATCH(ROW(#REF!),#REF!,TRUE)))+1</definedName>
    <definedName name="Header2" hidden="1">#REF!-1&amp;"."&amp;MAX(1,COUNTA(INDEX(#REF!,MATCH(#REF!-1,#REF!,FALSE)):#REF!))</definedName>
    <definedName name="HFinGraph" hidden="1">{#N/A,#N/A,FALSE,"Pharm";#N/A,#N/A,FALSE,"WWCM"}</definedName>
    <definedName name="hgjghjhhg" hidden="1">{#N/A,#N/A,FALSE,"Produkte Erw.";#N/A,#N/A,FALSE,"Produkte Plan";#N/A,#N/A,FALSE,"Leistungen Erw.";#N/A,#N/A,FALSE,"Leistungen Plan";#N/A,#N/A,FALSE,"KA Allg.Kosten (2)";#N/A,#N/A,FALSE,"KA All.Kosten"}</definedName>
    <definedName name="hh.k" hidden="1">{#N/A,#N/A,FALSE,"KA CH  (2)"}</definedName>
    <definedName name="hhh" localSheetId="13" hidden="1">#REF!</definedName>
    <definedName name="hhh" localSheetId="3" hidden="1">#REF!</definedName>
    <definedName name="hhh" localSheetId="4" hidden="1">#REF!</definedName>
    <definedName name="hhh" localSheetId="15" hidden="1">#REF!</definedName>
    <definedName name="hhh" localSheetId="9" hidden="1">#REF!</definedName>
    <definedName name="hhh" localSheetId="11" hidden="1">#REF!</definedName>
    <definedName name="hhh" localSheetId="10" hidden="1">#REF!</definedName>
    <definedName name="hhh" localSheetId="17" hidden="1">#REF!</definedName>
    <definedName name="hhh" hidden="1">#REF!</definedName>
    <definedName name="hhhhh" localSheetId="23">Assump_local!hhhhh</definedName>
    <definedName name="hhhhh">#REF!</definedName>
    <definedName name="hhj.ls" hidden="1">{#N/A,#N/A,FALSE,"Produkte Erw.";#N/A,#N/A,FALSE,"Produkte Plan";#N/A,#N/A,FALSE,"Leistungen Erw.";#N/A,#N/A,FALSE,"Leistungen Plan";#N/A,#N/A,FALSE,"KA Allg.Kosten (2)";#N/A,#N/A,FALSE,"KA All.Kosten"}</definedName>
    <definedName name="Hi" hidden="1">#N/A</definedName>
    <definedName name="Hibh" hidden="1">{#N/A,#N/A,FALSE,"Pharm";#N/A,#N/A,FALSE,"WWCM"}</definedName>
    <definedName name="High" hidden="1">{#N/A,#N/A,FALSE,"Pharm";#N/A,#N/A,FALSE,"WWCM"}</definedName>
    <definedName name="hist_date">#REF!</definedName>
    <definedName name="hj" hidden="1">{#N/A,#N/A,FALSE,"PMW Gruppe 99_98";#N/A,#N/A,FALSE,"PMW KG 98_99";#N/A,#N/A,FALSE,"PMW Inc. 99_98";#N/A,#N/A,FALSE,"PMW VTECH 99_98";#N/A,#N/A,FALSE,"PMW Thail. 99_98";#N/A,#N/A,FALSE,"PMW Canada 99_98";#N/A,#N/A,FALSE,"Währungsabw. 99_98"}</definedName>
    <definedName name="hj.k" hidden="1">{#N/A,#N/A,FALSE,"Produkte Erw.";#N/A,#N/A,FALSE,"Produkte Plan";#N/A,#N/A,FALSE,"Leistungen Erw.";#N/A,#N/A,FALSE,"Leistungen Plan";#N/A,#N/A,FALSE,"KA Allg.Kosten (2)";#N/A,#N/A,FALSE,"KA All.Kosten"}</definedName>
    <definedName name="hjghjhgj" hidden="1">{#N/A,#N/A,FALSE,"Produkte Erw.";#N/A,#N/A,FALSE,"Produkte Plan";#N/A,#N/A,FALSE,"Leistungen Erw.";#N/A,#N/A,FALSE,"Leistungen Plan";#N/A,#N/A,FALSE,"KA Allg.Kosten (2)";#N/A,#N/A,FALSE,"KA All.Kosten"}</definedName>
    <definedName name="hjh" hidden="1">{#N/A,#N/A,FALSE,"Produkte Erw.";#N/A,#N/A,FALSE,"Produkte Plan";#N/A,#N/A,FALSE,"Leistungen Erw.";#N/A,#N/A,FALSE,"Leistungen Plan";#N/A,#N/A,FALSE,"KA Allg.Kosten (2)";#N/A,#N/A,FALSE,"KA All.Kosten"}</definedName>
    <definedName name="hjhjffukfuk" hidden="1">{#N/A,#N/A,FALSE,"Pharm";#N/A,#N/A,FALSE,"WWCM"}</definedName>
    <definedName name="hjhjfkfukywrte" hidden="1">{#N/A,#N/A,FALSE,"Pharm";#N/A,#N/A,FALSE,"WWCM"}</definedName>
    <definedName name="hjhkjkl" hidden="1">{#N/A,#N/A,FALSE,"Pharm";#N/A,#N/A,FALSE,"WWCM"}</definedName>
    <definedName name="hjjjkk" hidden="1">{#N/A,#N/A,FALSE,"REPORT"}</definedName>
    <definedName name="hjjkk" hidden="1">{#N/A,#N/A,FALSE,"Pharm";#N/A,#N/A,FALSE,"WWCM"}</definedName>
    <definedName name="hjk" hidden="1">{#N/A,#N/A,FALSE,"Umsatz 99";#N/A,#N/A,FALSE,"ER 99 "}</definedName>
    <definedName name="hjk.l" hidden="1">{#N/A,#N/A,FALSE,"Produkte Erw.";#N/A,#N/A,FALSE,"Produkte Plan";#N/A,#N/A,FALSE,"Leistungen Erw.";#N/A,#N/A,FALSE,"Leistungen Plan";#N/A,#N/A,FALSE,"KA Allg.Kosten (2)";#N/A,#N/A,FALSE,"KA All.Kosten"}</definedName>
    <definedName name="hjkhjk" hidden="1">{#N/A,#N/A,FALSE,"KA CH  (2)"}</definedName>
    <definedName name="hjkjhk" hidden="1">{#N/A,#N/A,FALSE,"Umsatz HM";#N/A,#N/A,FALSE,"ER HM";#N/A,#N/A,FALSE,"EA HM  (2)";#N/A,#N/A,FALSE,"EA HM ";#N/A,#N/A,FALSE,"EA HM  (4)";#N/A,#N/A,FALSE,"EA HM  (3)";#N/A,#N/A,FALSE,"KA HM  (2)";#N/A,#N/A,FALSE,"KA HM";#N/A,#N/A,FALSE,"KA HM  (3)";#N/A,#N/A,FALSE,"KA HM (4)"}</definedName>
    <definedName name="hjkk" hidden="1">{#N/A,#N/A,FALSE,"Pharm";#N/A,#N/A,FALSE,"WWCM"}</definedName>
    <definedName name="hkjkh"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HKSH" hidden="1">{#N/A,#N/A,FALSE,"REPORT"}</definedName>
    <definedName name="HMG" hidden="1">{#N/A,#N/A,FALSE,"REPORT"}</definedName>
    <definedName name="hn.ConvertZero1" hidden="1">#REF!</definedName>
    <definedName name="hn.ConvertZero2" hidden="1">#REF!</definedName>
    <definedName name="hn.ConvertZero3" hidden="1">#REF!</definedName>
    <definedName name="hn.ConvertZero4" hidden="1">#REF!</definedName>
    <definedName name="hn.ConvertZeroUnhide1" hidden="1">#REF!</definedName>
    <definedName name="hn.Delete015" hidden="1">#REF!</definedName>
    <definedName name="hn.DZ_MultByFXRates" hidden="1">#REF!</definedName>
    <definedName name="hn.dz_ThouToMil" hidden="1">#REF!</definedName>
    <definedName name="hn.ExtDb" hidden="1">FALSE</definedName>
    <definedName name="hn.LTM_CS" hidden="1">#REF!</definedName>
    <definedName name="hn.LTM_Misc" hidden="1">#REF!</definedName>
    <definedName name="hn.LTM_MultByFXRates" hidden="1">#REF!</definedName>
    <definedName name="hn.ModelType" hidden="1">"DEAL"</definedName>
    <definedName name="hn.ModelVersion" hidden="1">1</definedName>
    <definedName name="hn.MultbyFXRates" hidden="1">#REF!</definedName>
    <definedName name="hn.MultByFXRates1" hidden="1">#REF!</definedName>
    <definedName name="hn.MultByFXRates2" hidden="1">#REF!</definedName>
    <definedName name="hn.MultByFXRates3" hidden="1">#REF!</definedName>
    <definedName name="hn.MultbyFxrates4" hidden="1">#REF!</definedName>
    <definedName name="hn.multbyfxrates5" hidden="1">#REF!</definedName>
    <definedName name="hn.multbyfxrates6" hidden="1">#REF!</definedName>
    <definedName name="hn.multbyfxrates7" hidden="1">#REF!</definedName>
    <definedName name="hn.MultByFXRatesBot1" hidden="1">#REF!</definedName>
    <definedName name="hn.MultByFXRatesBot2" hidden="1">#REF!</definedName>
    <definedName name="hn.MultByFXRatesBot3" hidden="1">#REF!</definedName>
    <definedName name="hn.MultByFXRatesBot4" hidden="1">#REF!</definedName>
    <definedName name="hn.MultByFXRatesBot5" hidden="1">#REF!</definedName>
    <definedName name="hn.MultByFXRatesBot6" hidden="1">#REF!</definedName>
    <definedName name="hn.MultByFXRatesBot7" hidden="1">#REF!</definedName>
    <definedName name="hn.MultByFXRatesTop1" hidden="1">#REF!</definedName>
    <definedName name="hn.MultByFXRatesTop2" hidden="1">#REF!</definedName>
    <definedName name="hn.MultByFXRatesTop3" hidden="1">#REF!</definedName>
    <definedName name="hn.MultByFXRatesTop4" hidden="1">#REF!</definedName>
    <definedName name="hn.MultByFXRatesTop5" hidden="1">#REF!</definedName>
    <definedName name="hn.MultByFXRatesTop6" hidden="1">#REF!</definedName>
    <definedName name="hn.MultByFXRatesTop7" hidden="1">#REF!</definedName>
    <definedName name="hn.NoUpload" hidden="1">0</definedName>
    <definedName name="hn.RolledForward" hidden="1">FALSE</definedName>
    <definedName name="hn.YearLabel" hidden="1">#REF!</definedName>
    <definedName name="Home">#REF!</definedName>
    <definedName name="How_to_use_the_model">#REF!</definedName>
    <definedName name="HTML_CodePage" hidden="1">1252</definedName>
    <definedName name="HTML_Control" localSheetId="23" hidden="1">{"'Sheet1'!$A$1:$H$145"}</definedName>
    <definedName name="HTML_Control" localSheetId="13" hidden="1">{"'Sheet1'!$A$1:$H$145"}</definedName>
    <definedName name="HTML_Control" localSheetId="3" hidden="1">{"'Sheet1'!$A$1:$H$145"}</definedName>
    <definedName name="HTML_Control" localSheetId="4" hidden="1">{"'Sheet1'!$A$1:$H$145"}</definedName>
    <definedName name="HTML_Control" localSheetId="15" hidden="1">{"'Sheet1'!$A$1:$H$145"}</definedName>
    <definedName name="HTML_Control" localSheetId="9" hidden="1">{"'Sheet1'!$A$1:$H$145"}</definedName>
    <definedName name="HTML_Control" localSheetId="11" hidden="1">{"'Sheet1'!$A$1:$H$145"}</definedName>
    <definedName name="HTML_Control" localSheetId="10" hidden="1">{"'Sheet1'!$A$1:$H$145"}</definedName>
    <definedName name="HTML_Control" localSheetId="17" hidden="1">{"'Sheet1'!$A$1:$H$145"}</definedName>
    <definedName name="HTML_Control" hidden="1">{"'Sheet1'!$A$1:$H$145"}</definedName>
    <definedName name="HTML_Description" hidden="1">""</definedName>
    <definedName name="HTML_Email" hidden="1">""</definedName>
    <definedName name="HTML_Header" hidden="1">"Country Risk Premiums"</definedName>
    <definedName name="HTML_LastUpdate" hidden="1">"2/19/99"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 hidden="1">"H:\AlconFinance\Global-MfgQA\OpResults\Monthly\Plt_sum.htm"</definedName>
    <definedName name="HTML_PathFileMac" hidden="1">"Macintosh HD:HomePageStuff:New_Home_Page:datafile:ctryprem.html"</definedName>
    <definedName name="HTML_Title" hidden="1">"Country Risk Premiums"</definedName>
    <definedName name="HTML1_1" hidden="1">"'[98NESACT.XLS]NestInc'!$A$3:$D$23"</definedName>
    <definedName name="HTML1_10" hidden="1">""</definedName>
    <definedName name="HTML1_11" hidden="1">1</definedName>
    <definedName name="HTML1_12" hidden="1">"G:\BUDGETS\Group\nest_Exp.htm"</definedName>
    <definedName name="HTML1_2" hidden="1">1</definedName>
    <definedName name="HTML1_3" hidden="1">""</definedName>
    <definedName name="HTML1_4" hidden="1">""</definedName>
    <definedName name="HTML1_5" hidden="1">""</definedName>
    <definedName name="HTML1_6" hidden="1">-4146</definedName>
    <definedName name="HTML1_7" hidden="1">1</definedName>
    <definedName name="HTML1_8" hidden="1">"12/8/97"</definedName>
    <definedName name="HTML1_9" hidden="1">"Carol DuVall"</definedName>
    <definedName name="HTML10_1" hidden="1">"[AUG1997.XLW]International!$B$7:$L$24"</definedName>
    <definedName name="HTML10_10" hidden="1">""</definedName>
    <definedName name="HTML10_11" hidden="1">1</definedName>
    <definedName name="HTML10_12" hidden="1">"F:\OP_RESUL\OTHER\IS_ISUM.HTM"</definedName>
    <definedName name="HTML10_2" hidden="1">1</definedName>
    <definedName name="HTML10_3" hidden="1">""</definedName>
    <definedName name="HTML10_4" hidden="1">""</definedName>
    <definedName name="HTML10_5" hidden="1">""</definedName>
    <definedName name="HTML10_6" hidden="1">-4146</definedName>
    <definedName name="HTML10_7" hidden="1">1</definedName>
    <definedName name="HTML10_8" hidden="1">"9/15/97"</definedName>
    <definedName name="HTML10_9" hidden="1">"Mike Hoffman"</definedName>
    <definedName name="HTML11_1" hidden="1">"[AUG1997.XLW]International!$B$7:$L$39"</definedName>
    <definedName name="HTML11_10" hidden="1">""</definedName>
    <definedName name="HTML11_11" hidden="1">1</definedName>
    <definedName name="HTML11_12" hidden="1">"F:\OP_RESUL\OTHER\IS_ISUM.HTM"</definedName>
    <definedName name="HTML11_2" hidden="1">1</definedName>
    <definedName name="HTML11_3" hidden="1">""</definedName>
    <definedName name="HTML11_4" hidden="1">""</definedName>
    <definedName name="HTML11_5" hidden="1">""</definedName>
    <definedName name="HTML11_6" hidden="1">-4146</definedName>
    <definedName name="HTML11_7" hidden="1">1</definedName>
    <definedName name="HTML11_8" hidden="1">"9/15/97"</definedName>
    <definedName name="HTML11_9" hidden="1">"Mike Hoffman"</definedName>
    <definedName name="HTML12_1" hidden="1">"'[AUG1997.XLW]Eurmea_P&amp;L'!$B$7:$L$39"</definedName>
    <definedName name="HTML12_10" hidden="1">""</definedName>
    <definedName name="HTML12_11" hidden="1">1</definedName>
    <definedName name="HTML12_12" hidden="1">"F:\OP_RESUL\OTHER\IS_EUR.HTM"</definedName>
    <definedName name="HTML12_2" hidden="1">1</definedName>
    <definedName name="HTML12_3" hidden="1">""</definedName>
    <definedName name="HTML12_4" hidden="1">""</definedName>
    <definedName name="HTML12_5" hidden="1">""</definedName>
    <definedName name="HTML12_6" hidden="1">-4146</definedName>
    <definedName name="HTML12_7" hidden="1">1</definedName>
    <definedName name="HTML12_8" hidden="1">"9/15/97"</definedName>
    <definedName name="HTML12_9" hidden="1">"Mike Hoffman"</definedName>
    <definedName name="HTML13_1" hidden="1">"'[AUG1997.XLW]Cafe_P&amp;L'!$B$7:$L$39"</definedName>
    <definedName name="HTML13_10" hidden="1">""</definedName>
    <definedName name="HTML13_11" hidden="1">1</definedName>
    <definedName name="HTML13_12" hidden="1">"F:\OP_RESUL\OTHER\IS_CAFE.HTM"</definedName>
    <definedName name="HTML13_2" hidden="1">1</definedName>
    <definedName name="HTML13_3" hidden="1">""</definedName>
    <definedName name="HTML13_4" hidden="1">""</definedName>
    <definedName name="HTML13_5" hidden="1">""</definedName>
    <definedName name="HTML13_6" hidden="1">-4146</definedName>
    <definedName name="HTML13_7" hidden="1">1</definedName>
    <definedName name="HTML13_8" hidden="1">"9/15/97"</definedName>
    <definedName name="HTML13_9" hidden="1">"Mike Hoffman"</definedName>
    <definedName name="HTML14_1" hidden="1">"'[AUG1997.XLW]Lacar_P&amp;L'!$B$7:$L$39"</definedName>
    <definedName name="HTML14_10" hidden="1">""</definedName>
    <definedName name="HTML14_11" hidden="1">1</definedName>
    <definedName name="HTML14_12" hidden="1">"F:\OP_RESUL\OTHER\IS_LAC.HTM"</definedName>
    <definedName name="HTML14_2" hidden="1">1</definedName>
    <definedName name="HTML14_3" hidden="1">""</definedName>
    <definedName name="HTML14_4" hidden="1">""</definedName>
    <definedName name="HTML14_5" hidden="1">""</definedName>
    <definedName name="HTML14_6" hidden="1">-4146</definedName>
    <definedName name="HTML14_7" hidden="1">1</definedName>
    <definedName name="HTML14_8" hidden="1">"9/15/97"</definedName>
    <definedName name="HTML14_9" hidden="1">"Mike Hoffman"</definedName>
    <definedName name="HTML15_1" hidden="1">"[AUG1997.XLW]Corp.Adjustments!$B$2:$G$22"</definedName>
    <definedName name="HTML15_10" hidden="1">""</definedName>
    <definedName name="HTML15_11" hidden="1">1</definedName>
    <definedName name="HTML15_12" hidden="1">"F:\OP_RESUL\OTHER\CORPADJ.HTM"</definedName>
    <definedName name="HTML15_2" hidden="1">1</definedName>
    <definedName name="HTML15_3" hidden="1">""</definedName>
    <definedName name="HTML15_4" hidden="1">""</definedName>
    <definedName name="HTML15_5" hidden="1">""</definedName>
    <definedName name="HTML15_6" hidden="1">-4146</definedName>
    <definedName name="HTML15_7" hidden="1">1</definedName>
    <definedName name="HTML15_8" hidden="1">"9/15/97"</definedName>
    <definedName name="HTML15_9" hidden="1">"Mike Hoffman"</definedName>
    <definedName name="HTML16_1" hidden="1">"[AUG1997.XLW]flash_report!$C$6:$I$49"</definedName>
    <definedName name="HTML16_10" hidden="1">""</definedName>
    <definedName name="HTML16_11" hidden="1">1</definedName>
    <definedName name="HTML16_12" hidden="1">"F:\OP_RESUL\OTHER\OP_RESU.HTM"</definedName>
    <definedName name="HTML16_2" hidden="1">1</definedName>
    <definedName name="HTML16_3" hidden="1">""</definedName>
    <definedName name="HTML16_4" hidden="1">""</definedName>
    <definedName name="HTML16_5" hidden="1">""</definedName>
    <definedName name="HTML16_6" hidden="1">-4146</definedName>
    <definedName name="HTML16_7" hidden="1">1</definedName>
    <definedName name="HTML16_8" hidden="1">"9/16/97"</definedName>
    <definedName name="HTML16_9" hidden="1">"Mike Hoffman"</definedName>
    <definedName name="HTML17_1" hidden="1">"[SEP1997.XLW]SRGP!$B$7:$L$40"</definedName>
    <definedName name="HTML17_10" hidden="1">""</definedName>
    <definedName name="HTML17_11" hidden="1">1</definedName>
    <definedName name="HTML17_12" hidden="1">"F:\OP_RESUL\SURG\IS_Sur.htm"</definedName>
    <definedName name="HTML17_2" hidden="1">1</definedName>
    <definedName name="HTML17_3" hidden="1">""</definedName>
    <definedName name="HTML17_4" hidden="1">""</definedName>
    <definedName name="HTML17_5" hidden="1">""</definedName>
    <definedName name="HTML17_6" hidden="1">-4146</definedName>
    <definedName name="HTML17_7" hidden="1">1</definedName>
    <definedName name="HTML17_8" hidden="1">"10/8/97"</definedName>
    <definedName name="HTML17_9" hidden="1">"06643HoffmanMP"</definedName>
    <definedName name="HTML18_1" hidden="1">"[SEP1997.XLW]CLCT!$B$7:$L$39"</definedName>
    <definedName name="HTML18_10" hidden="1">""</definedName>
    <definedName name="HTML18_11" hidden="1">1</definedName>
    <definedName name="HTML18_12" hidden="1">"F:\OP_RESUL\VC\IS_VC.htm"</definedName>
    <definedName name="HTML18_2" hidden="1">1</definedName>
    <definedName name="HTML18_3" hidden="1">""</definedName>
    <definedName name="HTML18_4" hidden="1">""</definedName>
    <definedName name="HTML18_5" hidden="1">""</definedName>
    <definedName name="HTML18_6" hidden="1">-4146</definedName>
    <definedName name="HTML18_7" hidden="1">1</definedName>
    <definedName name="HTML18_8" hidden="1">"10/8/97"</definedName>
    <definedName name="HTML18_9" hidden="1">"06643HoffmanMP"</definedName>
    <definedName name="HTML19_1" hidden="1">"'[SEP1997.XLW]3939'!$B$7:$L$39"</definedName>
    <definedName name="HTML19_10" hidden="1">""</definedName>
    <definedName name="HTML19_11" hidden="1">1</definedName>
    <definedName name="HTML19_12" hidden="1">"F:\OP_RESUL\FALCON\IS_Fal.htm"</definedName>
    <definedName name="HTML19_2" hidden="1">1</definedName>
    <definedName name="HTML19_3" hidden="1">""</definedName>
    <definedName name="HTML19_4" hidden="1">""</definedName>
    <definedName name="HTML19_5" hidden="1">""</definedName>
    <definedName name="HTML19_6" hidden="1">-4146</definedName>
    <definedName name="HTML19_7" hidden="1">1</definedName>
    <definedName name="HTML19_8" hidden="1">"10/8/97"</definedName>
    <definedName name="HTML19_9" hidden="1">"06643HoffmanMP"</definedName>
    <definedName name="HTML2_1" hidden="1">"'[BUD-981.XLS]DCByArea'!$A$1:$E$33"</definedName>
    <definedName name="HTML2_10" hidden="1">""</definedName>
    <definedName name="HTML2_11" hidden="1">1</definedName>
    <definedName name="HTML2_12" hidden="1">"N:\BUDGETS\GROUP\OP_PRFIT.HTM"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"12/8/97"</definedName>
    <definedName name="HTML2_9" hidden="1">"Jake Murrah"</definedName>
    <definedName name="HTML20_1" hidden="1">"'[SEP1997.XLW]OPHR-3939'!$B$7:$L$39"</definedName>
    <definedName name="HTML20_10" hidden="1">""</definedName>
    <definedName name="HTML20_11" hidden="1">1</definedName>
    <definedName name="HTML20_12" hidden="1">"F:\OP_RESUL\OPHT\IS_Oph.htm"</definedName>
    <definedName name="HTML20_2" hidden="1">1</definedName>
    <definedName name="HTML20_3" hidden="1">""</definedName>
    <definedName name="HTML20_4" hidden="1">""</definedName>
    <definedName name="HTML20_5" hidden="1">""</definedName>
    <definedName name="HTML20_6" hidden="1">-4146</definedName>
    <definedName name="HTML20_7" hidden="1">1</definedName>
    <definedName name="HTML20_8" hidden="1">"10/8/97"</definedName>
    <definedName name="HTML20_9" hidden="1">"06643HoffmanMP"</definedName>
    <definedName name="HTML21_1" hidden="1">"[SEP1997.XLW]USoperations!$B$7:$I$39"</definedName>
    <definedName name="HTML21_10" hidden="1">""</definedName>
    <definedName name="HTML21_11" hidden="1">1</definedName>
    <definedName name="HTML21_12" hidden="1">"F:\OP_RESUL\OTHER\IS_Sum.htm"</definedName>
    <definedName name="HTML21_2" hidden="1">1</definedName>
    <definedName name="HTML21_3" hidden="1">""</definedName>
    <definedName name="HTML21_4" hidden="1">""</definedName>
    <definedName name="HTML21_5" hidden="1">""</definedName>
    <definedName name="HTML21_6" hidden="1">-4146</definedName>
    <definedName name="HTML21_7" hidden="1">1</definedName>
    <definedName name="HTML21_8" hidden="1">"10/10/97"</definedName>
    <definedName name="HTML21_9" hidden="1">"06643HoffmanMP"</definedName>
    <definedName name="HTML22_1" hidden="1">"[SEP1997.XLW]Corp.Adjustments!$B$2:$G$24"</definedName>
    <definedName name="HTML22_10" hidden="1">""</definedName>
    <definedName name="HTML22_11" hidden="1">1</definedName>
    <definedName name="HTML22_12" hidden="1">"F:\OP_RESUL\OTHER\CorpAdj.htm"</definedName>
    <definedName name="HTML22_2" hidden="1">1</definedName>
    <definedName name="HTML22_3" hidden="1">""</definedName>
    <definedName name="HTML22_4" hidden="1">""</definedName>
    <definedName name="HTML22_5" hidden="1">""</definedName>
    <definedName name="HTML22_6" hidden="1">-4146</definedName>
    <definedName name="HTML22_7" hidden="1">1</definedName>
    <definedName name="HTML22_8" hidden="1">"10/10/97"</definedName>
    <definedName name="HTML22_9" hidden="1">"06643HoffmanMP"</definedName>
    <definedName name="HTML23_1" hidden="1">"[oct1997.XLW]flash_report!$A$29"</definedName>
    <definedName name="HTML23_10" hidden="1">""</definedName>
    <definedName name="HTML23_11" hidden="1">1</definedName>
    <definedName name="HTML23_12" hidden="1">"F:\OP_RESUL\OTHER\Op_Resu.htm"</definedName>
    <definedName name="HTML23_2" hidden="1">1</definedName>
    <definedName name="HTML23_3" hidden="1">""</definedName>
    <definedName name="HTML23_4" hidden="1">""</definedName>
    <definedName name="HTML23_5" hidden="1">""</definedName>
    <definedName name="HTML23_6" hidden="1">-4146</definedName>
    <definedName name="HTML23_7" hidden="1">1</definedName>
    <definedName name="HTML23_8" hidden="1">"11/10/97"</definedName>
    <definedName name="HTML23_9" hidden="1">"06643HoffmanMP"</definedName>
    <definedName name="HTML24_1" hidden="1">"[oct1997.XLW]flash_report!$C$6:$I$49"</definedName>
    <definedName name="HTML24_10" hidden="1">""</definedName>
    <definedName name="HTML24_11" hidden="1">1</definedName>
    <definedName name="HTML24_12" hidden="1">"F:\OP_RESUL\OTHER\Op_Resu.htm"</definedName>
    <definedName name="HTML24_2" hidden="1">1</definedName>
    <definedName name="HTML24_3" hidden="1">""</definedName>
    <definedName name="HTML24_4" hidden="1">""</definedName>
    <definedName name="HTML24_5" hidden="1">""</definedName>
    <definedName name="HTML24_6" hidden="1">-4146</definedName>
    <definedName name="HTML24_7" hidden="1">1</definedName>
    <definedName name="HTML24_8" hidden="1">"11/10/97"</definedName>
    <definedName name="HTML24_9" hidden="1">"06643HoffmanMP"</definedName>
    <definedName name="HTML25_1" hidden="1">"[oct1997.XLW]SRGP!$B$7:$L$40"</definedName>
    <definedName name="HTML25_10" hidden="1">""</definedName>
    <definedName name="HTML25_11" hidden="1">1</definedName>
    <definedName name="HTML25_12" hidden="1">"F:\OP_RESUL\SURG\IS_Sur.htm"</definedName>
    <definedName name="HTML25_2" hidden="1">1</definedName>
    <definedName name="HTML25_3" hidden="1">""</definedName>
    <definedName name="HTML25_4" hidden="1">""</definedName>
    <definedName name="HTML25_5" hidden="1">""</definedName>
    <definedName name="HTML25_6" hidden="1">-4146</definedName>
    <definedName name="HTML25_7" hidden="1">1</definedName>
    <definedName name="HTML25_8" hidden="1">"11/10/97"</definedName>
    <definedName name="HTML25_9" hidden="1">"06643HoffmanMP"</definedName>
    <definedName name="HTML26_1" hidden="1">"[oct1997.XLW]CLCT!$B$7:$L$39"</definedName>
    <definedName name="HTML26_10" hidden="1">""</definedName>
    <definedName name="HTML26_11" hidden="1">1</definedName>
    <definedName name="HTML26_12" hidden="1">"F:\OP_RESUL\VC\IS_VC.htm"</definedName>
    <definedName name="HTML26_2" hidden="1">1</definedName>
    <definedName name="HTML26_3" hidden="1">""</definedName>
    <definedName name="HTML26_4" hidden="1">""</definedName>
    <definedName name="HTML26_5" hidden="1">""</definedName>
    <definedName name="HTML26_6" hidden="1">-4146</definedName>
    <definedName name="HTML26_7" hidden="1">1</definedName>
    <definedName name="HTML26_8" hidden="1">"11/10/97"</definedName>
    <definedName name="HTML26_9" hidden="1">"06643HoffmanMP"</definedName>
    <definedName name="HTML27_1" hidden="1">"'[oct1997.XLW]3939'!$B$7:$L$39"</definedName>
    <definedName name="HTML27_10" hidden="1">""</definedName>
    <definedName name="HTML27_11" hidden="1">1</definedName>
    <definedName name="HTML27_12" hidden="1">"F:\OP_RESUL\FALCON\IS_Fal.htm"</definedName>
    <definedName name="HTML27_2" hidden="1">1</definedName>
    <definedName name="HTML27_3" hidden="1">""</definedName>
    <definedName name="HTML27_4" hidden="1">""</definedName>
    <definedName name="HTML27_5" hidden="1">""</definedName>
    <definedName name="HTML27_6" hidden="1">-4146</definedName>
    <definedName name="HTML27_7" hidden="1">1</definedName>
    <definedName name="HTML27_8" hidden="1">"11/10/97"</definedName>
    <definedName name="HTML27_9" hidden="1">"06643HoffmanMP"</definedName>
    <definedName name="HTML28_1" hidden="1">"'[oct1997.XLW]OPHR-3939'!$B$7:$L$39"</definedName>
    <definedName name="HTML28_10" hidden="1">""</definedName>
    <definedName name="HTML28_11" hidden="1">1</definedName>
    <definedName name="HTML28_12" hidden="1">"F:\OP_RESUL\OPHT\IS_Oph.htm"</definedName>
    <definedName name="HTML28_2" hidden="1">1</definedName>
    <definedName name="HTML28_3" hidden="1">""</definedName>
    <definedName name="HTML28_4" hidden="1">""</definedName>
    <definedName name="HTML28_5" hidden="1">""</definedName>
    <definedName name="HTML28_6" hidden="1">-4146</definedName>
    <definedName name="HTML28_7" hidden="1">1</definedName>
    <definedName name="HTML28_8" hidden="1">"11/10/97"</definedName>
    <definedName name="HTML28_9" hidden="1">"06643HoffmanMP"</definedName>
    <definedName name="HTML29_1" hidden="1">"[oct1997.XLW]USoperations!$B$7:$I$39"</definedName>
    <definedName name="HTML29_10" hidden="1">""</definedName>
    <definedName name="HTML29_11" hidden="1">1</definedName>
    <definedName name="HTML29_12" hidden="1">"F:\OP_RESUL\OTHER\IS_Sum.htm"</definedName>
    <definedName name="HTML29_2" hidden="1">1</definedName>
    <definedName name="HTML29_3" hidden="1">""</definedName>
    <definedName name="HTML29_4" hidden="1">""</definedName>
    <definedName name="HTML29_5" hidden="1">""</definedName>
    <definedName name="HTML29_6" hidden="1">-4146</definedName>
    <definedName name="HTML29_7" hidden="1">1</definedName>
    <definedName name="HTML29_8" hidden="1">"11/10/97"</definedName>
    <definedName name="HTML29_9" hidden="1">"06643HoffmanMP"</definedName>
    <definedName name="HTML3_1" hidden="1">"'[BUD-981.XLS]R&amp;D'!$B$1:$F$54"</definedName>
    <definedName name="HTML3_10" hidden="1">""</definedName>
    <definedName name="HTML3_11" hidden="1">1</definedName>
    <definedName name="HTML3_12" hidden="1">"N:\BUDGETS\GROUP\R_D.HTM"</definedName>
    <definedName name="HTML3_2" hidden="1">1</definedName>
    <definedName name="HTML3_3" hidden="1">""</definedName>
    <definedName name="HTML3_4" hidden="1">""</definedName>
    <definedName name="HTML3_5" hidden="1">""</definedName>
    <definedName name="HTML3_6" hidden="1">-4146</definedName>
    <definedName name="HTML3_7" hidden="1">1</definedName>
    <definedName name="HTML3_8" hidden="1">"12/8/97"</definedName>
    <definedName name="HTML3_9" hidden="1">"Jake Murrah"</definedName>
    <definedName name="HTML30_1" hidden="1">"[oct1997.XLW]International!$B$7:$L$39"</definedName>
    <definedName name="HTML30_10" hidden="1">""</definedName>
    <definedName name="HTML30_11" hidden="1">1</definedName>
    <definedName name="HTML30_12" hidden="1">"F:\OP_RESUL\OTHER\IS_ISum.htm"</definedName>
    <definedName name="HTML30_2" hidden="1">1</definedName>
    <definedName name="HTML30_3" hidden="1">""</definedName>
    <definedName name="HTML30_4" hidden="1">""</definedName>
    <definedName name="HTML30_5" hidden="1">""</definedName>
    <definedName name="HTML30_6" hidden="1">-4146</definedName>
    <definedName name="HTML30_7" hidden="1">1</definedName>
    <definedName name="HTML30_8" hidden="1">"11/10/97"</definedName>
    <definedName name="HTML30_9" hidden="1">"06643HoffmanMP"</definedName>
    <definedName name="HTML31_1" hidden="1">"'[oct1997.XLW]Eurmea_P&amp;L'!$B$7:$L$39"</definedName>
    <definedName name="HTML31_10" hidden="1">""</definedName>
    <definedName name="HTML31_11" hidden="1">1</definedName>
    <definedName name="HTML31_12" hidden="1">"F:\OP_RESUL\OTHER\IS_Eur.htm"</definedName>
    <definedName name="HTML31_2" hidden="1">1</definedName>
    <definedName name="HTML31_3" hidden="1">""</definedName>
    <definedName name="HTML31_4" hidden="1">""</definedName>
    <definedName name="HTML31_5" hidden="1">""</definedName>
    <definedName name="HTML31_6" hidden="1">-4146</definedName>
    <definedName name="HTML31_7" hidden="1">1</definedName>
    <definedName name="HTML31_8" hidden="1">"11/10/97"</definedName>
    <definedName name="HTML31_9" hidden="1">"06643HoffmanMP"</definedName>
    <definedName name="HTML32_1" hidden="1">"'[oct1997.XLW]Cafe_P&amp;L'!$B$7:$L$39"</definedName>
    <definedName name="HTML32_10" hidden="1">""</definedName>
    <definedName name="HTML32_11" hidden="1">1</definedName>
    <definedName name="HTML32_12" hidden="1">"F:\OP_RESUL\OTHER\IS_Cafe.htm"</definedName>
    <definedName name="HTML32_2" hidden="1">1</definedName>
    <definedName name="HTML32_3" hidden="1">""</definedName>
    <definedName name="HTML32_4" hidden="1">""</definedName>
    <definedName name="HTML32_5" hidden="1">""</definedName>
    <definedName name="HTML32_6" hidden="1">-4146</definedName>
    <definedName name="HTML32_7" hidden="1">1</definedName>
    <definedName name="HTML32_8" hidden="1">"11/10/97"</definedName>
    <definedName name="HTML32_9" hidden="1">"06643HoffmanMP"</definedName>
    <definedName name="HTML33_1" hidden="1">"'[oct1997.XLW]Lacar_P&amp;L'!$B$7:$L$39"</definedName>
    <definedName name="HTML33_10" hidden="1">""</definedName>
    <definedName name="HTML33_11" hidden="1">1</definedName>
    <definedName name="HTML33_12" hidden="1">"F:\OP_RESUL\OTHER\IS_Lac.htm"</definedName>
    <definedName name="HTML33_2" hidden="1">1</definedName>
    <definedName name="HTML33_3" hidden="1">""</definedName>
    <definedName name="HTML33_4" hidden="1">""</definedName>
    <definedName name="HTML33_5" hidden="1">""</definedName>
    <definedName name="HTML33_6" hidden="1">-4146</definedName>
    <definedName name="HTML33_7" hidden="1">1</definedName>
    <definedName name="HTML33_8" hidden="1">"11/10/97"</definedName>
    <definedName name="HTML33_9" hidden="1">"06643HoffmanMP"</definedName>
    <definedName name="HTML34_1" hidden="1">"'[oct1997.XLW]Japan_P&amp;L'!$B$7:$L$39"</definedName>
    <definedName name="HTML34_10" hidden="1">""</definedName>
    <definedName name="HTML34_11" hidden="1">1</definedName>
    <definedName name="HTML34_12" hidden="1">"F:\OP_RESUL\OTHER\IS_Jap.htm"</definedName>
    <definedName name="HTML34_2" hidden="1">1</definedName>
    <definedName name="HTML34_3" hidden="1">""</definedName>
    <definedName name="HTML34_4" hidden="1">""</definedName>
    <definedName name="HTML34_5" hidden="1">""</definedName>
    <definedName name="HTML34_6" hidden="1">-4146</definedName>
    <definedName name="HTML34_7" hidden="1">1</definedName>
    <definedName name="HTML34_8" hidden="1">"11/10/97"</definedName>
    <definedName name="HTML34_9" hidden="1">"06643HoffmanMP"</definedName>
    <definedName name="HTML35_1" hidden="1">"[oct1997.XLW]OP_Profit_Summary!$C$6:$I$35"</definedName>
    <definedName name="HTML35_10" hidden="1">""</definedName>
    <definedName name="HTML35_11" hidden="1">1</definedName>
    <definedName name="HTML35_12" hidden="1">"F:\OP_RESUL\OTHER\opm_sum.htm"</definedName>
    <definedName name="HTML35_2" hidden="1">1</definedName>
    <definedName name="HTML35_3" hidden="1">""</definedName>
    <definedName name="HTML35_4" hidden="1">""</definedName>
    <definedName name="HTML35_5" hidden="1">""</definedName>
    <definedName name="HTML35_6" hidden="1">-4146</definedName>
    <definedName name="HTML35_7" hidden="1">1</definedName>
    <definedName name="HTML35_8" hidden="1">"11/10/97"</definedName>
    <definedName name="HTML35_9" hidden="1">"06643HoffmanMP"</definedName>
    <definedName name="HTML36_1" hidden="1">"[oct1997.XLW]EURMEA_DC!$C$6:$K$50"</definedName>
    <definedName name="HTML36_10" hidden="1">""</definedName>
    <definedName name="HTML36_11" hidden="1">1</definedName>
    <definedName name="HTML36_12" hidden="1">"F:\OP_RESUL\OTHER\opm_eur.htm"</definedName>
    <definedName name="HTML36_2" hidden="1">1</definedName>
    <definedName name="HTML36_3" hidden="1">""</definedName>
    <definedName name="HTML36_4" hidden="1">""</definedName>
    <definedName name="HTML36_5" hidden="1">""</definedName>
    <definedName name="HTML36_6" hidden="1">-4146</definedName>
    <definedName name="HTML36_7" hidden="1">1</definedName>
    <definedName name="HTML36_8" hidden="1">"11/10/97"</definedName>
    <definedName name="HTML36_9" hidden="1">"06643HoffmanMP"</definedName>
    <definedName name="HTML37_1" hidden="1">"[oct1997.XLW]LACAR_DC!$C$6:$K$29"</definedName>
    <definedName name="HTML37_10" hidden="1">""</definedName>
    <definedName name="HTML37_11" hidden="1">1</definedName>
    <definedName name="HTML37_12" hidden="1">"F:\OP_RESUL\OTHER\opm_laca.htm"</definedName>
    <definedName name="HTML37_2" hidden="1">1</definedName>
    <definedName name="HTML37_3" hidden="1">""</definedName>
    <definedName name="HTML37_4" hidden="1">""</definedName>
    <definedName name="HTML37_5" hidden="1">""</definedName>
    <definedName name="HTML37_6" hidden="1">-4146</definedName>
    <definedName name="HTML37_7" hidden="1">1</definedName>
    <definedName name="HTML37_8" hidden="1">"11/10/97"</definedName>
    <definedName name="HTML37_9" hidden="1">"06643HoffmanMP"</definedName>
    <definedName name="HTML38_1" hidden="1">"[oct1997.XLW]CAFE_DC!$C$6:$K$33"</definedName>
    <definedName name="HTML38_10" hidden="1">""</definedName>
    <definedName name="HTML38_11" hidden="1">1</definedName>
    <definedName name="HTML38_12" hidden="1">"F:\OP_RESUL\OTHER\opm_cafe.htm"</definedName>
    <definedName name="HTML38_2" hidden="1">1</definedName>
    <definedName name="HTML38_3" hidden="1">""</definedName>
    <definedName name="HTML38_4" hidden="1">""</definedName>
    <definedName name="HTML38_5" hidden="1">""</definedName>
    <definedName name="HTML38_6" hidden="1">-4146</definedName>
    <definedName name="HTML38_7" hidden="1">1</definedName>
    <definedName name="HTML38_8" hidden="1">"11/10/97"</definedName>
    <definedName name="HTML38_9" hidden="1">"06643HoffmanMP"</definedName>
    <definedName name="HTML39_1" hidden="1">"[oct1997.XLW]Corp.Adjustments!$B$2:$G$20"</definedName>
    <definedName name="HTML39_10" hidden="1">""</definedName>
    <definedName name="HTML39_11" hidden="1">1</definedName>
    <definedName name="HTML39_12" hidden="1">"F:\OP_RESUL\OTHER\CorpAdj.htm"</definedName>
    <definedName name="HTML39_2" hidden="1">1</definedName>
    <definedName name="HTML39_3" hidden="1">""</definedName>
    <definedName name="HTML39_4" hidden="1">""</definedName>
    <definedName name="HTML39_5" hidden="1">""</definedName>
    <definedName name="HTML39_6" hidden="1">-4146</definedName>
    <definedName name="HTML39_7" hidden="1">1</definedName>
    <definedName name="HTML39_8" hidden="1">"11/10/97"</definedName>
    <definedName name="HTML39_9" hidden="1">"06643HoffmanMP"</definedName>
    <definedName name="HTML4_1" hidden="1">"'[BUD-981.XLS]US_P&amp;L'!$A$1:$G$20"</definedName>
    <definedName name="HTML4_10" hidden="1">""</definedName>
    <definedName name="HTML4_11" hidden="1">1</definedName>
    <definedName name="HTML4_12" hidden="1">"N:\BUDGETS\GROUP\US_PL.HTM"</definedName>
    <definedName name="HTML4_2" hidden="1">1</definedName>
    <definedName name="HTML4_3" hidden="1">""</definedName>
    <definedName name="HTML4_4" hidden="1">""</definedName>
    <definedName name="HTML4_5" hidden="1">""</definedName>
    <definedName name="HTML4_6" hidden="1">-4146</definedName>
    <definedName name="HTML4_7" hidden="1">1</definedName>
    <definedName name="HTML4_8" hidden="1">"12/8/97"</definedName>
    <definedName name="HTML4_9" hidden="1">"Jake Murrah"</definedName>
    <definedName name="HTML5_1" hidden="1">"'[BUD-981.XLS]US_P&amp;L'!$A$1:$G$21"</definedName>
    <definedName name="HTML5_10" hidden="1">""</definedName>
    <definedName name="HTML5_11" hidden="1">1</definedName>
    <definedName name="HTML5_12" hidden="1">"N:\BUDGETS\GROUP\US_PL.HTM"</definedName>
    <definedName name="HTML5_2" hidden="1">1</definedName>
    <definedName name="HTML5_3" hidden="1">""</definedName>
    <definedName name="HTML5_4" hidden="1">""</definedName>
    <definedName name="HTML5_5" hidden="1">""</definedName>
    <definedName name="HTML5_6" hidden="1">-4146</definedName>
    <definedName name="HTML5_7" hidden="1">1</definedName>
    <definedName name="HTML5_8" hidden="1">"12/8/97"</definedName>
    <definedName name="HTML5_9" hidden="1">"Jake Murrah"</definedName>
    <definedName name="HTML6_1" hidden="1">"'[BUD-981.XLS]US_P&amp;L'!$A$1:$G$19"</definedName>
    <definedName name="HTML6_10" hidden="1">""</definedName>
    <definedName name="HTML6_11" hidden="1">1</definedName>
    <definedName name="HTML6_12" hidden="1">"N:\BUDGETS\GROUP\US_PL.HTM"</definedName>
    <definedName name="HTML6_2" hidden="1">1</definedName>
    <definedName name="HTML6_3" hidden="1">""</definedName>
    <definedName name="HTML6_4" hidden="1">""</definedName>
    <definedName name="HTML6_5" hidden="1">""</definedName>
    <definedName name="HTML6_6" hidden="1">-4146</definedName>
    <definedName name="HTML6_7" hidden="1">1</definedName>
    <definedName name="HTML6_8" hidden="1">"12/8/97"</definedName>
    <definedName name="HTML6_9" hidden="1">"Jake Murrah"</definedName>
    <definedName name="HTML7_1" hidden="1">"[AUG1997.XLW]EURMEA_DC!$C$6:$K$50"</definedName>
    <definedName name="HTML7_10" hidden="1">""</definedName>
    <definedName name="HTML7_11" hidden="1">1</definedName>
    <definedName name="HTML7_12" hidden="1">"F:\OP_RESUL\OTHER\OPM_EUR.HTM"</definedName>
    <definedName name="HTML7_2" hidden="1">1</definedName>
    <definedName name="HTML7_3" hidden="1">""</definedName>
    <definedName name="HTML7_4" hidden="1">""</definedName>
    <definedName name="HTML7_5" hidden="1">""</definedName>
    <definedName name="HTML7_6" hidden="1">-4146</definedName>
    <definedName name="HTML7_7" hidden="1">1</definedName>
    <definedName name="HTML7_8" hidden="1">"9/15/97"</definedName>
    <definedName name="HTML7_9" hidden="1">"Mike Hoffman"</definedName>
    <definedName name="HTML8_1" hidden="1">"[AUG1997.XLW]LACAR_DC!$C$6:$K$29"</definedName>
    <definedName name="HTML8_10" hidden="1">""</definedName>
    <definedName name="HTML8_11" hidden="1">1</definedName>
    <definedName name="HTML8_12" hidden="1">"F:\OP_RESUL\OTHER\OPM_LACA.HTM"</definedName>
    <definedName name="HTML8_2" hidden="1">1</definedName>
    <definedName name="HTML8_3" hidden="1">""</definedName>
    <definedName name="HTML8_4" hidden="1">""</definedName>
    <definedName name="HTML8_5" hidden="1">""</definedName>
    <definedName name="HTML8_6" hidden="1">-4146</definedName>
    <definedName name="HTML8_7" hidden="1">1</definedName>
    <definedName name="HTML8_8" hidden="1">"9/15/97"</definedName>
    <definedName name="HTML8_9" hidden="1">"Mike Hoffman"</definedName>
    <definedName name="HTML9_1" hidden="1">"[AUG1997.XLW]CAFE_DC!$C$6:$K$33"</definedName>
    <definedName name="HTML9_10" hidden="1">""</definedName>
    <definedName name="HTML9_11" hidden="1">1</definedName>
    <definedName name="HTML9_12" hidden="1">"F:\OP_RESUL\OTHER\OPM_CAFE.HTM"</definedName>
    <definedName name="HTML9_2" hidden="1">1</definedName>
    <definedName name="HTML9_3" hidden="1">""</definedName>
    <definedName name="HTML9_4" hidden="1">""</definedName>
    <definedName name="HTML9_5" hidden="1">""</definedName>
    <definedName name="HTML9_6" hidden="1">-4146</definedName>
    <definedName name="HTML9_7" hidden="1">1</definedName>
    <definedName name="HTML9_8" hidden="1">"9/15/97"</definedName>
    <definedName name="HTML9_9" hidden="1">"Mike Hoffman"</definedName>
    <definedName name="HTMLCount" hidden="1">1</definedName>
    <definedName name="htyuityuiotio" hidden="1">{#N/A,#N/A,FALSE,"REPORT"}</definedName>
    <definedName name="Hypertention" hidden="1">{#N/A,#N/A,FALSE,"Pharm";#N/A,#N/A,FALSE,"WWCM"}</definedName>
    <definedName name="hypo" hidden="1">{#N/A,#N/A,FALSE,"Pharm";#N/A,#N/A,FALSE,"WWCM"}</definedName>
    <definedName name="i" localSheetId="23">Assump_local!i</definedName>
    <definedName name="i">#REF!</definedName>
    <definedName name="IBEP_FMIE">#REF!</definedName>
    <definedName name="IC_COGS">#REF!</definedName>
    <definedName name="IdenticalToInnovatorMandatory">OFFSET(#REF!,0,0,COUNTA(#REF!)-1,1)</definedName>
    <definedName name="ii.oo" hidden="1">{#N/A,#N/A,FALSE,"Umsatz EO BP";#N/A,#N/A,FALSE,"Umsatz EO OP";#N/A,#N/A,FALSE,"ER EO BP";#N/A,#N/A,FALSE,"ER EO OP";#N/A,#N/A,FALSE,"EA EO (2)";#N/A,#N/A,FALSE,"EA EO";#N/A,#N/A,FALSE,"EA EO (3)";#N/A,#N/A,FALSE,"EA EO (4)";#N/A,#N/A,FALSE,"KA EO  (2)";#N/A,#N/A,FALSE,"KA EO";#N/A,#N/A,FALSE,"KA EO  (3)";#N/A,#N/A,FALSE,"KA EO (4)"}</definedName>
    <definedName name="iiiiii" localSheetId="23">Assump_local!iiiiii</definedName>
    <definedName name="iiiiii">#REF!</definedName>
    <definedName name="IIIQ">#REF!</definedName>
    <definedName name="IinvestimentiSteadyState">#REF!</definedName>
    <definedName name="IIQ">#REF!</definedName>
    <definedName name="ijoi" hidden="1">{#N/A,#N/A,FALSE,"Produkte Erw.";#N/A,#N/A,FALSE,"Produkte Plan";#N/A,#N/A,FALSE,"Leistungen Erw.";#N/A,#N/A,FALSE,"Leistungen Plan";#N/A,#N/A,FALSE,"KA Allg.Kosten (2)";#N/A,#N/A,FALSE,"KA All.Kosten"}</definedName>
    <definedName name="Img_ML_1a9i6f1a" hidden="1">"IMG_11"</definedName>
    <definedName name="Img_ML_1c3d1n6n" hidden="1">"IMG_10"</definedName>
    <definedName name="Img_ML_1e1k9n5y" hidden="1">"IMG_10"</definedName>
    <definedName name="Img_ML_1k4g9u7k" hidden="1">"IMG_18"</definedName>
    <definedName name="Img_ML_1t5s6u1f" hidden="1">"IMG_10"</definedName>
    <definedName name="Img_ML_1y7a6c1t" hidden="1">"IMG_10"</definedName>
    <definedName name="Img_ML_2b1a1a6f" hidden="1">"IMG_4"</definedName>
    <definedName name="Img_ML_2b2b8h8h" hidden="1">"IMG_10"</definedName>
    <definedName name="Img_ML_2e1r5p2m" hidden="1">"IMG_10"</definedName>
    <definedName name="Img_ML_2i4d6c2r" hidden="1">"IMG_10"</definedName>
    <definedName name="Img_ML_2j4h5d5y" hidden="1">"IMG_11"</definedName>
    <definedName name="Img_ML_2j6i5k6b" hidden="1">"IMG_10"</definedName>
    <definedName name="Img_ML_2v6s9i5c" hidden="1">"IMG_18"</definedName>
    <definedName name="Img_ML_2x1b8j5c" hidden="1">"IMG_11"</definedName>
    <definedName name="Img_ML_2x8r4a2e" hidden="1">"IMG_10"</definedName>
    <definedName name="Img_ML_3b3j3x9k" hidden="1">"IMG_11"</definedName>
    <definedName name="Img_ML_3c7g1a7g" hidden="1">"IMG_3"</definedName>
    <definedName name="Img_ML_3e2q4k7i" hidden="1">"IMG_11"</definedName>
    <definedName name="Img_ML_3h2n3p4v" hidden="1">"IMG_18"</definedName>
    <definedName name="Img_ML_3p2b9c6w" hidden="1">"IMG_10"</definedName>
    <definedName name="Img_ML_3p5d9q5j" hidden="1">"IMG_10"</definedName>
    <definedName name="Img_ML_3r4u7k1k" hidden="1">"IMG_11"</definedName>
    <definedName name="Img_ML_3x8m5t8j" hidden="1">"IMG_10"</definedName>
    <definedName name="Img_ML_3y1j4m2m" hidden="1">"IMG_10"</definedName>
    <definedName name="Img_ML_4d4d7g3c" hidden="1">"IMG_4"</definedName>
    <definedName name="Img_ML_4m3p5r8j" hidden="1">"IMG_10"</definedName>
    <definedName name="Img_ML_5d3i8b5s" hidden="1">"IMG_12"</definedName>
    <definedName name="Img_ML_5e1a1a7g" hidden="1">"IMG_11"</definedName>
    <definedName name="Img_ML_5e7g5e5e" hidden="1">"IMG_10"</definedName>
    <definedName name="Img_ML_5e7s6t2u" hidden="1">"IMG_10"</definedName>
    <definedName name="Img_ML_5e9i9i2b" hidden="1">"IMG_11"</definedName>
    <definedName name="Img_ML_5e9m1k3s" hidden="1">"IMG_10"</definedName>
    <definedName name="Img_ML_5f9d1i5x" hidden="1">"IMG_10"</definedName>
    <definedName name="Img_ML_5h6q3g8u" hidden="1">"IMG_10"</definedName>
    <definedName name="Img_ML_5k1g6v5e" hidden="1">"IMG_10"</definedName>
    <definedName name="Img_ML_5k7e4n8n" hidden="1">"IMG_10"</definedName>
    <definedName name="Img_ML_5k8u7s9i" hidden="1">"IMG_10"</definedName>
    <definedName name="Img_ML_6f2b1a5e" hidden="1">"IMG_4"</definedName>
    <definedName name="Img_ML_6f2p1m9g" hidden="1">"IMG_11"</definedName>
    <definedName name="Img_ML_6f9i2b5e" hidden="1">"IMG_11"</definedName>
    <definedName name="Img_ML_6k9c9p4d" hidden="1">"IMG_18"</definedName>
    <definedName name="Img_ML_6r9u1n9k" hidden="1">"IMG_11"</definedName>
    <definedName name="Img_ML_6w6m7b7r" hidden="1">"IMG_5"</definedName>
    <definedName name="Img_ML_6y9f7y3n" hidden="1">"IMG_10"</definedName>
    <definedName name="Img_ML_7g4k9d6i" hidden="1">"IMG_18"</definedName>
    <definedName name="Img_ML_7g5e5e2b" hidden="1">"IMG_3"</definedName>
    <definedName name="Img_ML_7m5m4k3b" hidden="1">"IMG_5"</definedName>
    <definedName name="Img_ML_7n6h3t1t" hidden="1">"IMG_10"</definedName>
    <definedName name="Img_ML_7s4w7c6r" hidden="1">"IMG_10"</definedName>
    <definedName name="Img_ML_8b9j5t1p" hidden="1">"IMG_10"</definedName>
    <definedName name="Img_ML_8c2q5i2r" hidden="1">"IMG_12"</definedName>
    <definedName name="Img_ML_8g3e4a7v" hidden="1">"IMG_10"</definedName>
    <definedName name="Img_ML_8h3m3i1m" hidden="1">"IMG_40"</definedName>
    <definedName name="Img_ML_8h4d9i2b" hidden="1">"IMG_4"</definedName>
    <definedName name="Img_ML_8h7g4d4d" hidden="1">"IMG_3"</definedName>
    <definedName name="Img_ML_8i9u7w8k" hidden="1">"IMG_13"</definedName>
    <definedName name="Img_ML_8j3w6p4c" hidden="1">"IMG_11"</definedName>
    <definedName name="Img_ML_8r1k8t4y" hidden="1">"IMG_10"</definedName>
    <definedName name="Img_ML_8s3q3c1i" hidden="1">"IMG_18"</definedName>
    <definedName name="Img_ML_8t3m5u6f" hidden="1">"IMG_10"</definedName>
    <definedName name="Img_ML_9j3t2m3v" hidden="1">"IMG_10"</definedName>
    <definedName name="Img_ML_9n1s4m5f" hidden="1">"IMG_12"</definedName>
    <definedName name="Img_ML_9u2c1d4e" hidden="1">"IMG_10"</definedName>
    <definedName name="Img_Production_Breakdown" hidden="1">"IMG_3"</definedName>
    <definedName name="Impax" hidden="1">{#N/A,#N/A,TRUE,"Cover Repl";#N/A,#N/A,TRUE,"P&amp;L";#N/A,#N/A,TRUE,"P&amp;L (2)";#N/A,#N/A,TRUE,"BS";#N/A,#N/A,TRUE,"Depreciation";#N/A,#N/A,TRUE,"GRAPHS";#N/A,#N/A,TRUE,"DCF EBITDA Multiple";#N/A,#N/A,TRUE,"DCF Perpetual Growth"}</definedName>
    <definedName name="ImpConc">#REF!</definedName>
    <definedName name="Implied_equity_beta">#REF!</definedName>
    <definedName name="IMPORT"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IMPORT_C"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imprcash">#REF!</definedName>
    <definedName name="imprcash26">#REF!</definedName>
    <definedName name="Imput"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Imput_C"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Index2" localSheetId="23" hidden="1">{#N/A,#N/A,FALSE,"Aging Summary";#N/A,#N/A,FALSE,"Ratio Analysis";#N/A,#N/A,FALSE,"Test 120 Day Accts";#N/A,#N/A,FALSE,"Tickmarks"}</definedName>
    <definedName name="Index2" localSheetId="13" hidden="1">{#N/A,#N/A,FALSE,"Aging Summary";#N/A,#N/A,FALSE,"Ratio Analysis";#N/A,#N/A,FALSE,"Test 120 Day Accts";#N/A,#N/A,FALSE,"Tickmarks"}</definedName>
    <definedName name="Index2" localSheetId="3" hidden="1">{#N/A,#N/A,FALSE,"Aging Summary";#N/A,#N/A,FALSE,"Ratio Analysis";#N/A,#N/A,FALSE,"Test 120 Day Accts";#N/A,#N/A,FALSE,"Tickmarks"}</definedName>
    <definedName name="Index2" localSheetId="4" hidden="1">{#N/A,#N/A,FALSE,"Aging Summary";#N/A,#N/A,FALSE,"Ratio Analysis";#N/A,#N/A,FALSE,"Test 120 Day Accts";#N/A,#N/A,FALSE,"Tickmarks"}</definedName>
    <definedName name="Index2" localSheetId="15" hidden="1">{#N/A,#N/A,FALSE,"Aging Summary";#N/A,#N/A,FALSE,"Ratio Analysis";#N/A,#N/A,FALSE,"Test 120 Day Accts";#N/A,#N/A,FALSE,"Tickmarks"}</definedName>
    <definedName name="Index2" localSheetId="9" hidden="1">{#N/A,#N/A,FALSE,"Aging Summary";#N/A,#N/A,FALSE,"Ratio Analysis";#N/A,#N/A,FALSE,"Test 120 Day Accts";#N/A,#N/A,FALSE,"Tickmarks"}</definedName>
    <definedName name="Index2" localSheetId="11" hidden="1">{#N/A,#N/A,FALSE,"Aging Summary";#N/A,#N/A,FALSE,"Ratio Analysis";#N/A,#N/A,FALSE,"Test 120 Day Accts";#N/A,#N/A,FALSE,"Tickmarks"}</definedName>
    <definedName name="Index2" localSheetId="10" hidden="1">{#N/A,#N/A,FALSE,"Aging Summary";#N/A,#N/A,FALSE,"Ratio Analysis";#N/A,#N/A,FALSE,"Test 120 Day Accts";#N/A,#N/A,FALSE,"Tickmarks"}</definedName>
    <definedName name="Index2" localSheetId="17" hidden="1">{#N/A,#N/A,FALSE,"Aging Summary";#N/A,#N/A,FALSE,"Ratio Analysis";#N/A,#N/A,FALSE,"Test 120 Day Accts";#N/A,#N/A,FALSE,"Tickmarks"}</definedName>
    <definedName name="Index2" hidden="1">{#N/A,#N/A,FALSE,"Aging Summary";#N/A,#N/A,FALSE,"Ratio Analysis";#N/A,#N/A,FALSE,"Test 120 Day Accts";#N/A,#N/A,FALSE,"Tickmarks"}</definedName>
    <definedName name="Indirect1">#REF!</definedName>
    <definedName name="Indirect2">#REF!</definedName>
    <definedName name="Input_print">#REF!</definedName>
    <definedName name="Input_PV">#REF!</definedName>
    <definedName name="INPUTMENU">#REF!</definedName>
    <definedName name="Interest">#REF!</definedName>
    <definedName name="intrent" hidden="1">{#N/A,#N/A,FALSE,"100 ADMIN";#N/A,#N/A,FALSE,"150 BROADCAST SERV";#N/A,#N/A,FALSE,"200 LOGISTICS";#N/A,#N/A,FALSE,"210 Race Op";#N/A,#N/A,FALSE,"220 T&amp;S";#N/A,#N/A,FALSE,"225 SAFETY";#N/A,#N/A,FALSE,"230 Pace Car";#N/A,#N/A,FALSE,"240 ELEC";#N/A,#N/A,FALSE,"250 COMP";#N/A,#N/A,FALSE,"300 SALES";#N/A,#N/A,FALSE,"350 MARKET RESEARCH";#N/A,#N/A,FALSE,"375 M &amp; A";#N/A,#N/A,FALSE,"400 CLIENT SERVICE";#N/A,#N/A,FALSE,"425 WCC";#N/A,#N/A,FALSE,"450 PR";#N/A,#N/A,FALSE,"475 MARKETING SERVICES";#N/A,#N/A,FALSE,"500 REGISTRATION";#N/A,#N/A,FALSE,"550 PROMOTIONS";#N/A,#N/A,FALSE,"575 Client Relations";#N/A,#N/A,FALSE,"2000 Budget All";#N/A,#N/A,FALSE,"Notes 2000";#N/A,#N/A,FALSE,"CART Q-LY";#N/A,#N/A,FALSE,"ARS";#N/A,#N/A,FALSE,"Promotion";#N/A,#N/A,FALSE,"CLP";#N/A,#N/A,FALSE,"2000 Share calc-actual";#N/A,#N/A,FALSE,"Comb 2000";#N/A,#N/A,FALSE,"Comb 2001";#N/A,#N/A,FALSE,"Comb 2002";#N/A,#N/A,FALSE,"Comb 2003";#N/A,#N/A,FALSE,"Comb 2004";#N/A,#N/A,FALSE,"Comb 2005";#N/A,#N/A,FALSE,"Summary";#N/A,#N/A,FALSE,"CHAMP Q-LY"}</definedName>
    <definedName name="ioioo" hidden="1">{#N/A,#N/A,FALSE,"Rohstoffnotierungen";#N/A,#N/A,FALSE,"ER HCST Erw. 99";#N/A,#N/A,FALSE,"ER HCST Plan 00";#N/A,#N/A,FALSE,"Umsatz KG";#N/A,#N/A,FALSE,"ER HCST";#N/A,#N/A,FALSE,"EA ST (2)";#N/A,#N/A,FALSE,"EA ST";#N/A,#N/A,FALSE,"EA ST (3)";#N/A,#N/A,FALSE,"EA ST (4)";#N/A,#N/A,FALSE,"KA ST  (2)";#N/A,#N/A,FALSE,"KA ST";#N/A,#N/A,FALSE,"KA ST  (3)";#N/A,#N/A,FALSE,"KA ST (4)"}</definedName>
    <definedName name="IP" hidden="1">{#N/A,#N/A,FALSE,"Pharm";#N/A,#N/A,FALSE,"WWCM"}</definedName>
    <definedName name="IQ">#REF!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USTABLE_RATE_LOANS_FDIC" hidden="1">"c6375"</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ROK_COMISSION" hidden="1">"c98"</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INESS_DESCRIPTION" hidden="1">"c322"</definedName>
    <definedName name="IQ_BV_ACT_OR_EST_REUT" hidden="1">"c5471"</definedName>
    <definedName name="IQ_BV_ACT_OR_EST_THOM" hidden="1">"c5308"</definedName>
    <definedName name="IQ_BV_EST_REUT" hidden="1">"c5403"</definedName>
    <definedName name="IQ_BV_EST_THOM" hidden="1">"c5147"</definedName>
    <definedName name="IQ_BV_HIGH_EST_REUT" hidden="1">"c5405"</definedName>
    <definedName name="IQ_BV_HIGH_EST_THOM" hidden="1">"c5149"</definedName>
    <definedName name="IQ_BV_LOW_EST_REUT" hidden="1">"c5406"</definedName>
    <definedName name="IQ_BV_LOW_EST_THOM" hidden="1">"c5150"</definedName>
    <definedName name="IQ_BV_MEDIAN_EST_REUT" hidden="1">"c5404"</definedName>
    <definedName name="IQ_BV_MEDIAN_EST_THOM" hidden="1">"c5148"</definedName>
    <definedName name="IQ_BV_NUM_EST_REUT" hidden="1">"c5407"</definedName>
    <definedName name="IQ_BV_NUM_EST_THOM" hidden="1">"c5151"</definedName>
    <definedName name="IQ_BV_OVER_SHARES" hidden="1">"c1349"</definedName>
    <definedName name="IQ_BV_SHARE" hidden="1">"c100"</definedName>
    <definedName name="IQ_BV_STDDEV_EST_REUT" hidden="1">"c5408"</definedName>
    <definedName name="IQ_BV_STDDEV_EST_THOM" hidden="1">"c5152"</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IN_PROCESS_FDIC" hidden="1">"c6386"</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CE_FDIC" hidden="1">"c6296"</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WORKING_CAPITAL" hidden="1">"c1909"</definedName>
    <definedName name="IQ_CHANGE_OTHER_NET_OPER_ASSETS_BR" hidden="1">"c3595"</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TRACTS_OTHER_COMMODITIES_EQUITIES_FDIC" hidden="1">"c6522"</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_EST_CIQ" hidden="1">"c4802"</definedName>
    <definedName name="IQ_DISTRIBUTABLE_CASH_HIGH_EST_CIQ" hidden="1">"c4805"</definedName>
    <definedName name="IQ_DISTRIBUTABLE_CASH_LOW_EST_CIQ" hidden="1">"c4806"</definedName>
    <definedName name="IQ_DISTRIBUTABLE_CASH_MEDIAN_EST_CIQ" hidden="1">"c4807"</definedName>
    <definedName name="IQ_DISTRIBUTABLE_CASH_NUM_EST_CIQ" hidden="1">"c4808"</definedName>
    <definedName name="IQ_DISTRIBUTABLE_CASH_SHARE_EST_CIQ" hidden="1">"c4810"</definedName>
    <definedName name="IQ_DISTRIBUTABLE_CASH_SHARE_HIGH_EST_CIQ" hidden="1">"c4813"</definedName>
    <definedName name="IQ_DISTRIBUTABLE_CASH_SHARE_LOW_EST_CIQ" hidden="1">"c4814"</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TDDEV_EST_CIQ" hidden="1">"c4819"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 hidden="1">"c2801"</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GROWTH_1" hidden="1">"IQ_EBIT_GROWTH_1"</definedName>
    <definedName name="IQ_EBIT_GROWTH_2" hidden="1">"IQ_EBIT_GROWTH_2"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_REUT" hidden="1">"c3640"</definedName>
    <definedName name="IQ_EBITDA_GROWTH_1" hidden="1">"IQ_EBITDA_GROWTH_1"</definedName>
    <definedName name="IQ_EBITDA_GROWTH_2" hidden="1">"IQ_EBITDA_GROWTH_2"</definedName>
    <definedName name="IQ_EBITDA_HIGH_EST_REUT" hidden="1">"c3642"</definedName>
    <definedName name="IQ_EBITDA_INT" hidden="1">"c373"</definedName>
    <definedName name="IQ_EBITDA_LOW_EST_REUT" hidden="1">"c3643"</definedName>
    <definedName name="IQ_EBITDA_MARGIN" hidden="1">"c372"</definedName>
    <definedName name="IQ_EBITDA_MEDIAN_EST_REUT" hidden="1">"c3641"</definedName>
    <definedName name="IQ_EBITDA_NUM_EST_REUT" hidden="1">"c3644"</definedName>
    <definedName name="IQ_EBITDA_OVER_TOTAL_IE" hidden="1">"c1371"</definedName>
    <definedName name="IQ_EBITDA_STDDEV_EST_REUT" hidden="1">"c3645"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EST_REUT" hidden="1">"c5453"</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UM_EST" hidden="1">"c402"</definedName>
    <definedName name="IQ_EPS_NUM_EST_REUT" hidden="1">"c5451"</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_REUT" hidden="1">"c5409"</definedName>
    <definedName name="IQ_EST_ACT_BV_THOM" hidden="1">"c5153"</definedName>
    <definedName name="IQ_EST_ACT_EPS" hidden="1">"c1648"</definedName>
    <definedName name="IQ_EST_ACT_FFO_REUT" hidden="1">"c3843"</definedName>
    <definedName name="IQ_EST_ACT_FFO_SHARE_SHARE_REUT" hidden="1">"c3843"</definedName>
    <definedName name="IQ_EST_ACT_FFO_SHARE_SHARE_THOM" hidden="1">"c4005"</definedName>
    <definedName name="IQ_EST_ACT_FFO_THOM" hidden="1">"c4005"</definedName>
    <definedName name="IQ_EST_BV_DIFF_REUT" hidden="1">"c5433"</definedName>
    <definedName name="IQ_EST_BV_DIFF_THOM" hidden="1">"c5204"</definedName>
    <definedName name="IQ_EST_BV_SURPRISE_PERCENT_REUT" hidden="1">"c5434"</definedName>
    <definedName name="IQ_EST_BV_SURPRISE_PERCENT_THOM" hidden="1">"c5205"</definedName>
    <definedName name="IQ_EST_CURRENCY" hidden="1">"c2140"</definedName>
    <definedName name="IQ_EST_CURRENCY_REUT" hidden="1">"c5437"</definedName>
    <definedName name="IQ_EST_DATE" hidden="1">"c1634"</definedName>
    <definedName name="IQ_EST_DATE_REUT" hidden="1">"c5438"</definedName>
    <definedName name="IQ_EST_EPS_DIFF" hidden="1">"c1864"</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SURPRISE" hidden="1">"c1635"</definedName>
    <definedName name="IQ_EST_FFO_DIFF_REUT" hidden="1">"c3890"</definedName>
    <definedName name="IQ_EST_FFO_DIFF_THOM" hidden="1">"c5186"</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URPRISE_PERCENT_REUT" hidden="1">"c3891"</definedName>
    <definedName name="IQ_EST_FFO_SURPRISE_PERCENT_THOM" hidden="1">"c5187"</definedName>
    <definedName name="IQ_EST_NUM_BUY_CIQ" hidden="1">"c3700"</definedName>
    <definedName name="IQ_EST_NUM_BUY_REUT" hidden="1">"c3869"</definedName>
    <definedName name="IQ_EST_NUM_BUY_THOM" hidden="1">"c5165"</definedName>
    <definedName name="IQ_EST_NUM_HOLD_CIQ" hidden="1">"c3702"</definedName>
    <definedName name="IQ_EST_NUM_HOLD_REUT" hidden="1">"c3871"</definedName>
    <definedName name="IQ_EST_NUM_HOLD_THOM" hidden="1">"c5167"</definedName>
    <definedName name="IQ_EST_NUM_OUTPERFORM_CIQ" hidden="1">"c3701"</definedName>
    <definedName name="IQ_EST_NUM_OUTPERFORM_REUT" hidden="1">"c3870"</definedName>
    <definedName name="IQ_EST_NUM_OUTPERFORM_THOM" hidden="1">"c5166"</definedName>
    <definedName name="IQ_EST_NUM_SELL_CIQ" hidden="1">"c3704"</definedName>
    <definedName name="IQ_EST_NUM_SELL_REUT" hidden="1">"c3873"</definedName>
    <definedName name="IQ_EST_NUM_SELL_THOM" hidden="1">"c5169"</definedName>
    <definedName name="IQ_EST_NUM_UNDERPERFORM_CIQ" hidden="1">"c3703"</definedName>
    <definedName name="IQ_EST_NUM_UNDERPERFORM_REUT" hidden="1">"c3872"</definedName>
    <definedName name="IQ_EST_NUM_UNDERPERFORM_THOM" hidden="1">"c5168"</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1</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FO" hidden="1">"c1574"</definedName>
    <definedName name="IQ_FFO_ADJ_EST_CIQ" hidden="1">"c4959"</definedName>
    <definedName name="IQ_FFO_ADJ_HIGH_EST_CIQ" hidden="1">"c4962"</definedName>
    <definedName name="IQ_FFO_ADJ_LOW_EST_CIQ" hidden="1">"c4963"</definedName>
    <definedName name="IQ_FFO_ADJ_MEDIAN_EST_CIQ" hidden="1">"c4964"</definedName>
    <definedName name="IQ_FFO_ADJ_NUM_EST_CIQ" hidden="1">"c4965"</definedName>
    <definedName name="IQ_FFO_ADJ_STDDEV_EST_CIQ" hidden="1">"c4966"</definedName>
    <definedName name="IQ_FFO_EST_CIQ" hidden="1">"c4970"</definedName>
    <definedName name="IQ_FFO_EST_REUT" hidden="1">"c3837"</definedName>
    <definedName name="IQ_FFO_EST_THOM" hidden="1">"c3999"</definedName>
    <definedName name="IQ_FFO_HIGH_EST_CIQ" hidden="1">"c4977"</definedName>
    <definedName name="IQ_FFO_HIGH_EST_REUT" hidden="1">"c3839"</definedName>
    <definedName name="IQ_FFO_HIGH_EST_THOM" hidden="1">"c4001"</definedName>
    <definedName name="IQ_FFO_LOW_EST_CIQ" hidden="1">"c4978"</definedName>
    <definedName name="IQ_FFO_LOW_EST_REUT" hidden="1">"c3840"</definedName>
    <definedName name="IQ_FFO_LOW_EST_THOM" hidden="1">"c4002"</definedName>
    <definedName name="IQ_FFO_MEDIAN_EST_CIQ" hidden="1">"c4979"</definedName>
    <definedName name="IQ_FFO_MEDIAN_EST_REUT" hidden="1">"c3838"</definedName>
    <definedName name="IQ_FFO_MEDIAN_EST_THOM" hidden="1">"c4000"</definedName>
    <definedName name="IQ_FFO_NUM_EST_CIQ" hidden="1">"c4980"</definedName>
    <definedName name="IQ_FFO_NUM_EST_REUT" hidden="1">"c3841"</definedName>
    <definedName name="IQ_FFO_NUM_EST_THOM" hidden="1">"c4003"</definedName>
    <definedName name="IQ_FFO_SHARE_SHARE_EST_DET_EST" hidden="1">"c12059"</definedName>
    <definedName name="IQ_FFO_SHARE_SHARE_EST_DET_EST_CIQ" hidden="1">"c12121"</definedName>
    <definedName name="IQ_FFO_SHARE_SHARE_EST_DET_EST_CURRENCY" hidden="1">"c12466"</definedName>
    <definedName name="IQ_FFO_SHARE_SHARE_EST_DET_EST_CURRENCY_CIQ" hidden="1">"c12512"</definedName>
    <definedName name="IQ_FFO_SHARE_SHARE_EST_DET_EST_DATE" hidden="1">"c12212"</definedName>
    <definedName name="IQ_FFO_SHARE_SHARE_EST_DET_EST_DATE_CIQ" hidden="1">"c12267"</definedName>
    <definedName name="IQ_FFO_SHARE_SHARE_EST_DET_EST_INCL" hidden="1">"c12349"</definedName>
    <definedName name="IQ_FFO_SHARE_SHARE_EST_DET_EST_INCL_CIQ" hidden="1">"c12395"</definedName>
    <definedName name="IQ_FFO_SHARE_SHARE_EST_DET_EST_ORIGIN" hidden="1">"c12722"</definedName>
    <definedName name="IQ_FFO_SHARE_SHARE_EST_DET_EST_ORIGIN_CIQ" hidden="1">"c12720"</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TDDEV_EST_CIQ" hidden="1">"c4981"</definedName>
    <definedName name="IQ_FFO_STDDEV_EST_REUT" hidden="1">"c3842"</definedName>
    <definedName name="IQ_FFO_STDDEV_EST_THOM" hidden="1">"c4004"</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NOTES_PAY_TOTAL" hidden="1">"c5522"</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1" hidden="1">"LTM"</definedName>
    <definedName name="IQ_FX" hidden="1">"c451"</definedName>
    <definedName name="IQ_FX_CONTRACTS_FDIC" hidden="1">"c6517"</definedName>
    <definedName name="IQ_FX_CONTRACTS_SPOT_FDIC" hidden="1">"c6356"</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IGH_TARGET_PRICE_REUT" hidden="1">"c5317"</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PARENT" hidden="1">"c2144"</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_REUT" hidden="1">"c4048"</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"06/14/2014 12:51:40"</definedName>
    <definedName name="IQ_NAMES_REVISION_DATE__1" hidden="1">41570.7863888889</definedName>
    <definedName name="IQ_NAMES_REVISION_DATE__1_1" hidden="1">41570.7863888889</definedName>
    <definedName name="IQ_NAMES_REVISION_DATE__2" hidden="1">41570.7892013889</definedName>
    <definedName name="IQ_NAMES_REVISION_DATE__2_1" hidden="1">41570.7892013889</definedName>
    <definedName name="IQ_NAMES_REVISION_DATE__3" hidden="1">41571.4154976852</definedName>
    <definedName name="IQ_NAMES_REVISION_DATE__4" hidden="1">41610.7679050926</definedName>
    <definedName name="IQ_NAV_ACT_OR_EST" hidden="1">"c2225"</definedName>
    <definedName name="IQ_NET_CHANGE" hidden="1">"c749"</definedName>
    <definedName name="IQ_NET_CHARGE_OFFS_FDIC" hidden="1">"c6641"</definedName>
    <definedName name="IQ_NET_CHARGE_OFFS_LOANS_FDIC" hidden="1">"c6751"</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_BR" hidden="1">"c5566"</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TRANSACTIONS_FDIC" hidden="1">"c6504"</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_REUT" hidden="1">"c4052"</definedName>
    <definedName name="IQ_PENSION" hidden="1">"c1031"</definedName>
    <definedName name="IQ_PERCENT_CHANGE_EST_FFO_12MONTHS" hidden="1">"c1828"</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REUT" hidden="1">"c3934"</definedName>
    <definedName name="IQ_PERCENT_CHANGE_EST_FFO_MONTH_THOM" hidden="1">"c5244"</definedName>
    <definedName name="IQ_PERCENT_CHANGE_EST_FFO_SHARE_SHARE_12MONTHS" hidden="1">"c1828"</definedName>
    <definedName name="IQ_PERCENT_CHANGE_EST_FFO_SHARE_SHARE_12MONTHS_CIQ" hidden="1">"c3769"</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CIQ" hidden="1">"c3770"</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CIQ" hidden="1">"c3766"</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CIQ" hidden="1">"c3767"</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CIQ" hidden="1">"c3768"</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CIQ" hidden="1">"c3764"</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CIQ" hidden="1">"c3765"</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CIQ" hidden="1">"c3795"</definedName>
    <definedName name="IQ_PERCENT_CHANGE_EST_FFO_SHARE_SHARE_WEEK_REUT" hidden="1">"c3964"</definedName>
    <definedName name="IQ_PERCENT_CHANGE_EST_FFO_SHARE_SHARE_WEEK_THOM" hidden="1">"c5274"</definedName>
    <definedName name="IQ_PERCENT_CHANGE_EST_FFO_WEEK" hidden="1">"c1823"</definedName>
    <definedName name="IQ_PERCENT_CHANGE_EST_FFO_WEEK_REUT" hidden="1">"c3964"</definedName>
    <definedName name="IQ_PERCENT_CHANGE_EST_FFO_WEEK_THOM" hidden="1">"c5274"</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RETURN_ASSETS_FDIC" hidden="1">"c6731"</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REUT" hidden="1">"c3631"</definedName>
    <definedName name="IQ_PRICEDATE" hidden="1">"c1069"</definedName>
    <definedName name="IQ_PRICEDATETIME" hidden="1">"IQ_PRICEDATETIME"</definedName>
    <definedName name="IQ_PRICING_DATE" hidden="1">"c1613"</definedName>
    <definedName name="IQ_PRIMARY_EPS_TYPE_THOM" hidden="1">"c5297"</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VG_STORE_SIZE_GROSS" hidden="1">"c2066"</definedName>
    <definedName name="IQ_RETAIL_AVG_STORE_SIZE_NET" hidden="1">"c2067"</definedName>
    <definedName name="IQ_RETAIL_CLOSED_STORES" hidden="1">"c2063"</definedName>
    <definedName name="IQ_RETAIL_DEPOSITS_FDIC" hidden="1">"c6488"</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_1" hidden="1">"IQ_REVENUE_EST_1"</definedName>
    <definedName name="IQ_REVENUE_EST_REUT" hidden="1">"c3634"</definedName>
    <definedName name="IQ_REVENUE_GROWTH_1" hidden="1">"IQ_REVENUE_GROWTH_1"</definedName>
    <definedName name="IQ_REVENUE_GROWTH_2" hidden="1">"IQ_REVENUE_GROWTH_2"</definedName>
    <definedName name="IQ_REVENUE_HIGH_EST_REUT" hidden="1">"c3636"</definedName>
    <definedName name="IQ_REVENUE_LOW_EST_REUT" hidden="1">"c3637"</definedName>
    <definedName name="IQ_REVENUE_MEDIAN_EST_REUT" hidden="1">"c3635"</definedName>
    <definedName name="IQ_REVENUE_NUM_EST_REUT" hidden="1">"c3638"</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ISSUE_LC_ACTION" hidden="1">"c2644"</definedName>
    <definedName name="IQ_SP_ISSUE_LC_DATE" hidden="1">"c2643"</definedName>
    <definedName name="IQ_SP_ISSUE_LC_LT" hidden="1">"c2645"</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DEBT_FDIC" hidden="1">"c6346"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_REUT" hidden="1">"c5319"</definedName>
    <definedName name="IQ_TARGET_PRICE_STDDEV_REUT" hidden="1">"c5320"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ER_ONE_RATIO" hidden="1">"c1229"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R" hidden="1">"c5517"</definedName>
    <definedName name="IQ_TR_BUY_ADVISORS" hidden="1">"c2387"</definedName>
    <definedName name="IQ_TR_SELL_ADVISORS" hidden="1">"c2388"</definedName>
    <definedName name="IQ_TR_SUBDEBT" hidden="1">"c2370"</definedName>
    <definedName name="IQ_TR_TARGET_ADVISORS" hidden="1">"c2386"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WELVE_MONTHS_FIXED_AND_FLOATING_FDIC" hidden="1">"c6420"</definedName>
    <definedName name="IQ_TWELVE_MONTHS_MORTGAGE_PASS_THROUGHS_FDIC" hidden="1">"c6412"</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DIVIDED_PROFITS_FDIC" hidden="1">"c6352"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CA" hidden="1">"c2930"</definedName>
    <definedName name="IQ_US_GAAP_CL" hidden="1">"c2932"</definedName>
    <definedName name="IQ_US_GAAP_COST_REV" hidden="1">"c2965"</definedName>
    <definedName name="IQ_US_GAAP_DO" hidden="1">"c2973"</definedName>
    <definedName name="IQ_US_GAAP_EXTRA_ACC_ITEMS" hidden="1">"c2972"</definedName>
    <definedName name="IQ_US_GAAP_INC_TAX" hidden="1">"c2975"</definedName>
    <definedName name="IQ_US_GAAP_INTEREST_EXP" hidden="1">"c2971"</definedName>
    <definedName name="IQ_US_GAAP_LIAB_LT" hidden="1">"c2933"</definedName>
    <definedName name="IQ_US_GAAP_MINORITY_INTEREST_IS" hidden="1">"c2974"</definedName>
    <definedName name="IQ_US_GAAP_NCA" hidden="1">"c2931"</definedName>
    <definedName name="IQ_US_GAAP_NI_AVAIL_EXCL" hidden="1">"c2977"</definedName>
    <definedName name="IQ_US_GAAP_OTHER_NON_OPER" hidden="1">"c2969"</definedName>
    <definedName name="IQ_US_GAAP_OTHER_OPER" hidden="1">"c2968"</definedName>
    <definedName name="IQ_US_GAAP_RD" hidden="1">"c2967"</definedName>
    <definedName name="IQ_US_GAAP_SGA" hidden="1">"c2966"</definedName>
    <definedName name="IQ_US_GAAP_TOTAL_REV" hidden="1">"c2964"</definedName>
    <definedName name="IQ_US_GAAP_TOTAL_UNUSUAL" hidden="1">"c2970"</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HIGH" hidden="1">"c1337"</definedName>
    <definedName name="IQ_YEARLOW" hidden="1">"c1338"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B_BOOKMARK_LOCATION_0" hidden="1">#REF!</definedName>
    <definedName name="IQB_BOOKMARK_LOCATION_1" hidden="1">#REF!</definedName>
    <definedName name="IQRA10" hidden="1">"$A$11:$A$262"</definedName>
    <definedName name="IQRB15" hidden="1">"$B$16:$B$17"</definedName>
    <definedName name="IQRB17" hidden="1">"$B$18:$B$22"</definedName>
    <definedName name="IQRB18" hidden="1">"$B$19:$B$23"</definedName>
    <definedName name="IQRB19" hidden="1">"$B$20:$B$24"</definedName>
    <definedName name="IQRB20" hidden="1">"$B$21:$B$25"</definedName>
    <definedName name="IQRB21" hidden="1">"$B$22:$B$26"</definedName>
    <definedName name="IQRB22" hidden="1">"$B$23:$B$27"</definedName>
    <definedName name="IQRB23" hidden="1">"$B$24:$B$28"</definedName>
    <definedName name="IQRB24" hidden="1">"$B$25:$B$29"</definedName>
    <definedName name="IQRB32" hidden="1">"$B$33:$B$37"</definedName>
    <definedName name="IQRB33" hidden="1">"$B$34:$B$38"</definedName>
    <definedName name="IQRB34" hidden="1">"$B$35:$B$39"</definedName>
    <definedName name="IQRC15" hidden="1">"$C$16:$C$20"</definedName>
    <definedName name="IQRC24" hidden="1">"$C$25:$C$29"</definedName>
    <definedName name="IQRD15" hidden="1">"$D$16:$D$17"</definedName>
    <definedName name="iQShowHideColumns" hidden="1">"iQShowQuarterlyAnnual"</definedName>
    <definedName name="IRAP_rate">#REF!</definedName>
    <definedName name="Irbe" hidden="1">{#N/A,#N/A,FALSE,"Pharm";#N/A,#N/A,FALSE,"WWCM"}</definedName>
    <definedName name="IRPEG_rate">#REF!</definedName>
    <definedName name="IRRD3">#REF!</definedName>
    <definedName name="IRRE3">#REF!</definedName>
    <definedName name="IsColHidden" hidden="1">FALSE</definedName>
    <definedName name="IsLTMColHidden" hidden="1">FALSE</definedName>
    <definedName name="IVQ">#REF!</definedName>
    <definedName name="j" localSheetId="23">Assump_local!j</definedName>
    <definedName name="j">#REF!</definedName>
    <definedName name="Jan">#REF!</definedName>
    <definedName name="jghjg" hidden="1">{#N/A,#N/A,FALSE,"Produkte Erw.";#N/A,#N/A,FALSE,"Produkte Plan";#N/A,#N/A,FALSE,"Leistungen Erw.";#N/A,#N/A,FALSE,"Leistungen Plan";#N/A,#N/A,FALSE,"KA Allg.Kosten (2)";#N/A,#N/A,FALSE,"KA All.Kosten"}</definedName>
    <definedName name="jghjhlldc" hidden="1">{#N/A,#N/A,FALSE,"Umsatz CH";#N/A,#N/A,FALSE,"ER CH";#N/A,#N/A,FALSE,"EA CH (2) ";#N/A,#N/A,FALSE,"EA CH";#N/A,#N/A,FALSE,"EA CH (3) ";#N/A,#N/A,FALSE,"EA CH (4)";#N/A,#N/A,FALSE,"KA CH";#N/A,#N/A,FALSE,"KA CH  (2)";#N/A,#N/A,FALSE,"KA CH  (3)";#N/A,#N/A,FALSE,"KA CH (4)"}</definedName>
    <definedName name="jhhgjh" hidden="1">{#N/A,#N/A,FALSE,"KA CH  (2)"}</definedName>
    <definedName name="jhj"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jhjhgj"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jhll" hidden="1">{#N/A,#N/A,FALSE,"PMW Gruppe 99_98";#N/A,#N/A,FALSE,"PMW KG 98_99";#N/A,#N/A,FALSE,"PMW Inc. 99_98";#N/A,#N/A,FALSE,"PMW VTECH 99_98";#N/A,#N/A,FALSE,"PMW Thail. 99_98";#N/A,#N/A,FALSE,"PMW Canada 99_98";#N/A,#N/A,FALSE,"Währungsabw. 99_98"}</definedName>
    <definedName name="jj" hidden="1">{#N/A,#N/A,FALSE,"Rohstoffnotierungen";#N/A,#N/A,FALSE,"ER HCST Erw. 99";#N/A,#N/A,FALSE,"ER HCST Plan 00";#N/A,#N/A,FALSE,"Umsatz KG";#N/A,#N/A,FALSE,"ER HCST";#N/A,#N/A,FALSE,"EA ST (2)";#N/A,#N/A,FALSE,"EA ST";#N/A,#N/A,FALSE,"EA ST (3)";#N/A,#N/A,FALSE,"EA ST (4)";#N/A,#N/A,FALSE,"KA ST  (2)";#N/A,#N/A,FALSE,"KA ST";#N/A,#N/A,FALSE,"KA ST  (3)";#N/A,#N/A,FALSE,"KA ST (4)"}</definedName>
    <definedName name="jj.l" hidden="1">{#N/A,#N/A,FALSE,"Umsatz EO BP";#N/A,#N/A,FALSE,"Umsatz EO OP";#N/A,#N/A,FALSE,"ER EO BP";#N/A,#N/A,FALSE,"ER EO OP";#N/A,#N/A,FALSE,"EA EO (2)";#N/A,#N/A,FALSE,"EA EO";#N/A,#N/A,FALSE,"EA EO (3)";#N/A,#N/A,FALSE,"EA EO (4)";#N/A,#N/A,FALSE,"KA EO  (2)";#N/A,#N/A,FALSE,"KA EO";#N/A,#N/A,FALSE,"KA EO  (3)";#N/A,#N/A,FALSE,"KA EO (4)"}</definedName>
    <definedName name="jjhg.lllll" hidden="1">{#N/A,#N/A,FALSE,"Umsatz HM";#N/A,#N/A,FALSE,"ER HM";#N/A,#N/A,FALSE,"EA HM  (2)";#N/A,#N/A,FALSE,"EA HM ";#N/A,#N/A,FALSE,"EA HM  (4)";#N/A,#N/A,FALSE,"EA HM  (3)";#N/A,#N/A,FALSE,"KA HM  (2)";#N/A,#N/A,FALSE,"KA HM";#N/A,#N/A,FALSE,"KA HM  (3)";#N/A,#N/A,FALSE,"KA HM (4)"}</definedName>
    <definedName name="jjj" hidden="1">{#N/A,#N/A,FALSE,"REPORT"}</definedName>
    <definedName name="jkjhk" hidden="1">{#N/A,#N/A,FALSE,"Produkte Erw.";#N/A,#N/A,FALSE,"Produkte Plan";#N/A,#N/A,FALSE,"Leistungen Erw.";#N/A,#N/A,FALSE,"Leistungen Plan";#N/A,#N/A,FALSE,"KA Allg.Kosten (2)";#N/A,#N/A,FALSE,"KA All.Kosten"}</definedName>
    <definedName name="jkjk"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jkkjhkj"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jkl" hidden="1">{#N/A,#N/A,FALSE,"REPORT"}</definedName>
    <definedName name="jklk" hidden="1">{#N/A,#N/A,FALSE,"Umsatz OK";#N/A,#N/A,FALSE,"ER OK ";#N/A,#N/A,FALSE,"EA OK (2)";#N/A,#N/A,FALSE,"EA OK";#N/A,#N/A,FALSE,"EA OK (3)";#N/A,#N/A,FALSE,"EA OK (4)";#N/A,#N/A,FALSE,"KA OK  (2)";#N/A,#N/A,FALSE,"KA OK";#N/A,#N/A,FALSE,"KA OK  (3)";#N/A,#N/A,FALSE,"KA OK (4)"}</definedName>
    <definedName name="JN">#REF!</definedName>
    <definedName name="jöuiuiuzi" hidden="1">{#N/A,#N/A,FALSE,"Umsatz 99";#N/A,#N/A,FALSE,"ER 99 "}</definedName>
    <definedName name="judy" hidden="1">{#N/A,#N/A,FALSE,"Pharm";#N/A,#N/A,FALSE,"WWCM"}</definedName>
    <definedName name="judy1" hidden="1">{#N/A,#N/A,FALSE,"Pharm";#N/A,#N/A,FALSE,"WWCM"}</definedName>
    <definedName name="Jun">#REF!</definedName>
    <definedName name="JV">#REF!</definedName>
    <definedName name="k" localSheetId="23">Assump_local!k</definedName>
    <definedName name="k">#REF!</definedName>
    <definedName name="K2_WBEVMODE" hidden="1">-1</definedName>
    <definedName name="Kategorie">#REF!</definedName>
    <definedName name="KECKS" localSheetId="4" hidden="1">MAIN.SAPF4HELP()</definedName>
    <definedName name="KECKS" hidden="1">MAIN.SAPF4HELP()</definedName>
    <definedName name="Kevin"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kjh" localSheetId="23">Assump_local!kjh</definedName>
    <definedName name="kjh">#REF!</definedName>
    <definedName name="kjk.l" hidden="1">{#N/A,#N/A,FALSE,"Produkte Erw.";#N/A,#N/A,FALSE,"Produkte Plan";#N/A,#N/A,FALSE,"Leistungen Erw.";#N/A,#N/A,FALSE,"Leistungen Plan";#N/A,#N/A,FALSE,"KA Allg.Kosten (2)";#N/A,#N/A,FALSE,"KA All.Kosten"}</definedName>
    <definedName name="kjljkölhklh" hidden="1">{#N/A,#N/A,FALSE,"Produkte Erw.";#N/A,#N/A,FALSE,"Produkte Plan";#N/A,#N/A,FALSE,"Leistungen Erw.";#N/A,#N/A,FALSE,"Leistungen Plan";#N/A,#N/A,FALSE,"KA Allg.Kosten (2)";#N/A,#N/A,FALSE,"KA All.Kosten"}</definedName>
    <definedName name="kk.l" hidden="1">{#N/A,#N/A,FALSE,"Produkte Erw.";#N/A,#N/A,FALSE,"Produkte Plan";#N/A,#N/A,FALSE,"Leistungen Erw.";#N/A,#N/A,FALSE,"Leistungen Plan";#N/A,#N/A,FALSE,"KA Allg.Kosten (2)";#N/A,#N/A,FALSE,"KA All.Kosten"}</definedName>
    <definedName name="kkk" hidden="1">{#N/A,#N/A,FALSE,"Pharm";#N/A,#N/A,FALSE,"WWCM"}</definedName>
    <definedName name="kkk.llll" hidden="1">{#N/A,#N/A,FALSE,"Umsatz CH";#N/A,#N/A,FALSE,"ER CH";#N/A,#N/A,FALSE,"EA CH (2) ";#N/A,#N/A,FALSE,"EA CH";#N/A,#N/A,FALSE,"EA CH (3) ";#N/A,#N/A,FALSE,"EA CH (4)";#N/A,#N/A,FALSE,"KA CH";#N/A,#N/A,FALSE,"KA CH  (2)";#N/A,#N/A,FALSE,"KA CH  (3)";#N/A,#N/A,FALSE,"KA CH (4)"}</definedName>
    <definedName name="kkkk.llll" hidden="1">{#N/A,#N/A,FALSE,"Umsatz 99";#N/A,#N/A,FALSE,"ER 99 "}</definedName>
    <definedName name="kkkkkkk"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ljk" hidden="1">{#N/A,#N/A,FALSE,"Umsatz CH";#N/A,#N/A,FALSE,"ER CH";#N/A,#N/A,FALSE,"EA CH (2) ";#N/A,#N/A,FALSE,"EA CH";#N/A,#N/A,FALSE,"EA CH (3) ";#N/A,#N/A,FALSE,"EA CH (4)";#N/A,#N/A,FALSE,"KA CH";#N/A,#N/A,FALSE,"KA CH  (2)";#N/A,#N/A,FALSE,"KA CH  (3)";#N/A,#N/A,FALSE,"KA CH (4)"}</definedName>
    <definedName name="kljklkj" hidden="1">{#N/A,#N/A,FALSE,"KA CH  (2)"}</definedName>
    <definedName name="klk" hidden="1">{#N/A,#N/A,FALSE,"Umsatz CH";#N/A,#N/A,FALSE,"ER CH";#N/A,#N/A,FALSE,"EA CH (2) ";#N/A,#N/A,FALSE,"EA CH";#N/A,#N/A,FALSE,"EA CH (3) ";#N/A,#N/A,FALSE,"EA CH (4)";#N/A,#N/A,FALSE,"KA CH";#N/A,#N/A,FALSE,"KA CH  (2)";#N/A,#N/A,FALSE,"KA CH  (3)";#N/A,#N/A,FALSE,"KA CH (4)"}</definedName>
    <definedName name="klkkk" hidden="1">#REF!</definedName>
    <definedName name="klklkl" hidden="1">{#N/A,#N/A,FALSE,"Umsatz 99";#N/A,#N/A,FALSE,"ER 99 "}</definedName>
    <definedName name="köäklöl"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Kod">#REF!</definedName>
    <definedName name="Kostenstelle">#REF!</definedName>
    <definedName name="kslkjkjlkjd" hidden="1">{#N/A,#N/A,FALSE,"REPORT"}</definedName>
    <definedName name="Language">#REF!</definedName>
    <definedName name="Last_hist">#REF!</definedName>
    <definedName name="LBIC">#REF!</definedName>
    <definedName name="LBO">#REF!</definedName>
    <definedName name="LBO_FS_print">#REF!</definedName>
    <definedName name="lee" hidden="1">{#N/A,#N/A,FALSE,"Pharm";#N/A,#N/A,FALSE,"WWCM"}</definedName>
    <definedName name="lhjlkjlhklhljl" hidden="1">{#N/A,#N/A,FALSE,"PMW Gruppe 99_98";#N/A,#N/A,FALSE,"PMW KG 98_99";#N/A,#N/A,FALSE,"PMW Inc. 99_98";#N/A,#N/A,FALSE,"PMW VTECH 99_98";#N/A,#N/A,FALSE,"PMW Thail. 99_98";#N/A,#N/A,FALSE,"PMW Canada 99_98";#N/A,#N/A,FALSE,"Währungsabw. 99_98"}</definedName>
    <definedName name="licensor">#REF!</definedName>
    <definedName name="licensor2">#REF!</definedName>
    <definedName name="limcount" hidden="1">1</definedName>
    <definedName name="LIST">#REF!</definedName>
    <definedName name="ListOffset" hidden="1">1</definedName>
    <definedName name="ljkl" hidden="1">{#N/A,#N/A,FALSE,"Umsatz HM";#N/A,#N/A,FALSE,"ER HM";#N/A,#N/A,FALSE,"EA HM  (2)";#N/A,#N/A,FALSE,"EA HM ";#N/A,#N/A,FALSE,"EA HM  (4)";#N/A,#N/A,FALSE,"EA HM  (3)";#N/A,#N/A,FALSE,"KA HM  (2)";#N/A,#N/A,FALSE,"KA HM";#N/A,#N/A,FALSE,"KA HM  (3)";#N/A,#N/A,FALSE,"KA HM (4)"}</definedName>
    <definedName name="ljklk"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lkl" hidden="1">{#N/A,#N/A,FALSE,"Umsatz EO BP";#N/A,#N/A,FALSE,"Umsatz EO OP";#N/A,#N/A,FALSE,"ER EO BP";#N/A,#N/A,FALSE,"ER EO OP";#N/A,#N/A,FALSE,"EA EO (2)";#N/A,#N/A,FALSE,"EA EO";#N/A,#N/A,FALSE,"EA EO (3)";#N/A,#N/A,FALSE,"EA EO (4)";#N/A,#N/A,FALSE,"KA EO  (2)";#N/A,#N/A,FALSE,"KA EO";#N/A,#N/A,FALSE,"KA EO  (3)";#N/A,#N/A,FALSE,"KA EO (4)"}</definedName>
    <definedName name="lko0" hidden="1">{#N/A,#N/A,FALSE,"PMW Gruppe 99_98";#N/A,#N/A,FALSE,"PMW KG 98_99";#N/A,#N/A,FALSE,"PMW Inc. 99_98";#N/A,#N/A,FALSE,"PMW VTECH 99_98";#N/A,#N/A,FALSE,"PMW Thail. 99_98";#N/A,#N/A,FALSE,"PMW Canada 99_98";#N/A,#N/A,FALSE,"Währungsabw. 99_98"}</definedName>
    <definedName name="ll.l" hidden="1">{#N/A,#N/A,FALSE,"Produkte Erw.";#N/A,#N/A,FALSE,"Produkte Plan";#N/A,#N/A,FALSE,"Leistungen Erw.";#N/A,#N/A,FALSE,"Leistungen Plan";#N/A,#N/A,FALSE,"KA Allg.Kosten (2)";#N/A,#N/A,FALSE,"KA All.Kosten"}</definedName>
    <definedName name="lll">#REF!</definedName>
    <definedName name="llllll" localSheetId="23">Assump_local!llllll</definedName>
    <definedName name="llllll">#REF!</definedName>
    <definedName name="lnk_CoName" hidden="1">#REF!</definedName>
    <definedName name="lnk_countryID" hidden="1">#REF!</definedName>
    <definedName name="lnk_cpyID" hidden="1">#REF!</definedName>
    <definedName name="lnk_display_Currency" hidden="1">#REF!</definedName>
    <definedName name="lnk_IndustryType" hidden="1">#REF!</definedName>
    <definedName name="lnk_LastFiscalYear" hidden="1">#REF!</definedName>
    <definedName name="lnk_numForecastYears" hidden="1">#REF!</definedName>
    <definedName name="lnk_numHistoricalYears" hidden="1">#REF!</definedName>
    <definedName name="lnk_Print_Area" hidden="1">#REF!</definedName>
    <definedName name="lnk_rData_Start_Result" hidden="1">#REF!</definedName>
    <definedName name="lnk_rDataStart" hidden="1">#REF!</definedName>
    <definedName name="lnk_rSourceFore" hidden="1">#REF!</definedName>
    <definedName name="lnk_rSourceFore1st" hidden="1">#REF!</definedName>
    <definedName name="lnk_rSourceHist" hidden="1">#REF!</definedName>
    <definedName name="lnk_rYearRow" hidden="1">#REF!</definedName>
    <definedName name="lnk_rYearRow_Result" hidden="1">#REF!</definedName>
    <definedName name="lnk_ScenarioName" hidden="1">#REF!</definedName>
    <definedName name="lnk_TICK" hidden="1">#REF!</definedName>
    <definedName name="lnk_update" hidden="1">#REF!</definedName>
    <definedName name="lnk_version" hidden="1">#REF!</definedName>
    <definedName name="LogMov">#REF!</definedName>
    <definedName name="m" localSheetId="23">Assump_local!m</definedName>
    <definedName name="m">#REF!</definedName>
    <definedName name="M_PlaceofPath" hidden="1">"G:\SECTORS\Household\HOUSEHOL\WILKE\GILLETTE\GENERAL\G_VDF.xls"</definedName>
    <definedName name="m400\" localSheetId="23">Assump_local!m400\</definedName>
    <definedName name="m400\">#REF!</definedName>
    <definedName name="mah">#REF!</definedName>
    <definedName name="MAN">#REF!</definedName>
    <definedName name="mano" localSheetId="23">Assump_local!mano</definedName>
    <definedName name="mano">#REF!</definedName>
    <definedName name="ManuENEL">#REF!</definedName>
    <definedName name="ManuIPP">#REF!</definedName>
    <definedName name="Mar">#REF!</definedName>
    <definedName name="market.section">#REF!</definedName>
    <definedName name="market.strategy">#REF!</definedName>
    <definedName name="Markets">#REF!</definedName>
    <definedName name="Mastro_average_exchange_rate_current_year">#REF!</definedName>
    <definedName name="Mastro_average_exchange_rate_previous_year">#REF!</definedName>
    <definedName name="Mastro_budget_average_exchange_rate_current_year">#REF!</definedName>
    <definedName name="mat_status" localSheetId="23">#REF!</definedName>
    <definedName name="mat_status" localSheetId="32">#REF!</definedName>
    <definedName name="mat_status">#REF!</definedName>
    <definedName name="mat_type" localSheetId="23">#REF!</definedName>
    <definedName name="mat_type" localSheetId="32">#REF!</definedName>
    <definedName name="mat_type">#REF!</definedName>
    <definedName name="MaterialDescription">OFFSET(#REF!,0,0,COUNTA(#REF!)-1,1)</definedName>
    <definedName name="MaterialDescriptionINJ">OFFSET(#REF!,0,0,COUNTA(#REF!)-1,1)</definedName>
    <definedName name="MaterialDescriptionOL">OFFSET(#REF!,0,0,COUNTA(#REF!)-1,1)</definedName>
    <definedName name="MaterialDescriptionOS">OFFSET(#REF!,0,0,COUNTA(#REF!)-1,1)</definedName>
    <definedName name="May">#REF!</definedName>
    <definedName name="MeasurementDevice">OFFSET(#REF!,0,0,COUNTA(#REF!)-1,1)</definedName>
    <definedName name="Meh" hidden="1">{#N/A,"Base Case",FALSE,"Revenue";#N/A,"£6.25 Fee",FALSE,"Revenue"}</definedName>
    <definedName name="MerrillPrintIt" hidden="1">#REF!</definedName>
    <definedName name="Method">#REF!</definedName>
    <definedName name="MEZ_">#REF!</definedName>
    <definedName name="MEZIRR">#REF!</definedName>
    <definedName name="Mfile_earnins" hidden="1">{"income statement",#N/A,TRUE,"Model";"rig build up",#N/A,TRUE,"Model";"rig status and expenses",#N/A,TRUE,"Model"}</definedName>
    <definedName name="MGMT_">#REF!</definedName>
    <definedName name="MGMTEQ">#REF!</definedName>
    <definedName name="MGMTIRR">#REF!</definedName>
    <definedName name="min" hidden="1">{#N/A,#N/A,FALSE,"REPORT"}</definedName>
    <definedName name="mina" hidden="1">{#N/A,#N/A,FALSE,"REPORT"}</definedName>
    <definedName name="mlw" hidden="1">{#N/A,#N/A,FALSE,"Pharm";#N/A,#N/A,FALSE,"WWCM"}</definedName>
    <definedName name="mmm">#REF!</definedName>
    <definedName name="mnnb" hidden="1">{#N/A,#N/A,FALSE,"PMW Gruppe 99_98";#N/A,#N/A,FALSE,"PMW KG 98_99";#N/A,#N/A,FALSE,"PMW Inc. 99_98";#N/A,#N/A,FALSE,"PMW VTECH 99_98";#N/A,#N/A,FALSE,"PMW Thail. 99_98";#N/A,#N/A,FALSE,"PMW Canada 99_98";#N/A,#N/A,FALSE,"Währungsabw. 99_98"}</definedName>
    <definedName name="MO.I_S">#REF!</definedName>
    <definedName name="mon">#REF!</definedName>
    <definedName name="months">#REF!</definedName>
    <definedName name="MOVE_TO_Calc_PL_20" localSheetId="23">Assump_local!MOVE_TO_Calc_PL_20</definedName>
    <definedName name="MOVE_TO_Calc_PL_20">#REF!</definedName>
    <definedName name="MOVE_TO_Calc_PL_26" localSheetId="23">Assump_local!MOVE_TO_Calc_PL_26</definedName>
    <definedName name="MOVE_TO_Calc_PL_26">#REF!</definedName>
    <definedName name="MOVE_TO_Calc_PL_40" localSheetId="23">Assump_local!MOVE_TO_Calc_PL_40</definedName>
    <definedName name="MOVE_TO_Calc_PL_40">#REF!</definedName>
    <definedName name="MOVE_TO_Calc_PL_45" localSheetId="23">Assump_local!MOVE_TO_Calc_PL_45</definedName>
    <definedName name="MOVE_TO_Calc_PL_45">#REF!</definedName>
    <definedName name="MOVE_TO_Calc_PL_sale" localSheetId="23">Assump_local!MOVE_TO_Calc_PL_sale</definedName>
    <definedName name="MOVE_TO_Calc_PL_sale">#REF!</definedName>
    <definedName name="MOVE_TO_Inf_PLit_Menu" localSheetId="23">Assump_local!MOVE_TO_Inf_PLit_Menu</definedName>
    <definedName name="MOVE_TO_Inf_PLit_Menu">#REF!</definedName>
    <definedName name="MOVE_TO_Inf26" localSheetId="23">Assump_local!MOVE_TO_Inf26</definedName>
    <definedName name="MOVE_TO_Inf26">#REF!</definedName>
    <definedName name="MOVE_TO_Inf45" localSheetId="23">Assump_local!MOVE_TO_Inf45</definedName>
    <definedName name="MOVE_TO_Inf45">#REF!</definedName>
    <definedName name="MOVE_TO_Inf47" localSheetId="23">Assump_local!MOVE_TO_Inf47</definedName>
    <definedName name="MOVE_TO_Inf47">#REF!</definedName>
    <definedName name="MOVIMENTOS">#REF!</definedName>
    <definedName name="MP_ADDITIVI">#REF!</definedName>
    <definedName name="mrp">#REF!</definedName>
    <definedName name="MRP_kontrolor">#REF!</definedName>
    <definedName name="mw" hidden="1">{#N/A,#N/A,FALSE,"Pharm";#N/A,#N/A,FALSE,"WWCM"}</definedName>
    <definedName name="n" localSheetId="23">Assump_local!n</definedName>
    <definedName name="n">#REF!</definedName>
    <definedName name="Name">#REF!</definedName>
    <definedName name="Name1">#REF!</definedName>
    <definedName name="namekb" hidden="1">#REF!</definedName>
    <definedName name="namekc" hidden="1">#REF!</definedName>
    <definedName name="namekg" hidden="1">{#VALUE!,0,FALSE,0;#N/A,0,FALSE,0;#N/A,0,FALSE,0;#N/A,0,FALSE,0;#N/A,0,FALSE,0;#N/A,0,FALSE,0}</definedName>
    <definedName name="nat_type" localSheetId="23">#REF!</definedName>
    <definedName name="nat_type" localSheetId="32">#REF!</definedName>
    <definedName name="nat_type">#REF!</definedName>
    <definedName name="NAV" hidden="1">{#N/A,#N/A,FALSE,"SAFILOR"}</definedName>
    <definedName name="Net_Profit">#REF!</definedName>
    <definedName name="Net_Profit__semiannual">#REF!</definedName>
    <definedName name="new" hidden="1">{#N/A,"Base Case",FALSE,"Revenue";#N/A,"£6.25 Fee",FALSE,"Revenue"}</definedName>
    <definedName name="newname" hidden="1">#REF!</definedName>
    <definedName name="newnewnew" hidden="1">{#N/A,#N/A,FALSE,"Pharm";#N/A,#N/A,FALSE,"WWCM"}</definedName>
    <definedName name="NewRange" hidden="1">#REF!</definedName>
    <definedName name="NLicensesPer_AutomationSolution">#REF!</definedName>
    <definedName name="nnn">#REF!</definedName>
    <definedName name="nnnnn" localSheetId="23">Assump_local!nnnnn</definedName>
    <definedName name="nnnnn">#REF!</definedName>
    <definedName name="none" hidden="1">{"'Total Ops'!$B$1:$M$63"}</definedName>
    <definedName name="nouv" hidden="1">{#N/A,#N/A,FALSE,"Pharm";#N/A,#N/A,FALSE,"WWCM"}</definedName>
    <definedName name="Now" localSheetId="23" hidden="1">{"Summary",#N/A,FALSE,"Sheet1";"Source_Data",#N/A,FALSE,"Sheet1"}</definedName>
    <definedName name="Now" localSheetId="13" hidden="1">{"Summary",#N/A,FALSE,"Sheet1";"Source_Data",#N/A,FALSE,"Sheet1"}</definedName>
    <definedName name="Now" localSheetId="3" hidden="1">{"Summary",#N/A,FALSE,"Sheet1";"Source_Data",#N/A,FALSE,"Sheet1"}</definedName>
    <definedName name="Now" localSheetId="4" hidden="1">{"Summary",#N/A,FALSE,"Sheet1";"Source_Data",#N/A,FALSE,"Sheet1"}</definedName>
    <definedName name="Now" localSheetId="15" hidden="1">{"Summary",#N/A,FALSE,"Sheet1";"Source_Data",#N/A,FALSE,"Sheet1"}</definedName>
    <definedName name="Now" localSheetId="9" hidden="1">{"Summary",#N/A,FALSE,"Sheet1";"Source_Data",#N/A,FALSE,"Sheet1"}</definedName>
    <definedName name="Now" localSheetId="11" hidden="1">{"Summary",#N/A,FALSE,"Sheet1";"Source_Data",#N/A,FALSE,"Sheet1"}</definedName>
    <definedName name="Now" localSheetId="10" hidden="1">{"Summary",#N/A,FALSE,"Sheet1";"Source_Data",#N/A,FALSE,"Sheet1"}</definedName>
    <definedName name="Now" localSheetId="17" hidden="1">{"Summary",#N/A,FALSE,"Sheet1";"Source_Data",#N/A,FALSE,"Sheet1"}</definedName>
    <definedName name="Now" hidden="1">{"Summary",#N/A,FALSE,"Sheet1";"Source_Data",#N/A,FALSE,"Sheet1"}</definedName>
    <definedName name="o" localSheetId="23">Assump_local!o</definedName>
    <definedName name="o">#REF!</definedName>
    <definedName name="OK" hidden="1">{#N/A,#N/A,FALSE,"REPORT"}</definedName>
    <definedName name="Old_Advagraf">9.5%</definedName>
    <definedName name="old_eligard">39%</definedName>
    <definedName name="Old_Mycamine">13%</definedName>
    <definedName name="Old_Omnic">10%</definedName>
    <definedName name="Old_Prograf">9.5%</definedName>
    <definedName name="Old_Protopic">25.6%</definedName>
    <definedName name="Old_Televancin">48%</definedName>
    <definedName name="Old_Tocas">10%</definedName>
    <definedName name="Old_Vesicare">9%</definedName>
    <definedName name="oo" hidden="1">{#N/A,#N/A,TRUE,"summary";#N/A,#N/A,TRUE,"model";#N/A,#N/A,TRUE,"Consolidated P&amp;L Summary";#N/A,#N/A,TRUE,"Schwinn";#N/A,#N/A,TRUE,"G.T.";#N/A,#N/A,TRUE,"Hebb"}</definedName>
    <definedName name="oo.ll" hidden="1">{#N/A,#N/A,FALSE,"Umsatz HM";#N/A,#N/A,FALSE,"ER HM";#N/A,#N/A,FALSE,"EA HM  (2)";#N/A,#N/A,FALSE,"EA HM ";#N/A,#N/A,FALSE,"EA HM  (4)";#N/A,#N/A,FALSE,"EA HM  (3)";#N/A,#N/A,FALSE,"KA HM  (2)";#N/A,#N/A,FALSE,"KA HM";#N/A,#N/A,FALSE,"KA HM  (3)";#N/A,#N/A,FALSE,"KA HM (4)"}</definedName>
    <definedName name="ööl" hidden="1">{#N/A,#N/A,FALSE,"KA CH  (2)"}</definedName>
    <definedName name="öölälkk" hidden="1">{#N/A,#N/A,FALSE,"Umsatz 99";#N/A,#N/A,FALSE,"ER 99 "}</definedName>
    <definedName name="öölkk" hidden="1">{#N/A,#N/A,FALSE,"Umsatz CH";#N/A,#N/A,FALSE,"ER CH";#N/A,#N/A,FALSE,"EA CH (2) ";#N/A,#N/A,FALSE,"EA CH";#N/A,#N/A,FALSE,"EA CH (3) ";#N/A,#N/A,FALSE,"EA CH (4)";#N/A,#N/A,FALSE,"KA CH";#N/A,#N/A,FALSE,"KA CH  (2)";#N/A,#N/A,FALSE,"KA CH  (3)";#N/A,#N/A,FALSE,"KA CH (4)"}</definedName>
    <definedName name="oolo.lll" hidden="1">{#N/A,#N/A,FALSE,"Umsatz 99";#N/A,#N/A,FALSE,"ER 99 "}</definedName>
    <definedName name="ooo" hidden="1">{#N/A,#N/A,FALSE,"100 ADMIN";#N/A,#N/A,FALSE,"150 BROADCAST SERV";#N/A,#N/A,FALSE,"200 LOGISTICS";#N/A,#N/A,FALSE,"210 Race Op";#N/A,#N/A,FALSE,"220 T&amp;S";#N/A,#N/A,FALSE,"225 SAFETY";#N/A,#N/A,FALSE,"230 Pace Car";#N/A,#N/A,FALSE,"240 ELEC";#N/A,#N/A,FALSE,"250 COMP";#N/A,#N/A,FALSE,"300 SALES";#N/A,#N/A,FALSE,"350 MARKET RESEARCH";#N/A,#N/A,FALSE,"375 M &amp; A";#N/A,#N/A,FALSE,"400 CLIENT SERVICE";#N/A,#N/A,FALSE,"425 WCC";#N/A,#N/A,FALSE,"450 PR";#N/A,#N/A,FALSE,"475 MARKETING SERVICES";#N/A,#N/A,FALSE,"500 REGISTRATION";#N/A,#N/A,FALSE,"550 PROMOTIONS";#N/A,#N/A,FALSE,"575 Client Relations";#N/A,#N/A,FALSE,"2000 Budget All";#N/A,#N/A,FALSE,"Notes 2000";#N/A,#N/A,FALSE,"CART Q-LY";#N/A,#N/A,FALSE,"ARS";#N/A,#N/A,FALSE,"Promotion";#N/A,#N/A,FALSE,"CLP";#N/A,#N/A,FALSE,"2000 Share calc-actual";#N/A,#N/A,FALSE,"Comb 2000";#N/A,#N/A,FALSE,"Comb 2001";#N/A,#N/A,FALSE,"Comb 2002";#N/A,#N/A,FALSE,"Comb 2003";#N/A,#N/A,FALSE,"Comb 2004";#N/A,#N/A,FALSE,"Comb 2005";#N/A,#N/A,FALSE,"Summary";#N/A,#N/A,FALSE,"CHAMP Q-LY"}</definedName>
    <definedName name="ööö" hidden="1">{#N/A,#N/A,FALSE,"Produkte Erw.";#N/A,#N/A,FALSE,"Produkte Plan";#N/A,#N/A,FALSE,"Leistungen Erw.";#N/A,#N/A,FALSE,"Leistungen Plan";#N/A,#N/A,FALSE,"KA Allg.Kosten (2)";#N/A,#N/A,FALSE,"KA All.Kosten"}</definedName>
    <definedName name="oooo" hidden="1">{#N/A,#N/A,FALSE,"Rohstoffnotierungen";#N/A,#N/A,FALSE,"ER HCST Erw. 99";#N/A,#N/A,FALSE,"ER HCST Plan 00";#N/A,#N/A,FALSE,"Umsatz KG";#N/A,#N/A,FALSE,"ER HCST";#N/A,#N/A,FALSE,"EA ST (2)";#N/A,#N/A,FALSE,"EA ST";#N/A,#N/A,FALSE,"EA ST (3)";#N/A,#N/A,FALSE,"EA ST (4)";#N/A,#N/A,FALSE,"KA ST  (2)";#N/A,#N/A,FALSE,"KA ST";#N/A,#N/A,FALSE,"KA ST  (3)";#N/A,#N/A,FALSE,"KA ST (4)"}</definedName>
    <definedName name="oooooooo" hidden="1">{#N/A,#N/A,FALSE,"Umsatz 99";#N/A,#N/A,FALSE,"ER 99 "}</definedName>
    <definedName name="OP">#REF!</definedName>
    <definedName name="Options">#REF!</definedName>
    <definedName name="other33" hidden="1">{#N/A,#N/A,FALSE,"Pharm";#N/A,#N/A,FALSE,"WWCM"}</definedName>
    <definedName name="othermar" hidden="1">{#N/A,#N/A,FALSE,"Pharm";#N/A,#N/A,FALSE,"WWCM"}</definedName>
    <definedName name="p">#REF!</definedName>
    <definedName name="p.Covenants_Titles" hidden="1">#REF!</definedName>
    <definedName name="P_L">#REF!</definedName>
    <definedName name="PackagingMaterial">OFFSET(#REF!,0,0,COUNTA(#REF!)-1,1)</definedName>
    <definedName name="page_number">#REF!</definedName>
    <definedName name="pageee">#REF!</definedName>
    <definedName name="PASS" hidden="1">"pepe"</definedName>
    <definedName name="PatientGroup">OFFSET(#REF!,0,0,COUNTA(#REF!)-1,1)</definedName>
    <definedName name="Paul" hidden="1">{"PAGE1",#N/A,FALSE,"Consolidation";"PAGE2",#N/A,FALSE,"Consolidation";"PAGE3",#N/A,FALSE,"Consolidation";"PAGE4",#N/A,FALSE,"Consolidation";"PAGE5",#N/A,FALSE,"Consolidation";"PAGE6",#N/A,FALSE,"Consolidation";"PAGE7",#N/A,FALSE,"Consolidation"}</definedName>
    <definedName name="Paul2" hidden="1">{"PAGE1",#N/A,FALSE,"Consolidation";"PAGE2",#N/A,FALSE,"Consolidation";"PAGE3",#N/A,FALSE,"Consolidation";"PAGE4",#N/A,FALSE,"Consolidation";"PAGE5",#N/A,FALSE,"Consolidation";"PAGE6",#N/A,FALSE,"Consolidation";"PAGE7",#N/A,FALSE,"Consolidation"}</definedName>
    <definedName name="Paul3"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Paul4" hidden="1">{"Print Summary",#N/A,FALSE,"Bal_Graphs";"Print Summary",#N/A,FALSE,"DCF";"Print Summary",#N/A,FALSE,"Graphs";"Print Summary",#N/A,FALSE,"Summary"}</definedName>
    <definedName name="PB_GUID8e0658ba748e424d8a135fb1244e3be8" hidden="1">#REF!</definedName>
    <definedName name="PB_GUIDcfd04c434f6a41f6b2090b6fa389bf52" hidden="1">#REF!</definedName>
    <definedName name="Pendentes" localSheetId="23">#REF!</definedName>
    <definedName name="Pendentes" localSheetId="32">#REF!</definedName>
    <definedName name="Pendentes">#REF!</definedName>
    <definedName name="pepe" hidden="1">{#N/A,#N/A,FALSE,"Pharm";#N/A,#N/A,FALSE,"WWCM"}</definedName>
    <definedName name="PEPE4" hidden="1">{#N/A,#N/A,FALSE,"Pharm";#N/A,#N/A,FALSE,"WWCM"}</definedName>
    <definedName name="PEPE5" hidden="1">{#N/A,#N/A,FALSE,"Pharm";#N/A,#N/A,FALSE,"WWCM"}</definedName>
    <definedName name="perf" localSheetId="23" hidden="1">{"Summary report",#N/A,FALSE,"BBH";"Details - chart",#N/A,FALSE,"BBH"}</definedName>
    <definedName name="perf" localSheetId="13" hidden="1">{"Summary report",#N/A,FALSE,"BBH";"Details - chart",#N/A,FALSE,"BBH"}</definedName>
    <definedName name="perf" localSheetId="3" hidden="1">{"Summary report",#N/A,FALSE,"BBH";"Details - chart",#N/A,FALSE,"BBH"}</definedName>
    <definedName name="perf" localSheetId="4" hidden="1">{"Summary report",#N/A,FALSE,"BBH";"Details - chart",#N/A,FALSE,"BBH"}</definedName>
    <definedName name="perf" localSheetId="15" hidden="1">{"Summary report",#N/A,FALSE,"BBH";"Details - chart",#N/A,FALSE,"BBH"}</definedName>
    <definedName name="perf" localSheetId="9" hidden="1">{"Summary report",#N/A,FALSE,"BBH";"Details - chart",#N/A,FALSE,"BBH"}</definedName>
    <definedName name="perf" localSheetId="11" hidden="1">{"Summary report",#N/A,FALSE,"BBH";"Details - chart",#N/A,FALSE,"BBH"}</definedName>
    <definedName name="perf" localSheetId="10" hidden="1">{"Summary report",#N/A,FALSE,"BBH";"Details - chart",#N/A,FALSE,"BBH"}</definedName>
    <definedName name="perf" localSheetId="17" hidden="1">{"Summary report",#N/A,FALSE,"BBH";"Details - chart",#N/A,FALSE,"BBH"}</definedName>
    <definedName name="perf" hidden="1">{"Summary report",#N/A,FALSE,"BBH";"Details - chart",#N/A,FALSE,"BBH"}</definedName>
    <definedName name="period">#REF!</definedName>
    <definedName name="Period_to_date_current_year">#REF!</definedName>
    <definedName name="PEYR1">#REF!</definedName>
    <definedName name="PEYR10">#REF!</definedName>
    <definedName name="PEYR2">#REF!</definedName>
    <definedName name="PEYR3">#REF!</definedName>
    <definedName name="PEYR4">#REF!</definedName>
    <definedName name="PEYR5">#REF!</definedName>
    <definedName name="PEYR6">#REF!</definedName>
    <definedName name="PEYR7">#REF!</definedName>
    <definedName name="PEYR8">#REF!</definedName>
    <definedName name="PEYR9">#REF!</definedName>
    <definedName name="PG">#REF!</definedName>
    <definedName name="pharma" hidden="1">{#N/A,#N/A,FALSE,"Sales Graph";#N/A,#N/A,FALSE,"PSBM";#N/A,#N/A,FALSE,"BUC Graph";#N/A,#N/A,FALSE,"P&amp;L - YTD"}</definedName>
    <definedName name="pharmaceutical.status">#REF!</definedName>
    <definedName name="PharmaceuticalStatus">OFFSET(#REF!,0,0,COUNTA(#REF!)-1,1)</definedName>
    <definedName name="PIGGHINO">#REF!</definedName>
    <definedName name="PIGGONE">#REF!</definedName>
    <definedName name="pl">#REF!</definedName>
    <definedName name="PLaaa"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PLaaa_C"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plaaaa"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PlantType1">#REF!</definedName>
    <definedName name="PlantType2">#REF!</definedName>
    <definedName name="PLCepi" hidden="1">{#N/A,#N/A,FALSE,"REPORT"}</definedName>
    <definedName name="PLProcef" hidden="1">{#N/A,#N/A,FALSE,"REPORT"}</definedName>
    <definedName name="PLTaxol" hidden="1">{#N/A,#N/A,FALSE,"REPORT"}</definedName>
    <definedName name="Pnl" hidden="1">{#N/A,#N/A,FALSE,"Pharm";#N/A,#N/A,FALSE,"WWCM"}</definedName>
    <definedName name="POOL">#REF!</definedName>
    <definedName name="PopCache_GL_INTERFACE_REFERENCE7" hidden="1">#REF!</definedName>
    <definedName name="port29" hidden="1">{#N/A,#N/A,FALSE,"Pharm";#N/A,#N/A,FALSE,"WWCM"}</definedName>
    <definedName name="Post_cost_of_debt">#REF!</definedName>
    <definedName name="ppp" hidden="1">{#N/A,#N/A,FALSE,"Umsatz CH";#N/A,#N/A,FALSE,"ER CH";#N/A,#N/A,FALSE,"EA CH (2) ";#N/A,#N/A,FALSE,"EA CH";#N/A,#N/A,FALSE,"EA CH (3) ";#N/A,#N/A,FALSE,"EA CH (4)";#N/A,#N/A,FALSE,"KA CH";#N/A,#N/A,FALSE,"KA CH  (2)";#N/A,#N/A,FALSE,"KA CH  (3)";#N/A,#N/A,FALSE,"KA CH (4)"}</definedName>
    <definedName name="pre">#REF!</definedName>
    <definedName name="Pre_tax_cost_of_debt">#REF!</definedName>
    <definedName name="preference_weight">#REF!</definedName>
    <definedName name="PresentationNormalA4">#REF!</definedName>
    <definedName name="Price">#REF!</definedName>
    <definedName name="Pricep">#REF!</definedName>
    <definedName name="Pring_Titles">#REF!</definedName>
    <definedName name="Print_Area">#REF!</definedName>
    <definedName name="PrintBuyer" hidden="1">{#N/A,"DR",FALSE,"increm pf";#N/A,"MAMSI",FALSE,"increm pf";#N/A,"MAXI",FALSE,"increm pf";#N/A,"PCAM",FALSE,"increm pf";#N/A,"PHSV",FALSE,"increm pf";#N/A,"SIE",FALSE,"increm pf"}</definedName>
    <definedName name="PRINTMENU">#REF!</definedName>
    <definedName name="PrintStart" hidden="1">#REF!</definedName>
    <definedName name="Procef" hidden="1">{#N/A,#N/A,FALSE,"Pharm";#N/A,#N/A,FALSE,"WWCM"}</definedName>
    <definedName name="prod">#REF!</definedName>
    <definedName name="Producao">#REF!</definedName>
    <definedName name="product">#REF!</definedName>
    <definedName name="profit_center">#REF!</definedName>
    <definedName name="projectname">#REF!</definedName>
    <definedName name="PRДSENTATION2">#REF!</definedName>
    <definedName name="PRДSENTATION3">#REF!</definedName>
    <definedName name="PUB_FileID" hidden="1">"L10003649.xls"</definedName>
    <definedName name="PUB_UserID" hidden="1">"MAYERX"</definedName>
    <definedName name="püpoüpoüpo" hidden="1">{#N/A,#N/A,FALSE,"PMW Gruppe 99_98";#N/A,#N/A,FALSE,"PMW KG 98_99";#N/A,#N/A,FALSE,"PMW Inc. 99_98";#N/A,#N/A,FALSE,"PMW VTECH 99_98";#N/A,#N/A,FALSE,"PMW Thail. 99_98";#N/A,#N/A,FALSE,"PMW Canada 99_98";#N/A,#N/A,FALSE,"Währungsabw. 99_98"}</definedName>
    <definedName name="püpü" hidden="1">{#N/A,#N/A,FALSE,"Umsatz 99";#N/A,#N/A,FALSE,"ER 99 "}</definedName>
    <definedName name="PVF" localSheetId="23">#REF!</definedName>
    <definedName name="PVF" localSheetId="32">#REF!</definedName>
    <definedName name="PVF">#REF!</definedName>
    <definedName name="q" localSheetId="23">Assump_local!q</definedName>
    <definedName name="q">#REF!</definedName>
    <definedName name="qaz" hidden="1">{#N/A,#N/A,FALSE,"Pharm";#N/A,#N/A,FALSE,"WWCM"}</definedName>
    <definedName name="qeqee" hidden="1">{#N/A,#N/A,FALSE,"Produkte Erw.";#N/A,#N/A,FALSE,"Produkte Plan";#N/A,#N/A,FALSE,"Leistungen Erw.";#N/A,#N/A,FALSE,"Leistungen Plan";#N/A,#N/A,FALSE,"KA Allg.Kosten (2)";#N/A,#N/A,FALSE,"KA All.Kosten"}</definedName>
    <definedName name="qertweyu" hidden="1">{#N/A,#N/A,FALSE,"REPORT"}</definedName>
    <definedName name="qetryywt" hidden="1">{#N/A,#N/A,FALSE,"REPORT"}</definedName>
    <definedName name="qqq" hidden="1">{#N/A,#N/A,FALSE,"Pharm";#N/A,#N/A,FALSE,"WWCM"}</definedName>
    <definedName name="qqqq" hidden="1">{#N/A,#N/A,FALSE,"Umsatz EO BP";#N/A,#N/A,FALSE,"Umsatz EO OP";#N/A,#N/A,FALSE,"ER EO BP";#N/A,#N/A,FALSE,"ER EO OP";#N/A,#N/A,FALSE,"EA EO (2)";#N/A,#N/A,FALSE,"EA EO";#N/A,#N/A,FALSE,"EA EO (3)";#N/A,#N/A,FALSE,"EA EO (4)";#N/A,#N/A,FALSE,"KA EO  (2)";#N/A,#N/A,FALSE,"KA EO";#N/A,#N/A,FALSE,"KA EO  (3)";#N/A,#N/A,FALSE,"KA EO (4)"}</definedName>
    <definedName name="qqwtweryey" hidden="1">{#N/A,#N/A,FALSE,"REPORT"}</definedName>
    <definedName name="qryKE241">#REF!</definedName>
    <definedName name="qtdPvf" localSheetId="23">#REF!</definedName>
    <definedName name="qtdPvf" localSheetId="32">#REF!</definedName>
    <definedName name="qtdPvf">#REF!</definedName>
    <definedName name="QTR.CSHFLW">#REF!</definedName>
    <definedName name="QTR.I_S">#REF!</definedName>
    <definedName name="QUANTIDADE">#REF!</definedName>
    <definedName name="Quartal">#REF!</definedName>
    <definedName name="QUARTER">#REF!</definedName>
    <definedName name="Query1">#REF!</definedName>
    <definedName name="Query5_sVI">#REF!</definedName>
    <definedName name="qw" hidden="1">{#N/A,#N/A,FALSE,"REPORT"}</definedName>
    <definedName name="qweqwesg" hidden="1">{#N/A,#N/A,FALSE,"Umsatz CH";#N/A,#N/A,FALSE,"ER CH";#N/A,#N/A,FALSE,"EA CH (2) ";#N/A,#N/A,FALSE,"EA CH";#N/A,#N/A,FALSE,"EA CH (3) ";#N/A,#N/A,FALSE,"EA CH (4)";#N/A,#N/A,FALSE,"KA CH";#N/A,#N/A,FALSE,"KA CH  (2)";#N/A,#N/A,FALSE,"KA CH  (3)";#N/A,#N/A,FALSE,"KA CH (4)"}</definedName>
    <definedName name="qwertqry" hidden="1">{#N/A,#N/A,FALSE,"REPORT"}</definedName>
    <definedName name="qwetqryetytu" hidden="1">{#N/A,#N/A,FALSE,"Pharm";#N/A,#N/A,FALSE,"WWCM"}</definedName>
    <definedName name="qwf" hidden="1">{#N/A,#N/A,FALSE,"Umsatz 99";#N/A,#N/A,FALSE,"ER 99 "}</definedName>
    <definedName name="r.CashFlow" hidden="1">#REF!</definedName>
    <definedName name="r.Leverage" hidden="1">#REF!</definedName>
    <definedName name="r.Liquidity" hidden="1">#REF!</definedName>
    <definedName name="r.Market" hidden="1">#REF!</definedName>
    <definedName name="r.Profitability" hidden="1">#REF!</definedName>
    <definedName name="r.Summary" hidden="1">#REF!</definedName>
    <definedName name="R_0.C16_C17_14">#REF!</definedName>
    <definedName name="R_0.C9_16">#REF!</definedName>
    <definedName name="R_100.P119_P120_13">#REF!</definedName>
    <definedName name="R_300.D13_15">#REF!</definedName>
    <definedName name="Range">#REF!</definedName>
    <definedName name="RATIOS">#REF!</definedName>
    <definedName name="RawData">#REF!</definedName>
    <definedName name="RawHeader">#REF!</definedName>
    <definedName name="RedefinePrintTableRange" hidden="1">#REF!</definedName>
    <definedName name="redo" hidden="1">{#N/A,#N/A,FALSE,"ACQ_GRAPHS";#N/A,#N/A,FALSE,"T_1 GRAPHS";#N/A,#N/A,FALSE,"T_2 GRAPHS";#N/A,#N/A,FALSE,"COMB_GRAPHS"}</definedName>
    <definedName name="reggie" hidden="1">{#N/A,#N/A,FALSE,"Pharm";#N/A,#N/A,FALSE,"WWCM"}</definedName>
    <definedName name="Region">#REF!</definedName>
    <definedName name="rep" hidden="1">{#N/A,#N/A,FALSE,"COVER";#N/A,#N/A,FALSE,"VALUATION";#N/A,#N/A,FALSE,"FORECAST";#N/A,#N/A,FALSE,"FY ANALYSIS ";#N/A,#N/A,FALSE," HY ANALYSIS"}</definedName>
    <definedName name="Report_Description_2">#REF!</definedName>
    <definedName name="resp." hidden="1">{#N/A,#N/A,FALSE,"Pharm";#N/A,#N/A,FALSE,"WWCM"}</definedName>
    <definedName name="rewtet" hidden="1">{#N/A,#N/A,FALSE,"Umsatz 99";#N/A,#N/A,FALSE,"ER 99 "}</definedName>
    <definedName name="rf">#REF!</definedName>
    <definedName name="rf2e" hidden="1">{#N/A,#N/A,FALSE,"Pharm";#N/A,#N/A,FALSE,"WWCM"}</definedName>
    <definedName name="RIGENERATI">#REF!</definedName>
    <definedName name="rimpiazzo">#REF!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SwapState" hidden="1">FALSE</definedName>
    <definedName name="RiskUpdateDisplay" hidden="1">FALSE</definedName>
    <definedName name="RiskUseDifferentSeedForEachSim" hidden="1">FALSE</definedName>
    <definedName name="RiskUseFixedSeed" hidden="1">FALSE</definedName>
    <definedName name="RiskUseMultipleCPUs" hidden="1">FALSE</definedName>
    <definedName name="rOSTOV" hidden="1">{"comp1",#N/A,FALSE,"COMPS";"footnotes",#N/A,FALSE,"COMPS"}</definedName>
    <definedName name="RR" localSheetId="23" hidden="1">{"FTSE44","COMPANIES",TRUE}</definedName>
    <definedName name="RR" localSheetId="13" hidden="1">{"FTSE44","COMPANIES",TRUE}</definedName>
    <definedName name="RR" localSheetId="3" hidden="1">{"FTSE44","COMPANIES",TRUE}</definedName>
    <definedName name="RR" localSheetId="4" hidden="1">{"FTSE44","COMPANIES",TRUE}</definedName>
    <definedName name="RR" localSheetId="15" hidden="1">{"FTSE44","COMPANIES",TRUE}</definedName>
    <definedName name="RR" localSheetId="9" hidden="1">{"FTSE44","COMPANIES",TRUE}</definedName>
    <definedName name="RR" localSheetId="11" hidden="1">{"FTSE44","COMPANIES",TRUE}</definedName>
    <definedName name="RR" localSheetId="10" hidden="1">{"FTSE44","COMPANIES",TRUE}</definedName>
    <definedName name="RR" localSheetId="17" hidden="1">{"FTSE44","COMPANIES",TRUE}</definedName>
    <definedName name="RR" hidden="1">{"FTSE44","COMPANIES",TRUE}</definedName>
    <definedName name="rr.kk" hidden="1">{#N/A,#N/A,FALSE,"Umsatz CH";#N/A,#N/A,FALSE,"ER CH";#N/A,#N/A,FALSE,"EA CH (2) ";#N/A,#N/A,FALSE,"EA CH";#N/A,#N/A,FALSE,"EA CH (3) ";#N/A,#N/A,FALSE,"EA CH (4)";#N/A,#N/A,FALSE,"KA CH";#N/A,#N/A,FALSE,"KA CH  (2)";#N/A,#N/A,FALSE,"KA CH  (3)";#N/A,#N/A,FALSE,"KA CH (4)"}</definedName>
    <definedName name="rrrrr" hidden="1">{#N/A,#N/A,FALSE,"Pharm";#N/A,#N/A,FALSE,"WWCM"}</definedName>
    <definedName name="rtre" hidden="1">{#N/A,#N/A,FALSE,"Umsatz CH";#N/A,#N/A,FALSE,"ER CH";#N/A,#N/A,FALSE,"EA CH (2) ";#N/A,#N/A,FALSE,"EA CH";#N/A,#N/A,FALSE,"EA CH (3) ";#N/A,#N/A,FALSE,"EA CH (4)";#N/A,#N/A,FALSE,"KA CH";#N/A,#N/A,FALSE,"KA CH  (2)";#N/A,#N/A,FALSE,"KA CH  (3)";#N/A,#N/A,FALSE,"KA CH (4)"}</definedName>
    <definedName name="Russia" localSheetId="4" hidden="1">MAIN.SAPF4HELP()</definedName>
    <definedName name="Russia" hidden="1">MAIN.SAPF4HELP()</definedName>
    <definedName name="rwert" hidden="1">{#N/A,#N/A,FALSE,"Pharm";#N/A,#N/A,FALSE,"WWCM"}</definedName>
    <definedName name="s" localSheetId="23">Assump_local!s</definedName>
    <definedName name="s">#REF!</definedName>
    <definedName name="sadsafdasf" hidden="1">{#N/A,#N/A,FALSE,"REPORT"}</definedName>
    <definedName name="Sales">#REF!</definedName>
    <definedName name="Salesb">#REF!</definedName>
    <definedName name="sally" hidden="1">{#N/A,#N/A,FALSE,"Pharm";#N/A,#N/A,FALSE,"WWCM"}</definedName>
    <definedName name="sap_S0006">#REF!</definedName>
    <definedName name="SAPBEXdnldView" hidden="1">"2JUXKYPX0CJZL2CI4LB0E6H1T"</definedName>
    <definedName name="SAPBEXhrIndnt" hidden="1">"Wide"</definedName>
    <definedName name="SAPBEXrevision" hidden="1">1</definedName>
    <definedName name="SAPBEXsysID" hidden="1">"BWP"</definedName>
    <definedName name="SAPBEXwbID" hidden="1">"49EM72YFTYMA0O3EX8MTPX1O9"</definedName>
    <definedName name="SAPFuncF4Help" localSheetId="4" hidden="1">MAIN.SAPF4HELP()</definedName>
    <definedName name="SAPFuncF4Help" hidden="1">MAIN.SAPF4HELP()</definedName>
    <definedName name="SAPsysID" hidden="1">"708C5W7SBKP804JT78WJ0JNKI"</definedName>
    <definedName name="SAPwbID" hidden="1">"ARS"</definedName>
    <definedName name="SAVEMENU">#REF!</definedName>
    <definedName name="Scen">#REF!</definedName>
    <definedName name="Scenario">#REF!</definedName>
    <definedName name="Scenario_US">#REF!</definedName>
    <definedName name="sd" hidden="1">#REF!</definedName>
    <definedName name="sdafgs" hidden="1">{#N/A,#N/A,FALSE,"Pharm";#N/A,#N/A,FALSE,"WWCM"}</definedName>
    <definedName name="sdasdasd" hidden="1">#REF!</definedName>
    <definedName name="sdfdsf" hidden="1">{#N/A,#N/A,FALSE,"KA CH  (2)"}</definedName>
    <definedName name="sdfgsdg"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sdfh" hidden="1">{#N/A,#N/A,FALSE,"Pharm";#N/A,#N/A,FALSE,"WWCM"}</definedName>
    <definedName name="sdfsdf" localSheetId="23" hidden="1">{"Summary report",#N/A,FALSE,"BBH";"Details - chart",#N/A,FALSE,"BBH"}</definedName>
    <definedName name="sdfsdf" localSheetId="13" hidden="1">{"Summary report",#N/A,FALSE,"BBH";"Details - chart",#N/A,FALSE,"BBH"}</definedName>
    <definedName name="sdfsdf" localSheetId="3" hidden="1">{"Summary report",#N/A,FALSE,"BBH";"Details - chart",#N/A,FALSE,"BBH"}</definedName>
    <definedName name="sdfsdf" localSheetId="4" hidden="1">{"Summary report",#N/A,FALSE,"BBH";"Details - chart",#N/A,FALSE,"BBH"}</definedName>
    <definedName name="sdfsdf" localSheetId="15" hidden="1">{"Summary report",#N/A,FALSE,"BBH";"Details - chart",#N/A,FALSE,"BBH"}</definedName>
    <definedName name="sdfsdf" localSheetId="9" hidden="1">{"Summary report",#N/A,FALSE,"BBH";"Details - chart",#N/A,FALSE,"BBH"}</definedName>
    <definedName name="sdfsdf" localSheetId="11" hidden="1">{"Summary report",#N/A,FALSE,"BBH";"Details - chart",#N/A,FALSE,"BBH"}</definedName>
    <definedName name="sdfsdf" localSheetId="10" hidden="1">{"Summary report",#N/A,FALSE,"BBH";"Details - chart",#N/A,FALSE,"BBH"}</definedName>
    <definedName name="sdfsdf" localSheetId="17" hidden="1">{"Summary report",#N/A,FALSE,"BBH";"Details - chart",#N/A,FALSE,"BBH"}</definedName>
    <definedName name="sdfsdf" hidden="1">{"Summary report",#N/A,FALSE,"BBH";"Details - chart",#N/A,FALSE,"BBH"}</definedName>
    <definedName name="sdgagf" hidden="1">{#N/A,#N/A,FALSE,"Pharm";#N/A,#N/A,FALSE,"WWCM"}</definedName>
    <definedName name="sdsadasd" hidden="1">{#N/A,#N/A,FALSE,"Pharm";#N/A,#N/A,FALSE,"WWCM"}</definedName>
    <definedName name="sdsd" hidden="1">{#N/A,#N/A,FALSE,"REPORT"}</definedName>
    <definedName name="Second">#REF!</definedName>
    <definedName name="sencount" hidden="1">1</definedName>
    <definedName name="SEQUITY">#REF!</definedName>
    <definedName name="seth" hidden="1">{#N/A,#N/A,TRUE,"Cover Repl";#N/A,#N/A,TRUE,"P&amp;L";#N/A,#N/A,TRUE,"P&amp;L (2)";#N/A,#N/A,TRUE,"BS";#N/A,#N/A,TRUE,"Depreciation";#N/A,#N/A,TRUE,"GRAPHS";#N/A,#N/A,TRUE,"DCF EBITDA Multiple";#N/A,#N/A,TRUE,"DCF Perpetual Growth"}</definedName>
    <definedName name="sethgd"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SEVRoma">#REF!</definedName>
    <definedName name="SF">#REF!</definedName>
    <definedName name="sfdgfgg" hidden="1">{#N/A,#N/A,FALSE,"Umsatz OK";#N/A,#N/A,FALSE,"ER OK ";#N/A,#N/A,FALSE,"EA OK (2)";#N/A,#N/A,FALSE,"EA OK";#N/A,#N/A,FALSE,"EA OK (3)";#N/A,#N/A,FALSE,"EA OK (4)";#N/A,#N/A,FALSE,"KA OK  (2)";#N/A,#N/A,FALSE,"KA OK";#N/A,#N/A,FALSE,"KA OK  (3)";#N/A,#N/A,FALSE,"KA OK (4)"}</definedName>
    <definedName name="sfdirect" hidden="1">{#N/A,#N/A,FALSE,"REPORT"}</definedName>
    <definedName name="sfgf" hidden="1">{#N/A,#N/A,FALSE,"Umsatz CH";#N/A,#N/A,FALSE,"ER CH";#N/A,#N/A,FALSE,"EA CH (2) ";#N/A,#N/A,FALSE,"EA CH";#N/A,#N/A,FALSE,"EA CH (3) ";#N/A,#N/A,FALSE,"EA CH (4)";#N/A,#N/A,FALSE,"KA CH";#N/A,#N/A,FALSE,"KA CH  (2)";#N/A,#N/A,FALSE,"KA CH  (3)";#N/A,#N/A,FALSE,"KA CH (4)"}</definedName>
    <definedName name="sg" hidden="1">{#N/A,#N/A,FALSE,"Umsatz CH";#N/A,#N/A,FALSE,"ER CH";#N/A,#N/A,FALSE,"EA CH (2) ";#N/A,#N/A,FALSE,"EA CH";#N/A,#N/A,FALSE,"EA CH (3) ";#N/A,#N/A,FALSE,"EA CH (4)";#N/A,#N/A,FALSE,"KA CH";#N/A,#N/A,FALSE,"KA CH  (2)";#N/A,#N/A,FALSE,"KA CH  (3)";#N/A,#N/A,FALSE,"KA CH (4)"}</definedName>
    <definedName name="Site">#REF!</definedName>
    <definedName name="SmaltRif">#REF!</definedName>
    <definedName name="SNG">#REF!</definedName>
    <definedName name="SocialRates">#REF!</definedName>
    <definedName name="SocialTax">#REF!</definedName>
    <definedName name="SOLVENTI">#REF!</definedName>
    <definedName name="solver_lin" hidden="1">0</definedName>
    <definedName name="solver_num" hidden="1">0</definedName>
    <definedName name="solver_typ" hidden="1">3</definedName>
    <definedName name="solver_val" hidden="1">0.1076</definedName>
    <definedName name="SOPPRoma">#REF!</definedName>
    <definedName name="SP_99">#REF!</definedName>
    <definedName name="SPECIALTIES">#REF!</definedName>
    <definedName name="sql_statement" hidden="1">#REF!</definedName>
    <definedName name="SSD" hidden="1">{#N/A,#N/A,FALSE,"REPORT"}</definedName>
    <definedName name="sss" localSheetId="23" hidden="1">{#N/A,#N/A,FALSE,"SMT1";#N/A,#N/A,FALSE,"SMT2";#N/A,#N/A,FALSE,"Summary";#N/A,#N/A,FALSE,"Graphs";#N/A,#N/A,FALSE,"4 Panel"}</definedName>
    <definedName name="sss" localSheetId="13" hidden="1">{#N/A,#N/A,FALSE,"SMT1";#N/A,#N/A,FALSE,"SMT2";#N/A,#N/A,FALSE,"Summary";#N/A,#N/A,FALSE,"Graphs";#N/A,#N/A,FALSE,"4 Panel"}</definedName>
    <definedName name="sss" localSheetId="3" hidden="1">{#N/A,#N/A,FALSE,"SMT1";#N/A,#N/A,FALSE,"SMT2";#N/A,#N/A,FALSE,"Summary";#N/A,#N/A,FALSE,"Graphs";#N/A,#N/A,FALSE,"4 Panel"}</definedName>
    <definedName name="sss" localSheetId="4" hidden="1">{#N/A,#N/A,FALSE,"SMT1";#N/A,#N/A,FALSE,"SMT2";#N/A,#N/A,FALSE,"Summary";#N/A,#N/A,FALSE,"Graphs";#N/A,#N/A,FALSE,"4 Panel"}</definedName>
    <definedName name="sss" localSheetId="15" hidden="1">{#N/A,#N/A,FALSE,"SMT1";#N/A,#N/A,FALSE,"SMT2";#N/A,#N/A,FALSE,"Summary";#N/A,#N/A,FALSE,"Graphs";#N/A,#N/A,FALSE,"4 Panel"}</definedName>
    <definedName name="sss" localSheetId="9" hidden="1">{#N/A,#N/A,FALSE,"SMT1";#N/A,#N/A,FALSE,"SMT2";#N/A,#N/A,FALSE,"Summary";#N/A,#N/A,FALSE,"Graphs";#N/A,#N/A,FALSE,"4 Panel"}</definedName>
    <definedName name="sss" localSheetId="11" hidden="1">{#N/A,#N/A,FALSE,"SMT1";#N/A,#N/A,FALSE,"SMT2";#N/A,#N/A,FALSE,"Summary";#N/A,#N/A,FALSE,"Graphs";#N/A,#N/A,FALSE,"4 Panel"}</definedName>
    <definedName name="sss" localSheetId="10" hidden="1">{#N/A,#N/A,FALSE,"SMT1";#N/A,#N/A,FALSE,"SMT2";#N/A,#N/A,FALSE,"Summary";#N/A,#N/A,FALSE,"Graphs";#N/A,#N/A,FALSE,"4 Panel"}</definedName>
    <definedName name="sss" localSheetId="17" hidden="1">{#N/A,#N/A,FALSE,"SMT1";#N/A,#N/A,FALSE,"SMT2";#N/A,#N/A,FALSE,"Summary";#N/A,#N/A,FALSE,"Graphs";#N/A,#N/A,FALSE,"4 Panel"}</definedName>
    <definedName name="sss" hidden="1">{#N/A,#N/A,FALSE,"SMT1";#N/A,#N/A,FALSE,"SMT2";#N/A,#N/A,FALSE,"Summary";#N/A,#N/A,FALSE,"Graphs";#N/A,#N/A,FALSE,"4 Panel"}</definedName>
    <definedName name="ssss" localSheetId="23" hidden="1">{"EVA",#N/A,FALSE,"SMT2";#N/A,#N/A,FALSE,"Summary";#N/A,#N/A,FALSE,"Graphs";#N/A,#N/A,FALSE,"4 Panel"}</definedName>
    <definedName name="ssss" localSheetId="13" hidden="1">{"EVA",#N/A,FALSE,"SMT2";#N/A,#N/A,FALSE,"Summary";#N/A,#N/A,FALSE,"Graphs";#N/A,#N/A,FALSE,"4 Panel"}</definedName>
    <definedName name="ssss" localSheetId="3" hidden="1">{"EVA",#N/A,FALSE,"SMT2";#N/A,#N/A,FALSE,"Summary";#N/A,#N/A,FALSE,"Graphs";#N/A,#N/A,FALSE,"4 Panel"}</definedName>
    <definedName name="ssss" localSheetId="4" hidden="1">{"EVA",#N/A,FALSE,"SMT2";#N/A,#N/A,FALSE,"Summary";#N/A,#N/A,FALSE,"Graphs";#N/A,#N/A,FALSE,"4 Panel"}</definedName>
    <definedName name="ssss" localSheetId="15" hidden="1">{"EVA",#N/A,FALSE,"SMT2";#N/A,#N/A,FALSE,"Summary";#N/A,#N/A,FALSE,"Graphs";#N/A,#N/A,FALSE,"4 Panel"}</definedName>
    <definedName name="ssss" localSheetId="9" hidden="1">{"EVA",#N/A,FALSE,"SMT2";#N/A,#N/A,FALSE,"Summary";#N/A,#N/A,FALSE,"Graphs";#N/A,#N/A,FALSE,"4 Panel"}</definedName>
    <definedName name="ssss" localSheetId="11" hidden="1">{"EVA",#N/A,FALSE,"SMT2";#N/A,#N/A,FALSE,"Summary";#N/A,#N/A,FALSE,"Graphs";#N/A,#N/A,FALSE,"4 Panel"}</definedName>
    <definedName name="ssss" localSheetId="10" hidden="1">{"EVA",#N/A,FALSE,"SMT2";#N/A,#N/A,FALSE,"Summary";#N/A,#N/A,FALSE,"Graphs";#N/A,#N/A,FALSE,"4 Panel"}</definedName>
    <definedName name="ssss" localSheetId="17" hidden="1">{"EVA",#N/A,FALSE,"SMT2";#N/A,#N/A,FALSE,"Summary";#N/A,#N/A,FALSE,"Graphs";#N/A,#N/A,FALSE,"4 Panel"}</definedName>
    <definedName name="ssss" hidden="1">{"EVA",#N/A,FALSE,"SMT2";#N/A,#N/A,FALSE,"Summary";#N/A,#N/A,FALSE,"Graphs";#N/A,#N/A,FALSE,"4 Panel"}</definedName>
    <definedName name="sssss">#REF!</definedName>
    <definedName name="Staril" hidden="1">{#N/A,#N/A,FALSE,"REPORT"}</definedName>
    <definedName name="status_of_investment">#REF!</definedName>
    <definedName name="stock">#REF!</definedName>
    <definedName name="stock03">#REF!</definedName>
    <definedName name="strategy">'Drop Downs'!$AF$2:$AF$12</definedName>
    <definedName name="StratPlanAP" hidden="1">{#N/A,#N/A,FALSE,"Pharm";#N/A,#N/A,FALSE,"WWCM"}</definedName>
    <definedName name="strhgd"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STV">#REF!</definedName>
    <definedName name="SugarFreeRequired">OFFSET(#REF!,0,0,COUNTA(#REF!)-1,1)</definedName>
    <definedName name="SUMMARY">#REF!</definedName>
    <definedName name="Summary_print">#REF!</definedName>
    <definedName name="super"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Swvu.inputs._.raw._.data." hidden="1">#REF!</definedName>
    <definedName name="Swvu.summary1." hidden="1">#REF!</definedName>
    <definedName name="Swvu.summary2." hidden="1">#REF!</definedName>
    <definedName name="Swvu.summary3." hidden="1">#REF!</definedName>
    <definedName name="SX"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t" localSheetId="23">Assump_local!t</definedName>
    <definedName name="t">#REF!</definedName>
    <definedName name="t.2" hidden="1">{#N/A,#N/A,FALSE,"Umsatz EO BP";#N/A,#N/A,FALSE,"Umsatz EO OP";#N/A,#N/A,FALSE,"ER EO BP";#N/A,#N/A,FALSE,"ER EO OP";#N/A,#N/A,FALSE,"EA EO (2)";#N/A,#N/A,FALSE,"EA EO";#N/A,#N/A,FALSE,"EA EO (3)";#N/A,#N/A,FALSE,"EA EO (4)";#N/A,#N/A,FALSE,"KA EO  (2)";#N/A,#N/A,FALSE,"KA EO";#N/A,#N/A,FALSE,"KA EO  (3)";#N/A,#N/A,FALSE,"KA EO (4)"}</definedName>
    <definedName name="t.5"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TABLE">#REF!</definedName>
    <definedName name="Tables" hidden="1">{"PAGE1",#N/A,FALSE,"Consolidation";"PAGE2",#N/A,FALSE,"Consolidation";"PAGE3",#N/A,FALSE,"Consolidation";"PAGE4",#N/A,FALSE,"Consolidation";"PAGE5",#N/A,FALSE,"Consolidation";"PAGE6",#N/A,FALSE,"Consolidation";"PAGE7",#N/A,FALSE,"Consolidation"}</definedName>
    <definedName name="tai.v4" hidden="1">{#N/A,#N/A,FALSE,"Umsatz EO BP";#N/A,#N/A,FALSE,"Umsatz EO OP";#N/A,#N/A,FALSE,"ER EO BP";#N/A,#N/A,FALSE,"ER EO OP";#N/A,#N/A,FALSE,"EA EO (2)";#N/A,#N/A,FALSE,"EA EO";#N/A,#N/A,FALSE,"EA EO (3)";#N/A,#N/A,FALSE,"EA EO (4)";#N/A,#N/A,FALSE,"KA EO  (2)";#N/A,#N/A,FALSE,"KA EO";#N/A,#N/A,FALSE,"KA EO  (3)";#N/A,#N/A,FALSE,"KA EO (4)"}</definedName>
    <definedName name="Tail.2" hidden="1">{#N/A,#N/A,FALSE,"KA CH  (2)"}</definedName>
    <definedName name="Tangible_Intagible">#REF!</definedName>
    <definedName name="Tangible_Intangible">#REF!</definedName>
    <definedName name="Target.launch.month">#REF!</definedName>
    <definedName name="Target.launch.year">#REF!</definedName>
    <definedName name="TargetII">#REF!</definedName>
    <definedName name="TargetIII">#REF!</definedName>
    <definedName name="Tax_rate">#REF!</definedName>
    <definedName name="tax_rate1">#REF!</definedName>
    <definedName name="taxol" hidden="1">{#N/A,#N/A,FALSE,"Pharm";#N/A,#N/A,FALSE,"WWCM"}</definedName>
    <definedName name="tbd" localSheetId="4" hidden="1">MAIN.SAPF4HELP()</definedName>
    <definedName name="tbd" hidden="1">MAIN.SAPF4HELP()</definedName>
    <definedName name="tbl_CMA_Mapa">#REF!</definedName>
    <definedName name="tblHFCS">#REF!</definedName>
    <definedName name="tblMT_stada1">#REF!</definedName>
    <definedName name="Tecnologia">#REF!</definedName>
    <definedName name="Tem" hidden="1">{#N/A,#N/A,FALSE,"Pharm";#N/A,#N/A,FALSE,"WWCM"}</definedName>
    <definedName name="tender_business">#REF!</definedName>
    <definedName name="teq" hidden="1">{#N/A,#N/A,FALSE,"Pharm";#N/A,#N/A,FALSE,"WWCM"}</definedName>
    <definedName name="Tequin" hidden="1">{#N/A,#N/A,FALSE,"Pharm";#N/A,#N/A,FALSE,"WWCM"}</definedName>
    <definedName name="tequinol" hidden="1">{#N/A,#N/A,FALSE,"REPORT"}</definedName>
    <definedName name="test" hidden="1">{#N/A,#N/A,FALSE,"Pharm";#N/A,#N/A,FALSE,"WWCM"}</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3">#REF!</definedName>
    <definedName name="TEST6">#REF!</definedName>
    <definedName name="TEST7">#REF!</definedName>
    <definedName name="TEST8">#REF!</definedName>
    <definedName name="TEST9">#REF!</definedName>
    <definedName name="TestAdd">"Test RefersTo1"</definedName>
    <definedName name="teste">#REF!</definedName>
    <definedName name="teste01" localSheetId="23">#REF!</definedName>
    <definedName name="teste01" localSheetId="32">#REF!</definedName>
    <definedName name="teste01">#REF!</definedName>
    <definedName name="testex" localSheetId="23">#REF!</definedName>
    <definedName name="testex" localSheetId="32">#REF!</definedName>
    <definedName name="testex">#REF!</definedName>
    <definedName name="TESTHKEY">#REF!</definedName>
    <definedName name="TESTKEYS">#REF!</definedName>
    <definedName name="TESTVKEY">#REF!</definedName>
    <definedName name="TextRefCopyRangeCount" hidden="1">5</definedName>
    <definedName name="tha.2" hidden="1">{#N/A,#N/A,FALSE,"Produkte Erw.";#N/A,#N/A,FALSE,"Produkte Plan";#N/A,#N/A,FALSE,"Leistungen Erw.";#N/A,#N/A,FALSE,"Leistungen Plan";#N/A,#N/A,FALSE,"KA Allg.Kosten (2)";#N/A,#N/A,FALSE,"KA All.Kosten"}</definedName>
    <definedName name="tha.3" hidden="1">{#N/A,#N/A,FALSE,"KA CH  (2)"}</definedName>
    <definedName name="tha.4"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tha.4._99" hidden="1">{#N/A,#N/A,FALSE,"Umsatz 99";#N/A,#N/A,FALSE,"ER 99 "}</definedName>
    <definedName name="Thail.2" hidden="1">{#N/A,#N/A,FALSE,"Umsatz 99";#N/A,#N/A,FALSE,"ER 99 "}</definedName>
    <definedName name="Third">#REF!</definedName>
    <definedName name="Thirty.Mln.USD">#REF!</definedName>
    <definedName name="Thousand">#REF!</definedName>
    <definedName name="Tigr_Exhibit05e5b91a_c3b2_41bd_843f_f790b0c305a6" hidden="1">#REF!</definedName>
    <definedName name="Tigr_Exhibit0b7db248_8527_40de_bd9e_0f7b9434a4de" hidden="1">#REF!</definedName>
    <definedName name="Tigr_Exhibit0d1db3b1_bd5b_4e25_a84b_61fb9a5dc2df" hidden="1">#REF!</definedName>
    <definedName name="Tigr_Exhibit11220970_1c92_40fc_8b72_e467c28205b9" hidden="1">#REF!</definedName>
    <definedName name="Tigr_Exhibit12702ec4_4fe2_4f30_b310_03e382b19c31" hidden="1">#REF!</definedName>
    <definedName name="Tigr_Exhibit13f93b11_b06a_454b_88ea_3865393bb9c1" hidden="1">#REF!</definedName>
    <definedName name="Tigr_Exhibit16f0b067_18e1_4b91_af58_50d1ccd2c068" hidden="1">#REF!</definedName>
    <definedName name="Tigr_Exhibit18148549_93d9_460a_8094_25e5cbfee999" hidden="1">#REF!</definedName>
    <definedName name="Tigr_Exhibit18531cd9_ac58_495c_b2dd_015233fb5c2c" hidden="1">#REF!</definedName>
    <definedName name="Tigr_Exhibit18788067_bc27_4bdf_a75d_ed16980cf176" hidden="1">#REF!</definedName>
    <definedName name="Tigr_Exhibit19a01c81_98ed_4116_acfd_882bb3bdfc5b" hidden="1">#REF!</definedName>
    <definedName name="Tigr_Exhibit22ff6ee1_1d98_481b_8b48_200834e61b5e" hidden="1">#REF!</definedName>
    <definedName name="Tigr_Exhibit24e14962_1147_4170_8e36_a430b2ce94ee" hidden="1">#REF!</definedName>
    <definedName name="Tigr_Exhibit2e4377f6_a9c5_4240_ac8b_25017672b924" hidden="1">#REF!</definedName>
    <definedName name="Tigr_Exhibit2f373b45_f098_411d_a515_8632f331e087" hidden="1">#REF!</definedName>
    <definedName name="Tigr_Exhibit33221ef8_90ca_4299_a810_e68e24394cc3" hidden="1">#REF!</definedName>
    <definedName name="Tigr_Exhibit3410bfaa_d0de_4077_b0da_51cea03ea008" hidden="1">#REF!</definedName>
    <definedName name="Tigr_Exhibit373e47f8_def2_4760_b96c_4ec2d1a97515" hidden="1">#REF!</definedName>
    <definedName name="Tigr_Exhibit44ae1ee2_0d16_43a2_aa3b_235d4e841682" hidden="1">#REF!</definedName>
    <definedName name="Tigr_Exhibit4549c626_e4e1_4086_ae2b_d843a17ea929" hidden="1">#REF!</definedName>
    <definedName name="Tigr_Exhibit46107d4a_5629_40e0_a476_6a3bbff5526e" hidden="1">#REF!</definedName>
    <definedName name="Tigr_Exhibit46ffe5ef_a99a_43c1_843b_d00aa14ceed5" hidden="1">#REF!</definedName>
    <definedName name="Tigr_Exhibit4fd7d242_d4d9_4e9b_ae29_84759f5cb7f7" hidden="1">#REF!</definedName>
    <definedName name="Tigr_Exhibit5bd26021_df29_404f_8d5f_c2e6d99ddbbf" hidden="1">#REF!</definedName>
    <definedName name="Tigr_Exhibit63700b08_acd8_46d3_9a24_b4f4d777090c" hidden="1">#REF!</definedName>
    <definedName name="Tigr_Exhibit6456dc27_801e_4255_a00f_bd1d87c3b6c4" hidden="1">#REF!</definedName>
    <definedName name="Tigr_Exhibit65f667bc_586d_4789_993c_3547417b965c" hidden="1">#REF!</definedName>
    <definedName name="Tigr_Exhibit6765910b_ce04_47a7_ac1b_d3239cffdec8" hidden="1">#REF!</definedName>
    <definedName name="Tigr_Exhibit69f3a19c_6a28_4c16_bbc5_4c17ddc27e12" hidden="1">#REF!</definedName>
    <definedName name="Tigr_Exhibit6a8ecc63_dee3_45e4_b78c_b18c285a33df" hidden="1">#REF!</definedName>
    <definedName name="Tigr_Exhibit6c43a7ef_d535_48fd_8366_924c8e89a0df" hidden="1">#REF!</definedName>
    <definedName name="Tigr_Exhibit74a18c19_c2bb_4cd9_8be4_b1568f11ccac" hidden="1">#REF!</definedName>
    <definedName name="Tigr_Exhibit758753bc_5a90_4867_846f_6717097926af" hidden="1">#REF!</definedName>
    <definedName name="Tigr_Exhibit761fe820_9fe0_495d_a0f3_581f0dac559a" hidden="1">#REF!</definedName>
    <definedName name="Tigr_Exhibit76361536_ab18_45fa_9d85_19b5504881de" hidden="1">#REF!</definedName>
    <definedName name="Tigr_Exhibit76e30025_a033_40d2_9ed4_d63bcf584e21" hidden="1">#REF!</definedName>
    <definedName name="Tigr_Exhibit773804d8_9d0a_4951_96e3_6b59a5fc5c79" hidden="1">#REF!</definedName>
    <definedName name="Tigr_Exhibit7b8a8428_6c35_4505_b545_df710d1ee704" hidden="1">#REF!</definedName>
    <definedName name="Tigr_Exhibit7d516c65_40f7_4c69_b5b0_2abd7fd38e4a" hidden="1">#REF!</definedName>
    <definedName name="Tigr_Exhibit839f1a9e_e496_4ca6_8d51_387a38c29cba" hidden="1">#REF!</definedName>
    <definedName name="Tigr_Exhibit842cfada_9277_4a7f_a342_fff1d0424d4c" hidden="1">#REF!</definedName>
    <definedName name="Tigr_Exhibit9099d50b_c8ce_48f9_9e5f_63739ed76e54" hidden="1">#REF!</definedName>
    <definedName name="Tigr_Exhibit94fd5e06_95a1_4048_bab5_fd50c61ffa9c" hidden="1">#REF!</definedName>
    <definedName name="Tigr_Exhibit95e82775_dbba_41ad_b742_8c93978443ab" hidden="1">#REF!</definedName>
    <definedName name="Tigr_Exhibit966295f3_0a3e_4578_89ed_1509d8f54874" hidden="1">#REF!</definedName>
    <definedName name="Tigr_Exhibit9859793c_99bc_4de1_a2b6_eb4d6552c334" hidden="1">#REF!</definedName>
    <definedName name="Tigr_Exhibit98cfbcec_2801_4510_ad07_047350310faa" hidden="1">#REF!</definedName>
    <definedName name="Tigr_Exhibit9e1c5918_96f4_413e_8a5e_f8157bdd9e14" hidden="1">#REF!</definedName>
    <definedName name="Tigr_Exhibita10dcdf0_87ab_4661_b72b_77e51cde7d22" hidden="1">#REF!</definedName>
    <definedName name="Tigr_Exhibita61f70b5_b1a5_47c8_b37c_b0003b2db5fa" hidden="1">#REF!</definedName>
    <definedName name="Tigr_Exhibitabc24b58_4ff7_4cfb_8228_0e32fbc824d5" hidden="1">#REF!</definedName>
    <definedName name="Tigr_Exhibitb1e66864_f7de_492a_ac7c_3f0e0f6c7d01" hidden="1">#REF!</definedName>
    <definedName name="Tigr_Exhibitb5b7bc99_cafb_41fc_a1dc_25af387eb43b" hidden="1">#REF!</definedName>
    <definedName name="Tigr_Exhibitbfcfedb2_d33c_4909_853e_ce2910d3563f" hidden="1">#REF!</definedName>
    <definedName name="Tigr_Exhibitc8208024_8eda_48f7_8b3f_da71a4b2083e" hidden="1">#REF!</definedName>
    <definedName name="Tigr_Exhibitca149985_9034_48f9_bb09_b87ad9c3d44e" hidden="1">#REF!</definedName>
    <definedName name="Tigr_Exhibitcc94038d_3ac9_43ea_b972_1cdc91072631" hidden="1">#REF!</definedName>
    <definedName name="Tigr_Exhibitcf66f16f_2304_49a2_bb90_faaf02cff9a5" hidden="1">#REF!</definedName>
    <definedName name="Tigr_Exhibitd5f33f7e_6b3f_4090_b44c_4575bae296ba" hidden="1">#REF!</definedName>
    <definedName name="Tigr_Exhibitd61ceaa5_3479_499b_b71c_249a64eba4e6" hidden="1">#REF!</definedName>
    <definedName name="Tigr_Exhibitd73ce434_c789_4275_852e_5fb3fc42651a" hidden="1">#REF!</definedName>
    <definedName name="Tigr_Exhibitd8d6372e_d085_4e40_8a54_905152d74317" hidden="1">#REF!</definedName>
    <definedName name="Tigr_Exhibitdc0e660d_c754_4130_ac2a_4cfb0f8bdce4" hidden="1">#REF!</definedName>
    <definedName name="Tigr_Exhibitdffafafa_016f_4d71_b197_20194a89365b" hidden="1">#REF!</definedName>
    <definedName name="Tigr_Exhibite1792956_846d_4514_bba6_984e836e32de" hidden="1">#REF!</definedName>
    <definedName name="Tigr_Exhibite6f47c10_5d7b_4773_8fc0_f516326eab6b" hidden="1">#REF!</definedName>
    <definedName name="Tigr_Exhibitebd428a5_8f70_4b4c_93a3_38a528d6233e" hidden="1">#REF!</definedName>
    <definedName name="Tigr_Exhibitf1995bf3_7c57_46fc_945c_1ef576e6e1ec" hidden="1">#REF!</definedName>
    <definedName name="Tigr_Exhibitf565e68e_b513_45d8_ae40_7e2650e2f2c7" hidden="1">#REF!</definedName>
    <definedName name="Tigr_Exhibitf5e4399a_63b3_40b1_a1ea_446209ffdc16" hidden="1">#REF!</definedName>
    <definedName name="Tigr_Exhibitfa0a547a_2d38_4f0f_bb16_da64f6d79a71" hidden="1">#REF!</definedName>
    <definedName name="Tigr_Exhibitfd8f1306_f9b2_401a_b792_affb6c3dd4b5" hidden="1">#REF!</definedName>
    <definedName name="Tigr_Exhibitfe3d65f9_9d84_4286_b2f3_48c812e0f8b6" hidden="1">#REF!</definedName>
    <definedName name="Tigr_Exhibitffa569f6_9d1d_4096_a7bc_29048cd4e69c" hidden="1">#REF!</definedName>
    <definedName name="Timing_in_year">#REF!</definedName>
    <definedName name="Timing_years">#REF!</definedName>
    <definedName name="title">#REF!</definedName>
    <definedName name="treeList" hidden="1">"11100000000000000000000000000000000000000000000000000000000000000000000000000000000000000000000000000000000000000000000000000000000000000000000000000000000000000000000000000000000000000000000000000000"</definedName>
    <definedName name="tryeuyit" hidden="1">{#N/A,#N/A,FALSE,"Pharm";#N/A,#N/A,FALSE,"WWCM"}</definedName>
    <definedName name="tt" hidden="1">{#N/A,#N/A,FALSE,"Umsatz EO BP";#N/A,#N/A,FALSE,"Umsatz EO OP";#N/A,#N/A,FALSE,"ER EO BP";#N/A,#N/A,FALSE,"ER EO OP";#N/A,#N/A,FALSE,"EA EO (2)";#N/A,#N/A,FALSE,"EA EO";#N/A,#N/A,FALSE,"EA EO (3)";#N/A,#N/A,FALSE,"EA EO (4)";#N/A,#N/A,FALSE,"KA EO  (2)";#N/A,#N/A,FALSE,"KA EO";#N/A,#N/A,FALSE,"KA EO  (3)";#N/A,#N/A,FALSE,"KA EO (4)"}</definedName>
    <definedName name="tt.8" hidden="1">{#N/A,#N/A,FALSE,"PMW Gruppe 99_98";#N/A,#N/A,FALSE,"PMW KG 98_99";#N/A,#N/A,FALSE,"PMW Inc. 99_98";#N/A,#N/A,FALSE,"PMW VTECH 99_98";#N/A,#N/A,FALSE,"PMW Thail. 99_98";#N/A,#N/A,FALSE,"PMW Canada 99_98";#N/A,#N/A,FALSE,"Währungsabw. 99_98"}</definedName>
    <definedName name="tttt" hidden="1">{#N/A,#N/A,FALSE,"Produkte Erw.";#N/A,#N/A,FALSE,"Produkte Plan";#N/A,#N/A,FALSE,"Leistungen Erw.";#N/A,#N/A,FALSE,"Leistungen Plan";#N/A,#N/A,FALSE,"KA Allg.Kosten (2)";#N/A,#N/A,FALSE,"KA All.Kosten"}</definedName>
    <definedName name="ttzz" hidden="1">{#N/A,#N/A,FALSE,"Umsatz CH";#N/A,#N/A,FALSE,"ER CH";#N/A,#N/A,FALSE,"EA CH (2) ";#N/A,#N/A,FALSE,"EA CH";#N/A,#N/A,FALSE,"EA CH (3) ";#N/A,#N/A,FALSE,"EA CH (4)";#N/A,#N/A,FALSE,"KA CH";#N/A,#N/A,FALSE,"KA CH  (2)";#N/A,#N/A,FALSE,"KA CH  (3)";#N/A,#N/A,FALSE,"KA CH (4)"}</definedName>
    <definedName name="type">#REF!</definedName>
    <definedName name="tyutytyi" hidden="1">{#N/A,#N/A,FALSE,"Pharm";#N/A,#N/A,FALSE,"WWCM"}</definedName>
    <definedName name="tyyufkjkhjd" hidden="1">{#N/A,#N/A,FALSE,"Pharm";#N/A,#N/A,FALSE,"WWCM"}</definedName>
    <definedName name="tzt" hidden="1">{#N/A,#N/A,FALSE,"Umsatz HM";#N/A,#N/A,FALSE,"ER HM";#N/A,#N/A,FALSE,"EA HM  (2)";#N/A,#N/A,FALSE,"EA HM ";#N/A,#N/A,FALSE,"EA HM  (4)";#N/A,#N/A,FALSE,"EA HM  (3)";#N/A,#N/A,FALSE,"KA HM  (2)";#N/A,#N/A,FALSE,"KA HM";#N/A,#N/A,FALSE,"KA HM  (3)";#N/A,#N/A,FALSE,"KA HM (4)"}</definedName>
    <definedName name="tzutz.lkjkljk" hidden="1">{#N/A,#N/A,FALSE,"Umsatz CH";#N/A,#N/A,FALSE,"ER CH";#N/A,#N/A,FALSE,"EA CH (2) ";#N/A,#N/A,FALSE,"EA CH";#N/A,#N/A,FALSE,"EA CH (3) ";#N/A,#N/A,FALSE,"EA CH (4)";#N/A,#N/A,FALSE,"KA CH";#N/A,#N/A,FALSE,"KA CH  (2)";#N/A,#N/A,FALSE,"KA CH  (3)";#N/A,#N/A,FALSE,"KA CH (4)"}</definedName>
    <definedName name="u" localSheetId="23">Assump_local!u</definedName>
    <definedName name="u">#REF!</definedName>
    <definedName name="uiui" hidden="1">{#N/A,#N/A,FALSE,"Umsatz HM";#N/A,#N/A,FALSE,"ER HM";#N/A,#N/A,FALSE,"EA HM  (2)";#N/A,#N/A,FALSE,"EA HM ";#N/A,#N/A,FALSE,"EA HM  (4)";#N/A,#N/A,FALSE,"EA HM  (3)";#N/A,#N/A,FALSE,"KA HM  (2)";#N/A,#N/A,FALSE,"KA HM";#N/A,#N/A,FALSE,"KA HM  (3)";#N/A,#N/A,FALSE,"KA HM (4)"}</definedName>
    <definedName name="Unit" hidden="1">{#N/A,#N/A,FALSE,"Pharm";#N/A,#N/A,FALSE,"WWCM"}</definedName>
    <definedName name="uu.kk" hidden="1">{#N/A,#N/A,FALSE,"KA CH  (2)"}</definedName>
    <definedName name="üü.l" hidden="1">{#N/A,#N/A,FALSE,"Umsatz EO BP";#N/A,#N/A,FALSE,"Umsatz EO OP";#N/A,#N/A,FALSE,"ER EO BP";#N/A,#N/A,FALSE,"ER EO OP";#N/A,#N/A,FALSE,"EA EO (2)";#N/A,#N/A,FALSE,"EA EO";#N/A,#N/A,FALSE,"EA EO (3)";#N/A,#N/A,FALSE,"EA EO (4)";#N/A,#N/A,FALSE,"KA EO  (2)";#N/A,#N/A,FALSE,"KA EO";#N/A,#N/A,FALSE,"KA EO  (3)";#N/A,#N/A,FALSE,"KA EO (4)"}</definedName>
    <definedName name="UUU">#REF!</definedName>
    <definedName name="üüü" hidden="1">{#N/A,#N/A,FALSE,"Umsatz HM";#N/A,#N/A,FALSE,"ER HM";#N/A,#N/A,FALSE,"EA HM  (2)";#N/A,#N/A,FALSE,"EA HM ";#N/A,#N/A,FALSE,"EA HM  (4)";#N/A,#N/A,FALSE,"EA HM  (3)";#N/A,#N/A,FALSE,"KA HM  (2)";#N/A,#N/A,FALSE,"KA HM";#N/A,#N/A,FALSE,"KA HM  (3)";#N/A,#N/A,FALSE,"KA HM (4)"}</definedName>
    <definedName name="üüüü"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uztuz" hidden="1">{#N/A,#N/A,FALSE,"Umsatz OK";#N/A,#N/A,FALSE,"ER OK ";#N/A,#N/A,FALSE,"EA OK (2)";#N/A,#N/A,FALSE,"EA OK";#N/A,#N/A,FALSE,"EA OK (3)";#N/A,#N/A,FALSE,"EA OK (4)";#N/A,#N/A,FALSE,"KA OK  (2)";#N/A,#N/A,FALSE,"KA OK";#N/A,#N/A,FALSE,"KA OK  (3)";#N/A,#N/A,FALSE,"KA OK (4)"}</definedName>
    <definedName name="uzuztt" hidden="1">{#N/A,#N/A,FALSE,"Umsatz HM";#N/A,#N/A,FALSE,"ER HM";#N/A,#N/A,FALSE,"EA HM  (2)";#N/A,#N/A,FALSE,"EA HM ";#N/A,#N/A,FALSE,"EA HM  (4)";#N/A,#N/A,FALSE,"EA HM  (3)";#N/A,#N/A,FALSE,"KA HM  (2)";#N/A,#N/A,FALSE,"KA HM";#N/A,#N/A,FALSE,"KA HM  (3)";#N/A,#N/A,FALSE,"KA HM (4)"}</definedName>
    <definedName name="v" localSheetId="23">Assump_local!v</definedName>
    <definedName name="v">#REF!</definedName>
    <definedName name="v.1" hidden="1">{#N/A,#N/A,FALSE,"Umsatz HM";#N/A,#N/A,FALSE,"ER HM";#N/A,#N/A,FALSE,"EA HM  (2)";#N/A,#N/A,FALSE,"EA HM ";#N/A,#N/A,FALSE,"EA HM  (4)";#N/A,#N/A,FALSE,"EA HM  (3)";#N/A,#N/A,FALSE,"KA HM  (2)";#N/A,#N/A,FALSE,"KA HM";#N/A,#N/A,FALSE,"KA HM  (3)";#N/A,#N/A,FALSE,"KA HM (4)"}</definedName>
    <definedName name="v.10" hidden="1">{#N/A,#N/A,FALSE,"Produkte Erw.";#N/A,#N/A,FALSE,"Produkte Plan";#N/A,#N/A,FALSE,"Leistungen Erw.";#N/A,#N/A,FALSE,"Leistungen Plan";#N/A,#N/A,FALSE,"KA Allg.Kosten (2)";#N/A,#N/A,FALSE,"KA All.Kosten"}</definedName>
    <definedName name="V.2" hidden="1">{#N/A,#N/A,FALSE,"Produkte Erw.";#N/A,#N/A,FALSE,"Produkte Plan";#N/A,#N/A,FALSE,"Leistungen Erw.";#N/A,#N/A,FALSE,"Leistungen Plan";#N/A,#N/A,FALSE,"KA Allg.Kosten (2)";#N/A,#N/A,FALSE,"KA All.Kosten"}</definedName>
    <definedName name="V.3" hidden="1">{#N/A,#N/A,FALSE,"Produkte Erw.";#N/A,#N/A,FALSE,"Produkte Plan";#N/A,#N/A,FALSE,"Leistungen Erw.";#N/A,#N/A,FALSE,"Leistungen Plan";#N/A,#N/A,FALSE,"KA Allg.Kosten (2)";#N/A,#N/A,FALSE,"KA All.Kosten"}</definedName>
    <definedName name="v.6" hidden="1">{#N/A,#N/A,FALSE,"Umsatz CH";#N/A,#N/A,FALSE,"ER CH";#N/A,#N/A,FALSE,"EA CH (2) ";#N/A,#N/A,FALSE,"EA CH";#N/A,#N/A,FALSE,"EA CH (3) ";#N/A,#N/A,FALSE,"EA CH (4)";#N/A,#N/A,FALSE,"KA CH";#N/A,#N/A,FALSE,"KA CH  (2)";#N/A,#N/A,FALSE,"KA CH  (3)";#N/A,#N/A,FALSE,"KA CH (4)"}</definedName>
    <definedName name="v.7" hidden="1">{#N/A,#N/A,FALSE,"Umsatz CH";#N/A,#N/A,FALSE,"ER CH";#N/A,#N/A,FALSE,"EA CH (2) ";#N/A,#N/A,FALSE,"EA CH";#N/A,#N/A,FALSE,"EA CH (3) ";#N/A,#N/A,FALSE,"EA CH (4)";#N/A,#N/A,FALSE,"KA CH";#N/A,#N/A,FALSE,"KA CH  (2)";#N/A,#N/A,FALSE,"KA CH  (3)";#N/A,#N/A,FALSE,"KA CH (4)"}</definedName>
    <definedName name="v.8" hidden="1">{#N/A,#N/A,FALSE,"Produkte Erw.";#N/A,#N/A,FALSE,"Produkte Plan";#N/A,#N/A,FALSE,"Leistungen Erw.";#N/A,#N/A,FALSE,"Leistungen Plan";#N/A,#N/A,FALSE,"KA Allg.Kosten (2)";#N/A,#N/A,FALSE,"KA All.Kosten"}</definedName>
    <definedName name="ValImp">#REF!</definedName>
    <definedName name="VALOR">#REF!</definedName>
    <definedName name="Value">#REF!</definedName>
    <definedName name="Values">#REF!</definedName>
    <definedName name="vbvbvbv"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vcvcv" hidden="1">{#N/A,#N/A,FALSE,"Umsatz EO BP";#N/A,#N/A,FALSE,"Umsatz EO OP";#N/A,#N/A,FALSE,"ER EO BP";#N/A,#N/A,FALSE,"ER EO OP";#N/A,#N/A,FALSE,"EA EO (2)";#N/A,#N/A,FALSE,"EA EO";#N/A,#N/A,FALSE,"EA EO (3)";#N/A,#N/A,FALSE,"EA EO (4)";#N/A,#N/A,FALSE,"KA EO  (2)";#N/A,#N/A,FALSE,"KA EO";#N/A,#N/A,FALSE,"KA EO  (3)";#N/A,#N/A,FALSE,"KA EO (4)"}</definedName>
    <definedName name="vn.2" hidden="1">{#N/A,#N/A,FALSE,"KA CH  (2)"}</definedName>
    <definedName name="vn.9" hidden="1">{#N/A,#N/A,FALSE,"Umsatz CH";#N/A,#N/A,FALSE,"ER CH";#N/A,#N/A,FALSE,"EA CH (2) ";#N/A,#N/A,FALSE,"EA CH";#N/A,#N/A,FALSE,"EA CH (3) ";#N/A,#N/A,FALSE,"EA CH (4)";#N/A,#N/A,FALSE,"KA CH";#N/A,#N/A,FALSE,"KA CH  (2)";#N/A,#N/A,FALSE,"KA CH  (3)";#N/A,#N/A,FALSE,"KA CH (4)"}</definedName>
    <definedName name="w" localSheetId="23">Assump_local!w</definedName>
    <definedName name="w">#REF!</definedName>
    <definedName name="w.l" hidden="1">{#N/A,#N/A,FALSE,"Umsatz HM";#N/A,#N/A,FALSE,"ER HM";#N/A,#N/A,FALSE,"EA HM  (2)";#N/A,#N/A,FALSE,"EA HM ";#N/A,#N/A,FALSE,"EA HM  (4)";#N/A,#N/A,FALSE,"EA HM  (3)";#N/A,#N/A,FALSE,"KA HM  (2)";#N/A,#N/A,FALSE,"KA HM";#N/A,#N/A,FALSE,"KA HM  (3)";#N/A,#N/A,FALSE,"KA HM (4)"}</definedName>
    <definedName name="w4er" hidden="1">{TRUE,TRUE,-1.25,-15.5,604.5,369,FALSE,FALSE,TRUE,TRUE,0,1,83,1,38,4,5,4,TRUE,TRUE,3,TRUE,1,TRUE,75,"Swvu.inputs._.raw._.data.","ACwvu.inputs._.raw._.data.",#N/A,FALSE,FALSE,0.5,0.5,0.5,0.5,2,"&amp;F","&amp;A&amp;RPage &amp;P",FALSE,FALSE,FALSE,FALSE,1,60,#N/A,#N/A,"=R1C61:R53C89","=C1:C5",#N/A,#N/A,FALSE,FALSE,FALSE,1,600,600,FALSE,FALSE,TRUE,TRUE,TRUE}</definedName>
    <definedName name="WACC_estimate">#REF!</definedName>
    <definedName name="wae.2" hidden="1">{#N/A,#N/A,FALSE,"Umsatz CH";#N/A,#N/A,FALSE,"ER CH";#N/A,#N/A,FALSE,"EA CH (2) ";#N/A,#N/A,FALSE,"EA CH";#N/A,#N/A,FALSE,"EA CH (3) ";#N/A,#N/A,FALSE,"EA CH (4)";#N/A,#N/A,FALSE,"KA CH";#N/A,#N/A,FALSE,"KA CH  (2)";#N/A,#N/A,FALSE,"KA CH  (3)";#N/A,#N/A,FALSE,"KA CH (4)"}</definedName>
    <definedName name="wae.er_er." hidden="1">{#N/A,#N/A,FALSE,"Umsatz EO BP";#N/A,#N/A,FALSE,"Umsatz EO OP";#N/A,#N/A,FALSE,"ER EO BP";#N/A,#N/A,FALSE,"ER EO OP";#N/A,#N/A,FALSE,"EA EO (2)";#N/A,#N/A,FALSE,"EA EO";#N/A,#N/A,FALSE,"EA EO (3)";#N/A,#N/A,FALSE,"EA EO (4)";#N/A,#N/A,FALSE,"KA EO  (2)";#N/A,#N/A,FALSE,"KA EO";#N/A,#N/A,FALSE,"KA EO  (3)";#N/A,#N/A,FALSE,"KA EO (4)"}</definedName>
    <definedName name="was" hidden="1">{#N/A,#N/A,FALSE,"Sales Graph";#N/A,#N/A,FALSE,"BUC Graph";#N/A,#N/A,FALSE,"P&amp;L - YTD"}</definedName>
    <definedName name="wb" hidden="1">{#N/A,#N/A,FALSE,"Pharm";#N/A,#N/A,FALSE,"WWCM"}</definedName>
    <definedName name="wc" hidden="1">{#N/A,#N/A,FALSE,"Pharm";#N/A,#N/A,FALSE,"WWCM"}</definedName>
    <definedName name="we" hidden="1">{#N/A,#N/A,FALSE,"Pharm";#N/A,#N/A,FALSE,"WWCM"}</definedName>
    <definedName name="we.3" hidden="1">{#N/A,#N/A,FALSE,"PMW Gruppe 99_98";#N/A,#N/A,FALSE,"PMW KG 98_99";#N/A,#N/A,FALSE,"PMW Inc. 99_98";#N/A,#N/A,FALSE,"PMW VTECH 99_98";#N/A,#N/A,FALSE,"PMW Thail. 99_98";#N/A,#N/A,FALSE,"PMW Canada 99_98";#N/A,#N/A,FALSE,"Währungsabw. 99_98"}</definedName>
    <definedName name="we.gb.gg" hidden="1">{#N/A,#N/A,FALSE,"Umsatz HM";#N/A,#N/A,FALSE,"ER HM";#N/A,#N/A,FALSE,"EA HM  (2)";#N/A,#N/A,FALSE,"EA HM ";#N/A,#N/A,FALSE,"EA HM  (4)";#N/A,#N/A,FALSE,"EA HM  (3)";#N/A,#N/A,FALSE,"KA HM  (2)";#N/A,#N/A,FALSE,"KA HM";#N/A,#N/A,FALSE,"KA HM  (3)";#N/A,#N/A,FALSE,"KA HM (4)"}</definedName>
    <definedName name="wed" localSheetId="23" hidden="1">{"Summary report",#N/A,FALSE,"BBH";"Details - chart",#N/A,FALSE,"BBH"}</definedName>
    <definedName name="wed" localSheetId="13" hidden="1">{"Summary report",#N/A,FALSE,"BBH";"Details - chart",#N/A,FALSE,"BBH"}</definedName>
    <definedName name="wed" localSheetId="3" hidden="1">{"Summary report",#N/A,FALSE,"BBH";"Details - chart",#N/A,FALSE,"BBH"}</definedName>
    <definedName name="wed" localSheetId="4" hidden="1">{"Summary report",#N/A,FALSE,"BBH";"Details - chart",#N/A,FALSE,"BBH"}</definedName>
    <definedName name="wed" localSheetId="15" hidden="1">{"Summary report",#N/A,FALSE,"BBH";"Details - chart",#N/A,FALSE,"BBH"}</definedName>
    <definedName name="wed" localSheetId="9" hidden="1">{"Summary report",#N/A,FALSE,"BBH";"Details - chart",#N/A,FALSE,"BBH"}</definedName>
    <definedName name="wed" localSheetId="11" hidden="1">{"Summary report",#N/A,FALSE,"BBH";"Details - chart",#N/A,FALSE,"BBH"}</definedName>
    <definedName name="wed" localSheetId="10" hidden="1">{"Summary report",#N/A,FALSE,"BBH";"Details - chart",#N/A,FALSE,"BBH"}</definedName>
    <definedName name="wed" localSheetId="17" hidden="1">{"Summary report",#N/A,FALSE,"BBH";"Details - chart",#N/A,FALSE,"BBH"}</definedName>
    <definedName name="wed" hidden="1">{"Summary report",#N/A,FALSE,"BBH";"Details - chart",#N/A,FALSE,"BBH"}</definedName>
    <definedName name="wed.2"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wed.3"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wed.5"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wed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dtwo"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e" hidden="1">{#N/A,#N/A,FALSE,"KA CH  (2)"}</definedName>
    <definedName name="we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d"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n.gb._hm." hidden="1">{#N/A,#N/A,FALSE,"Umsatz HM";#N/A,#N/A,FALSE,"ER HM";#N/A,#N/A,FALSE,"EA HM  (2)";#N/A,#N/A,FALSE,"EA HM ";#N/A,#N/A,FALSE,"EA HM  (4)";#N/A,#N/A,FALSE,"EA HM  (3)";#N/A,#N/A,FALSE,"KA HM  (2)";#N/A,#N/A,FALSE,"KA HM";#N/A,#N/A,FALSE,"KA HM  (3)";#N/A,#N/A,FALSE,"KA HM (4)"}</definedName>
    <definedName name="wer.g" hidden="1">{#N/A,#N/A,FALSE,"KA CH  (2)"}</definedName>
    <definedName name="werrr" hidden="1">{#N/A,#N/A,FALSE,"Pharm";#N/A,#N/A,FALSE,"WWCM"}</definedName>
    <definedName name="wet" hidden="1">{"INCSTMT1",#N/A,FALSE,"COR";"INCSTMT2",#N/A,FALSE,"COR"}</definedName>
    <definedName name="wetwo"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ew"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Wockhardt" hidden="1">{#N/A,#N/A,TRUE,"Cover Repl";#N/A,#N/A,TRUE,"P&amp;L";#N/A,#N/A,TRUE,"P&amp;L (2)";#N/A,#N/A,TRUE,"BS";#N/A,#N/A,TRUE,"Depreciation";#N/A,#N/A,TRUE,"GRAPHS";#N/A,#N/A,TRUE,"DCF EBITDA Multiple";#N/A,#N/A,TRUE,"DCF Perpetual Growth"}</definedName>
    <definedName name="working" hidden="1">{#N/A,#N/A,FALSE,"REPORT"}</definedName>
    <definedName name="wqef" hidden="1">{#N/A,#N/A,FALSE,"Umsatz CH";#N/A,#N/A,FALSE,"ER CH";#N/A,#N/A,FALSE,"EA CH (2) ";#N/A,#N/A,FALSE,"EA CH";#N/A,#N/A,FALSE,"EA CH (3) ";#N/A,#N/A,FALSE,"EA CH (4)";#N/A,#N/A,FALSE,"KA CH";#N/A,#N/A,FALSE,"KA CH  (2)";#N/A,#N/A,FALSE,"KA CH  (3)";#N/A,#N/A,FALSE,"KA CH (4)"}</definedName>
    <definedName name="wr" hidden="1">{#N/A,#N/A,FALSE,"100 ADMIN";#N/A,#N/A,FALSE,"150 BROADCAST SERV";#N/A,#N/A,FALSE,"200 LOGISTICS";#N/A,#N/A,FALSE,"210 Race Op";#N/A,#N/A,FALSE,"220 T&amp;S";#N/A,#N/A,FALSE,"225 SAFETY";#N/A,#N/A,FALSE,"230 Pace Car";#N/A,#N/A,FALSE,"240 ELEC";#N/A,#N/A,FALSE,"250 COMP";#N/A,#N/A,FALSE,"300 SALES";#N/A,#N/A,FALSE,"350 MARKET RESEARCH";#N/A,#N/A,FALSE,"375 M &amp; A";#N/A,#N/A,FALSE,"400 CLIENT SERVICE";#N/A,#N/A,FALSE,"425 WCC";#N/A,#N/A,FALSE,"450 PR";#N/A,#N/A,FALSE,"475 MARKETING SERVICES";#N/A,#N/A,FALSE,"500 REGISTRATION";#N/A,#N/A,FALSE,"550 PROMOTIONS";#N/A,#N/A,FALSE,"575 Client Relations";#N/A,#N/A,FALSE,"2000 Budget All";#N/A,#N/A,FALSE,"Notes 2000";#N/A,#N/A,FALSE,"CART Q-LY";#N/A,#N/A,FALSE,"ARS";#N/A,#N/A,FALSE,"Promotion";#N/A,#N/A,FALSE,"CLP";#N/A,#N/A,FALSE,"2000 Share calc-actual";#N/A,#N/A,FALSE,"Comb 2000";#N/A,#N/A,FALSE,"Comb 2001";#N/A,#N/A,FALSE,"Comb 2002";#N/A,#N/A,FALSE,"Comb 2003";#N/A,#N/A,FALSE,"Comb 2004";#N/A,#N/A,FALSE,"Comb 2005";#N/A,#N/A,FALSE,"Summary";#N/A,#N/A,FALSE,"CHAMP Q-LY"}</definedName>
    <definedName name="wrn" localSheetId="23" hidden="1">{"glc1",#N/A,FALSE,"GLC";"glc2",#N/A,FALSE,"GLC";"glc3",#N/A,FALSE,"GLC";"glc4",#N/A,FALSE,"GLC";"glc5",#N/A,FALSE,"GLC"}</definedName>
    <definedName name="wrn" localSheetId="13" hidden="1">{"glc1",#N/A,FALSE,"GLC";"glc2",#N/A,FALSE,"GLC";"glc3",#N/A,FALSE,"GLC";"glc4",#N/A,FALSE,"GLC";"glc5",#N/A,FALSE,"GLC"}</definedName>
    <definedName name="wrn" localSheetId="3" hidden="1">{"glc1",#N/A,FALSE,"GLC";"glc2",#N/A,FALSE,"GLC";"glc3",#N/A,FALSE,"GLC";"glc4",#N/A,FALSE,"GLC";"glc5",#N/A,FALSE,"GLC"}</definedName>
    <definedName name="wrn" localSheetId="4" hidden="1">{"glc1",#N/A,FALSE,"GLC";"glc2",#N/A,FALSE,"GLC";"glc3",#N/A,FALSE,"GLC";"glc4",#N/A,FALSE,"GLC";"glc5",#N/A,FALSE,"GLC"}</definedName>
    <definedName name="wrn" localSheetId="15" hidden="1">{"glc1",#N/A,FALSE,"GLC";"glc2",#N/A,FALSE,"GLC";"glc3",#N/A,FALSE,"GLC";"glc4",#N/A,FALSE,"GLC";"glc5",#N/A,FALSE,"GLC"}</definedName>
    <definedName name="wrn" localSheetId="9" hidden="1">{"glc1",#N/A,FALSE,"GLC";"glc2",#N/A,FALSE,"GLC";"glc3",#N/A,FALSE,"GLC";"glc4",#N/A,FALSE,"GLC";"glc5",#N/A,FALSE,"GLC"}</definedName>
    <definedName name="wrn" localSheetId="11" hidden="1">{"glc1",#N/A,FALSE,"GLC";"glc2",#N/A,FALSE,"GLC";"glc3",#N/A,FALSE,"GLC";"glc4",#N/A,FALSE,"GLC";"glc5",#N/A,FALSE,"GLC"}</definedName>
    <definedName name="wrn" localSheetId="10" hidden="1">{"glc1",#N/A,FALSE,"GLC";"glc2",#N/A,FALSE,"GLC";"glc3",#N/A,FALSE,"GLC";"glc4",#N/A,FALSE,"GLC";"glc5",#N/A,FALSE,"GLC"}</definedName>
    <definedName name="wrn" localSheetId="17" hidden="1">{"glc1",#N/A,FALSE,"GLC";"glc2",#N/A,FALSE,"GLC";"glc3",#N/A,FALSE,"GLC";"glc4",#N/A,FALSE,"GLC";"glc5",#N/A,FALSE,"GLC"}</definedName>
    <definedName name="wrn" hidden="1">{"glc1",#N/A,FALSE,"GLC";"glc2",#N/A,FALSE,"GLC";"glc3",#N/A,FALSE,"GLC";"glc4",#N/A,FALSE,"GLC";"glc5",#N/A,FALSE,"GLC"}</definedName>
    <definedName name="wrn.111111" hidden="1">{#N/A,#N/A,FALSE,"Pharm";#N/A,#N/A,FALSE,"WWCM"}</definedName>
    <definedName name="wrn.2._.pagers." hidden="1">{"Cover",#N/A,FALSE,"Cover";"Summary",#N/A,FALSE,"Summarpage"}</definedName>
    <definedName name="wrn.2000_Budget." hidden="1">{#N/A,#N/A,FALSE,"SCH 1";#N/A,#N/A,FALSE,"SCH 2";#N/A,#N/A,FALSE,"SCH 3A"}</definedName>
    <definedName name="wrn.2000_Budget.1" hidden="1">{#N/A,#N/A,FALSE,"SCH 1";#N/A,#N/A,FALSE,"SCH 2";#N/A,#N/A,FALSE,"SCH 3A"}</definedName>
    <definedName name="wrn.3cases." hidden="1">{#N/A,"Base",FALSE,"Dividend";#N/A,"Conservative",FALSE,"Dividend";#N/A,"Downside",FALSE,"Dividend"}</definedName>
    <definedName name="wrn.730." hidden="1">{#N/A,#N/A,FALSE,"REPORT"}</definedName>
    <definedName name="wrn.731" hidden="1">{#N/A,#N/A,FALSE,"REPORT"}</definedName>
    <definedName name="wrn.750." hidden="1">{#N/A,#N/A,FALSE,"REPORT"}</definedName>
    <definedName name="wrn.7501" hidden="1">{#N/A,#N/A,FALSE,"REPORT"}</definedName>
    <definedName name="wrn.760.16." hidden="1">{#N/A,#N/A,FALSE,"REPORT"}</definedName>
    <definedName name="wrn.7900" hidden="1">{#N/A,#N/A,FALSE,"REPORT"}</definedName>
    <definedName name="wrn.905" hidden="1">{#N/A,#N/A,FALSE,"REPORT"}</definedName>
    <definedName name="wrn.99999" hidden="1">{#N/A,#N/A,FALSE,"REPORT"}</definedName>
    <definedName name="wrn.aaa" hidden="1">{#N/A,#N/A,FALSE,"Pharm";#N/A,#N/A,FALSE,"WWCM"}</definedName>
    <definedName name="wrn.aaaaaaa" hidden="1">{#N/A,#N/A,FALSE,"Pharm";#N/A,#N/A,FALSE,"WWCM"}</definedName>
    <definedName name="wrn.abt." hidden="1">{"ww",#N/A,FALSE,"Hospital Products";"us",#N/A,FALSE,"Hospital Products";"in",#N/A,FALSE,"Hospital Products"}</definedName>
    <definedName name="wrn.Accounts." hidden="1">{"turnover",#N/A,FALSE;"profits",#N/A,FALSE;"cash",#N/A,FALSE}</definedName>
    <definedName name="wrn.Aging._.and._.Trend._.Analysis." localSheetId="23"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23" hidden="1">{#N/A,#N/A,FALSE,"Aging Summary";#N/A,#N/A,FALSE,"Ratio Analysis";#N/A,#N/A,FALSE,"Test 120 Day Accts";#N/A,#N/A,FALSE,"Tickmarks"}</definedName>
    <definedName name="wrn.Aging.and._Trend._.Analysis.2" localSheetId="13" hidden="1">{#N/A,#N/A,FALSE,"Aging Summary";#N/A,#N/A,FALSE,"Ratio Analysis";#N/A,#N/A,FALSE,"Test 120 Day Accts";#N/A,#N/A,FALSE,"Tickmarks"}</definedName>
    <definedName name="wrn.Aging.and._Trend._.Analysis.2" localSheetId="3" hidden="1">{#N/A,#N/A,FALSE,"Aging Summary";#N/A,#N/A,FALSE,"Ratio Analysis";#N/A,#N/A,FALSE,"Test 120 Day Accts";#N/A,#N/A,FALSE,"Tickmarks"}</definedName>
    <definedName name="wrn.Aging.and._Trend._.Analysis.2" localSheetId="4" hidden="1">{#N/A,#N/A,FALSE,"Aging Summary";#N/A,#N/A,FALSE,"Ratio Analysis";#N/A,#N/A,FALSE,"Test 120 Day Accts";#N/A,#N/A,FALSE,"Tickmarks"}</definedName>
    <definedName name="wrn.Aging.and._Trend._.Analysis.2" localSheetId="15" hidden="1">{#N/A,#N/A,FALSE,"Aging Summary";#N/A,#N/A,FALSE,"Ratio Analysis";#N/A,#N/A,FALSE,"Test 120 Day Accts";#N/A,#N/A,FALSE,"Tickmarks"}</definedName>
    <definedName name="wrn.Aging.and._Trend._.Analysis.2" localSheetId="9" hidden="1">{#N/A,#N/A,FALSE,"Aging Summary";#N/A,#N/A,FALSE,"Ratio Analysis";#N/A,#N/A,FALSE,"Test 120 Day Accts";#N/A,#N/A,FALSE,"Tickmarks"}</definedName>
    <definedName name="wrn.Aging.and._Trend._.Analysis.2" localSheetId="11" hidden="1">{#N/A,#N/A,FALSE,"Aging Summary";#N/A,#N/A,FALSE,"Ratio Analysis";#N/A,#N/A,FALSE,"Test 120 Day Accts";#N/A,#N/A,FALSE,"Tickmarks"}</definedName>
    <definedName name="wrn.Aging.and._Trend._.Analysis.2" localSheetId="10" hidden="1">{#N/A,#N/A,FALSE,"Aging Summary";#N/A,#N/A,FALSE,"Ratio Analysis";#N/A,#N/A,FALSE,"Test 120 Day Accts";#N/A,#N/A,FALSE,"Tickmarks"}</definedName>
    <definedName name="wrn.Aging.and._Trend._.Analysis.2" localSheetId="1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GN._.MODELS." hidden="1">{"QTRINC1",#N/A,FALSE,"QTRINC";"QTRINC2",#N/A,FALSE,"QTRINC";"QTRSALES",#N/A,FALSE,"QTRSALES";"ANNSALES",#N/A,FALSE,"ANNSALES";"CASHFLOW",#N/A,FALSE,"CASHFLOW"}</definedName>
    <definedName name="wrn.AHP._.MODELS." hidden="1">{"QTRINC",#N/A,FALSE,"QTRINC";"MARGIN",#N/A,FALSE,"MARGIN";"CASHFLOW",#N/A,FALSE,"CASHFLOW"}</definedName>
    <definedName name="wrn.Alex." hidden="1">{#N/A,#N/A,FALSE,"TradeSumm";#N/A,#N/A,FALSE,"StatsSumm"}</definedName>
    <definedName name="wrn.ALL." localSheetId="23" hidden="1">{"Summary",#N/A,FALSE,"Sheet1";"Source_Data",#N/A,FALSE,"Sheet1"}</definedName>
    <definedName name="wrn.ALL." localSheetId="13" hidden="1">{"Summary",#N/A,FALSE,"Sheet1";"Source_Data",#N/A,FALSE,"Sheet1"}</definedName>
    <definedName name="wrn.ALL." localSheetId="3" hidden="1">{"Summary",#N/A,FALSE,"Sheet1";"Source_Data",#N/A,FALSE,"Sheet1"}</definedName>
    <definedName name="wrn.ALL." localSheetId="4" hidden="1">{"Summary",#N/A,FALSE,"Sheet1";"Source_Data",#N/A,FALSE,"Sheet1"}</definedName>
    <definedName name="wrn.ALL." localSheetId="15" hidden="1">{"Summary",#N/A,FALSE,"Sheet1";"Source_Data",#N/A,FALSE,"Sheet1"}</definedName>
    <definedName name="wrn.ALL." localSheetId="9" hidden="1">{"Summary",#N/A,FALSE,"Sheet1";"Source_Data",#N/A,FALSE,"Sheet1"}</definedName>
    <definedName name="wrn.ALL." localSheetId="11" hidden="1">{"Summary",#N/A,FALSE,"Sheet1";"Source_Data",#N/A,FALSE,"Sheet1"}</definedName>
    <definedName name="wrn.ALL." localSheetId="10" hidden="1">{"Summary",#N/A,FALSE,"Sheet1";"Source_Data",#N/A,FALSE,"Sheet1"}</definedName>
    <definedName name="wrn.ALL." localSheetId="17" hidden="1">{"Summary",#N/A,FALSE,"Sheet1";"Source_Data",#N/A,FALSE,"Sheet1"}</definedName>
    <definedName name="wrn.ALL." hidden="1">{"Summary",#N/A,FALSE,"Sheet1";"Source_Data",#N/A,FALSE,"Sheet1"}</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pages." hidden="1">{#N/A,#N/A,TRUE,"Historicals";#N/A,#N/A,TRUE,"Charts";#N/A,#N/A,TRUE,"Forecasts"}</definedName>
    <definedName name="wrn.America._.Online." hidden="1">{#N/A,#N/A,FALSE,"Intro";#N/A,#N/A,FALSE,"Inc. St.";#N/A,#N/A,FALSE,"CalYear";#N/A,#N/A,FALSE,"FYear";#N/A,#N/A,FALSE,"Subs";#N/A,#N/A,FALSE,"Other Revs";#N/A,#N/A,FALSE,"Deals";#N/A,#N/A,FALSE,"RevsYear";#N/A,#N/A,FALSE,"Balance";#N/A,#N/A,FALSE,"OpCashFlow";#N/A,#N/A,FALSE,"Val.";#N/A,#N/A,FALSE,"DCFVal"}</definedName>
    <definedName name="wrn.Annual._.Operating._.Earnings." hidden="1">{"Annual 1996",#N/A,FALSE,"Ann-Op (Mng)";"Annual 1996",#N/A,FALSE,"Ann-Op (Rep)";"Operating Vs. Reported Earnings",#N/A,FALSE,"Rpt-Op Inc"}</definedName>
    <definedName name="wrn.Annual._.Operating._.Earnings1." hidden="1">{"Annual 1996",#N/A,FALSE,"Ann-Op (Mng)";"Annual 1996",#N/A,FALSE,"Ann-Op (Rep)";"Operating Vs. Reported Earnings",#N/A,FALSE,"Rpt-Op Inc"}</definedName>
    <definedName name="wrn.Appendix." hidden="1">{#N/A,#N/A,TRUE,"Lines";#N/A,#N/A,TRUE,"Stations";#N/A,#N/A,TRUE,"Cap. Expenses";#N/A,#N/A,TRUE,"Land";#N/A,#N/A,TRUE,"Cen Proces Sys";#N/A,#N/A,TRUE,"telecom";#N/A,#N/A,TRUE,"Other"}</definedName>
    <definedName name="wrn.appendix.1" hidden="1">{#N/A,#N/A,TRUE,"Lines";#N/A,#N/A,TRUE,"Stations";#N/A,#N/A,TRUE,"Cap. Expenses";#N/A,#N/A,TRUE,"Land";#N/A,#N/A,TRUE,"Cen Proces Sys";#N/A,#N/A,TRUE,"telecom";#N/A,#N/A,TRUE,"Other"}</definedName>
    <definedName name="wrn.Ares_Serono." hidden="1">{"revenue",#N/A,FALSE,"Revenue";"Qearn1",#N/A,FALSE,"Qearn";"Qearn2",#N/A,FALSE,"Qearn";"Qmargin",#N/A,FALSE,"Qmargin";"Cashflow",#N/A,FALSE,"Cashflow"}</definedName>
    <definedName name="wrn.Auto._.Comp." hidden="1">{#N/A,#N/A,FALSE,"Sheet1"}</definedName>
    <definedName name="wrn.backup." hidden="1">{"financials",#N/A,FALSE,"BASIC";"interest",#N/A,FALSE,"BASIC";"leasing and financing",#N/A,FALSE,"BASIC";"returns back up",#N/A,FALSE,"BASIC"}</definedName>
    <definedName name="wrn.bank._.model." hidden="1">{"banks",#N/A,FALSE,"BASIC"}</definedName>
    <definedName name="wrn.basicfin." localSheetId="23" hidden="1">{"assets",#N/A,FALSE,"historicBS";"liab",#N/A,FALSE,"historicBS";"is",#N/A,FALSE,"historicIS";"ratios",#N/A,FALSE,"ratios"}</definedName>
    <definedName name="wrn.basicfin." localSheetId="13" hidden="1">{"assets",#N/A,FALSE,"historicBS";"liab",#N/A,FALSE,"historicBS";"is",#N/A,FALSE,"historicIS";"ratios",#N/A,FALSE,"ratios"}</definedName>
    <definedName name="wrn.basicfin." localSheetId="3" hidden="1">{"assets",#N/A,FALSE,"historicBS";"liab",#N/A,FALSE,"historicBS";"is",#N/A,FALSE,"historicIS";"ratios",#N/A,FALSE,"ratios"}</definedName>
    <definedName name="wrn.basicfin." localSheetId="4" hidden="1">{"assets",#N/A,FALSE,"historicBS";"liab",#N/A,FALSE,"historicBS";"is",#N/A,FALSE,"historicIS";"ratios",#N/A,FALSE,"ratios"}</definedName>
    <definedName name="wrn.basicfin." localSheetId="15" hidden="1">{"assets",#N/A,FALSE,"historicBS";"liab",#N/A,FALSE,"historicBS";"is",#N/A,FALSE,"historicIS";"ratios",#N/A,FALSE,"ratios"}</definedName>
    <definedName name="wrn.basicfin." localSheetId="9" hidden="1">{"assets",#N/A,FALSE,"historicBS";"liab",#N/A,FALSE,"historicBS";"is",#N/A,FALSE,"historicIS";"ratios",#N/A,FALSE,"ratios"}</definedName>
    <definedName name="wrn.basicfin." localSheetId="11" hidden="1">{"assets",#N/A,FALSE,"historicBS";"liab",#N/A,FALSE,"historicBS";"is",#N/A,FALSE,"historicIS";"ratios",#N/A,FALSE,"ratios"}</definedName>
    <definedName name="wrn.basicfin." localSheetId="10" hidden="1">{"assets",#N/A,FALSE,"historicBS";"liab",#N/A,FALSE,"historicBS";"is",#N/A,FALSE,"historicIS";"ratios",#N/A,FALSE,"ratios"}</definedName>
    <definedName name="wrn.basicfin." localSheetId="17" hidden="1">{"assets",#N/A,FALSE,"historicBS";"liab",#N/A,FALSE,"historicBS";"is",#N/A,FALSE,"historicIS";"ratios",#N/A,FALSE,"ratios"}</definedName>
    <definedName name="wrn.basicfin." hidden="1">{"assets",#N/A,FALSE,"historicBS";"liab",#N/A,FALSE,"historicBS";"is",#N/A,FALSE,"historicIS";"ratios",#N/A,FALSE,"ratios"}</definedName>
    <definedName name="wrn.basicfin.2" localSheetId="23" hidden="1">{"assets",#N/A,FALSE,"historicBS";"liab",#N/A,FALSE,"historicBS";"is",#N/A,FALSE,"historicIS";"ratios",#N/A,FALSE,"ratios"}</definedName>
    <definedName name="wrn.basicfin.2" localSheetId="13" hidden="1">{"assets",#N/A,FALSE,"historicBS";"liab",#N/A,FALSE,"historicBS";"is",#N/A,FALSE,"historicIS";"ratios",#N/A,FALSE,"ratios"}</definedName>
    <definedName name="wrn.basicfin.2" localSheetId="3" hidden="1">{"assets",#N/A,FALSE,"historicBS";"liab",#N/A,FALSE,"historicBS";"is",#N/A,FALSE,"historicIS";"ratios",#N/A,FALSE,"ratios"}</definedName>
    <definedName name="wrn.basicfin.2" localSheetId="4" hidden="1">{"assets",#N/A,FALSE,"historicBS";"liab",#N/A,FALSE,"historicBS";"is",#N/A,FALSE,"historicIS";"ratios",#N/A,FALSE,"ratios"}</definedName>
    <definedName name="wrn.basicfin.2" localSheetId="15" hidden="1">{"assets",#N/A,FALSE,"historicBS";"liab",#N/A,FALSE,"historicBS";"is",#N/A,FALSE,"historicIS";"ratios",#N/A,FALSE,"ratios"}</definedName>
    <definedName name="wrn.basicfin.2" localSheetId="9" hidden="1">{"assets",#N/A,FALSE,"historicBS";"liab",#N/A,FALSE,"historicBS";"is",#N/A,FALSE,"historicIS";"ratios",#N/A,FALSE,"ratios"}</definedName>
    <definedName name="wrn.basicfin.2" localSheetId="11" hidden="1">{"assets",#N/A,FALSE,"historicBS";"liab",#N/A,FALSE,"historicBS";"is",#N/A,FALSE,"historicIS";"ratios",#N/A,FALSE,"ratios"}</definedName>
    <definedName name="wrn.basicfin.2" localSheetId="10" hidden="1">{"assets",#N/A,FALSE,"historicBS";"liab",#N/A,FALSE,"historicBS";"is",#N/A,FALSE,"historicIS";"ratios",#N/A,FALSE,"ratios"}</definedName>
    <definedName name="wrn.basicfin.2" localSheetId="17" hidden="1">{"assets",#N/A,FALSE,"historicBS";"liab",#N/A,FALSE,"historicBS";"is",#N/A,FALSE,"historicIS";"ratios",#N/A,FALSE,"ratios"}</definedName>
    <definedName name="wrn.basicfin.2" hidden="1">{"assets",#N/A,FALSE,"historicBS";"liab",#N/A,FALSE,"historicBS";"is",#N/A,FALSE,"historicIS";"ratios",#N/A,FALSE,"ratios"}</definedName>
    <definedName name="wrn.bm"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ook." localSheetId="23" hidden="1">{"EVA",#N/A,FALSE,"SMT2";#N/A,#N/A,FALSE,"Summary";#N/A,#N/A,FALSE,"Graphs";#N/A,#N/A,FALSE,"4 Panel"}</definedName>
    <definedName name="wrn.Book." localSheetId="13" hidden="1">{"EVA",#N/A,FALSE,"SMT2";#N/A,#N/A,FALSE,"Summary";#N/A,#N/A,FALSE,"Graphs";#N/A,#N/A,FALSE,"4 Panel"}</definedName>
    <definedName name="wrn.Book." localSheetId="3" hidden="1">{"EVA",#N/A,FALSE,"SMT2";#N/A,#N/A,FALSE,"Summary";#N/A,#N/A,FALSE,"Graphs";#N/A,#N/A,FALSE,"4 Panel"}</definedName>
    <definedName name="wrn.Book." localSheetId="4" hidden="1">{"EVA",#N/A,FALSE,"SMT2";#N/A,#N/A,FALSE,"Summary";#N/A,#N/A,FALSE,"Graphs";#N/A,#N/A,FALSE,"4 Panel"}</definedName>
    <definedName name="wrn.Book." localSheetId="15" hidden="1">{"EVA",#N/A,FALSE,"SMT2";#N/A,#N/A,FALSE,"Summary";#N/A,#N/A,FALSE,"Graphs";#N/A,#N/A,FALSE,"4 Panel"}</definedName>
    <definedName name="wrn.Book." localSheetId="9" hidden="1">{"EVA",#N/A,FALSE,"SMT2";#N/A,#N/A,FALSE,"Summary";#N/A,#N/A,FALSE,"Graphs";#N/A,#N/A,FALSE,"4 Panel"}</definedName>
    <definedName name="wrn.Book." localSheetId="11" hidden="1">{"EVA",#N/A,FALSE,"SMT2";#N/A,#N/A,FALSE,"Summary";#N/A,#N/A,FALSE,"Graphs";#N/A,#N/A,FALSE,"4 Panel"}</definedName>
    <definedName name="wrn.Book." localSheetId="10" hidden="1">{"EVA",#N/A,FALSE,"SMT2";#N/A,#N/A,FALSE,"Summary";#N/A,#N/A,FALSE,"Graphs";#N/A,#N/A,FALSE,"4 Panel"}</definedName>
    <definedName name="wrn.Book." localSheetId="17" hidden="1">{"EVA",#N/A,FALSE,"SMT2";#N/A,#N/A,FALSE,"Summary";#N/A,#N/A,FALSE,"Graphs";#N/A,#N/A,FALSE,"4 Panel"}</definedName>
    <definedName name="wrn.Book." hidden="1">{"EVA",#N/A,FALSE,"SMT2";#N/A,#N/A,FALSE,"Summary";#N/A,#N/A,FALSE,"Graphs";#N/A,#N/A,FALSE,"4 Panel"}</definedName>
    <definedName name="wrn.Capex._.Report." hidden="1">{#N/A,#N/A,FALSE,"TOC";#N/A,#N/A,FALSE,"Instructions";#N/A,#N/A,FALSE,"Forms";#N/A,#N/A,FALSE,"Codes";#N/A,#N/A,FALSE,"EX RATES";#N/A,#N/A,FALSE,"FORM1";#N/A,#N/A,FALSE,"FORM1A";#N/A,#N/A,FALSE,"FORM1B";#N/A,#N/A,FALSE,"FORM1C";#N/A,#N/A,FALSE,"FORM1D";#N/A,#N/A,FALSE,"FORM1L";#N/A,#N/A,FALSE,"FORM2L";#N/A,#N/A,FALSE,"FORM4";#N/A,#N/A,FALSE,"FORM4A";#N/A,#N/A,FALSE,"FORM5";#N/A,#N/A,FALSE,"FORM6";#N/A,#N/A,FALSE,"FORM6A";#N/A,#N/A,FALSE,"FORM6B";#N/A,#N/A,FALSE,"FORM7"}</definedName>
    <definedName name="wrn.Capex._.Report.1" hidden="1">{#N/A,#N/A,FALSE,"TOC";#N/A,#N/A,FALSE,"Instructions";#N/A,#N/A,FALSE,"Forms";#N/A,#N/A,FALSE,"Codes";#N/A,#N/A,FALSE,"EX RATES";#N/A,#N/A,FALSE,"FORM1";#N/A,#N/A,FALSE,"FORM1A";#N/A,#N/A,FALSE,"FORM1B";#N/A,#N/A,FALSE,"FORM1C";#N/A,#N/A,FALSE,"FORM1D";#N/A,#N/A,FALSE,"FORM1L";#N/A,#N/A,FALSE,"FORM2L";#N/A,#N/A,FALSE,"FORM4";#N/A,#N/A,FALSE,"FORM4A";#N/A,#N/A,FALSE,"FORM5";#N/A,#N/A,FALSE,"FORM6";#N/A,#N/A,FALSE,"FORM6A";#N/A,#N/A,FALSE,"FORM6B";#N/A,#N/A,FALSE,"FORM7"}</definedName>
    <definedName name="wrn.Cardiovasculars." hidden="1">{#N/A,#N/A,FALSE,"Card";#N/A,#N/A,FALSE,"Prav";#N/A,#N/A,FALSE,"Irbe";#N/A,#N/A,FALSE,"Plavix";#N/A,#N/A,FALSE,"Capt";#N/A,#N/A,FALSE,"Fosi"}</definedName>
    <definedName name="wrn.Central._.Nervous._.System." hidden="1">{#N/A,#N/A,FALSE,"CNS";#N/A,#N/A,FALSE,"Serz";#N/A,#N/A,FALSE,"Ace"}</definedName>
    <definedName name="wrn.Chris._.Beard." hidden="1">{#N/A,#N/A,TRUE,"Chris Beard";#N/A,#N/A,TRUE,"P&amp;L - Regent Street";#N/A,#N/A,TRUE,"P&amp;L - Covent Garden";#N/A,#N/A,TRUE,"P&amp;L - Seven Dials"}</definedName>
    <definedName name="wrn.Clairwyn._.Richardson." hidden="1">{#N/A,#N/A,TRUE,"Clairwyn Richardson";#N/A,#N/A,TRUE,"P&amp;L - Harrogate";#N/A,#N/A,TRUE,"P&amp;L - York";#N/A,#N/A,TRUE,"P&amp;L - Leeds";#N/A,#N/A,TRUE,"P&amp;L - Manchester";#N/A,#N/A,TRUE,"P&amp;L - Deansgate";#N/A,#N/A,TRUE,"P&amp;L - Durham";#N/A,#N/A,TRUE,"P&amp;L - Nottingham";#N/A,#N/A,TRUE,"P&amp;L - The Triangle"}</definedName>
    <definedName name="wrn.Client._.cfbs." hidden="1">{"client cfbs",#N/A,FALSE,"Client"}</definedName>
    <definedName name="wrn.Client._.is." hidden="1">{"Client is",#N/A,FALSE,"Client"}</definedName>
    <definedName name="wrn.Client._.stats." hidden="1">{"Client stats",#N/A,FALSE,"Client"}</definedName>
    <definedName name="wrn.CMI._.Actuals." hidden="1">{"CMI ACT Cover Page",#N/A,FALSE,"Cover Page";"CMI Leadsheet",#N/A,FALSE,"Cover Page";"CMI ACT G&amp;A",#N/A,FALSE,"Cover Page"}</definedName>
    <definedName name="wrn.CMI._.FCST." hidden="1">{"CMI FCST Cover Page",#N/A,FALSE,"Cover Page";"CMI FCST rev by month",#N/A,FALSE,"Cover Page";"CMI Budget rev by month",#N/A,FALSE,"Cover Page";"CMI FCST vs Budget rev by month",#N/A,FALSE,"Cover Page";"CMI FCST G&amp;A",#N/A,FALSE,"Cover Page"}</definedName>
    <definedName name="wrn.COMBINED." hidden="1">{#N/A,#N/A,FALSE,"INPUTS";#N/A,#N/A,FALSE,"PROFORMA BSHEET";#N/A,#N/A,FALSE,"COMBINED";#N/A,#N/A,FALSE,"HIGH YIELD";#N/A,#N/A,FALSE,"COMB_GRAPHS"}</definedName>
    <definedName name="wrn.Complete." localSheetId="23" hidden="1">{#N/A,#N/A,FALSE,"SMT1";#N/A,#N/A,FALSE,"SMT2";#N/A,#N/A,FALSE,"Summary";#N/A,#N/A,FALSE,"Graphs";#N/A,#N/A,FALSE,"4 Panel"}</definedName>
    <definedName name="wrn.Complete." localSheetId="13" hidden="1">{#N/A,#N/A,FALSE,"SMT1";#N/A,#N/A,FALSE,"SMT2";#N/A,#N/A,FALSE,"Summary";#N/A,#N/A,FALSE,"Graphs";#N/A,#N/A,FALSE,"4 Panel"}</definedName>
    <definedName name="wrn.Complete." localSheetId="3" hidden="1">{#N/A,#N/A,FALSE,"SMT1";#N/A,#N/A,FALSE,"SMT2";#N/A,#N/A,FALSE,"Summary";#N/A,#N/A,FALSE,"Graphs";#N/A,#N/A,FALSE,"4 Panel"}</definedName>
    <definedName name="wrn.Complete." localSheetId="4" hidden="1">{#N/A,#N/A,FALSE,"SMT1";#N/A,#N/A,FALSE,"SMT2";#N/A,#N/A,FALSE,"Summary";#N/A,#N/A,FALSE,"Graphs";#N/A,#N/A,FALSE,"4 Panel"}</definedName>
    <definedName name="wrn.Complete." localSheetId="15" hidden="1">{#N/A,#N/A,FALSE,"SMT1";#N/A,#N/A,FALSE,"SMT2";#N/A,#N/A,FALSE,"Summary";#N/A,#N/A,FALSE,"Graphs";#N/A,#N/A,FALSE,"4 Panel"}</definedName>
    <definedName name="wrn.Complete." localSheetId="9" hidden="1">{#N/A,#N/A,FALSE,"SMT1";#N/A,#N/A,FALSE,"SMT2";#N/A,#N/A,FALSE,"Summary";#N/A,#N/A,FALSE,"Graphs";#N/A,#N/A,FALSE,"4 Panel"}</definedName>
    <definedName name="wrn.Complete." localSheetId="11" hidden="1">{#N/A,#N/A,FALSE,"SMT1";#N/A,#N/A,FALSE,"SMT2";#N/A,#N/A,FALSE,"Summary";#N/A,#N/A,FALSE,"Graphs";#N/A,#N/A,FALSE,"4 Panel"}</definedName>
    <definedName name="wrn.Complete." localSheetId="10" hidden="1">{#N/A,#N/A,FALSE,"SMT1";#N/A,#N/A,FALSE,"SMT2";#N/A,#N/A,FALSE,"Summary";#N/A,#N/A,FALSE,"Graphs";#N/A,#N/A,FALSE,"4 Panel"}</definedName>
    <definedName name="wrn.Complete." localSheetId="17" hidden="1">{#N/A,#N/A,FALSE,"SMT1";#N/A,#N/A,FALSE,"SMT2";#N/A,#N/A,FALSE,"Summary";#N/A,#N/A,FALSE,"Graphs";#N/A,#N/A,FALSE,"4 Panel"}</definedName>
    <definedName name="wrn.Complete." hidden="1">{#N/A,#N/A,FALSE,"SMT1";#N/A,#N/A,FALSE,"SMT2";#N/A,#N/A,FALSE,"Summary";#N/A,#N/A,FALSE,"Graphs";#N/A,#N/A,FALSE,"4 Panel"}</definedName>
    <definedName name="wrn.Complete._.Set." localSheetId="23" hidden="1">{#N/A,#N/A,FALSE,"Full";#N/A,#N/A,FALSE,"Half";#N/A,#N/A,FALSE,"Op Expenses";#N/A,#N/A,FALSE,"Cap Charge";#N/A,#N/A,FALSE,"Cost C";#N/A,#N/A,FALSE,"PP&amp;E";#N/A,#N/A,FALSE,"R&amp;D"}</definedName>
    <definedName name="wrn.Complete._.Set." localSheetId="13" hidden="1">{#N/A,#N/A,FALSE,"Full";#N/A,#N/A,FALSE,"Half";#N/A,#N/A,FALSE,"Op Expenses";#N/A,#N/A,FALSE,"Cap Charge";#N/A,#N/A,FALSE,"Cost C";#N/A,#N/A,FALSE,"PP&amp;E";#N/A,#N/A,FALSE,"R&amp;D"}</definedName>
    <definedName name="wrn.Complete._.Set." localSheetId="3" hidden="1">{#N/A,#N/A,FALSE,"Full";#N/A,#N/A,FALSE,"Half";#N/A,#N/A,FALSE,"Op Expenses";#N/A,#N/A,FALSE,"Cap Charge";#N/A,#N/A,FALSE,"Cost C";#N/A,#N/A,FALSE,"PP&amp;E";#N/A,#N/A,FALSE,"R&amp;D"}</definedName>
    <definedName name="wrn.Complete._.Set." localSheetId="4" hidden="1">{#N/A,#N/A,FALSE,"Full";#N/A,#N/A,FALSE,"Half";#N/A,#N/A,FALSE,"Op Expenses";#N/A,#N/A,FALSE,"Cap Charge";#N/A,#N/A,FALSE,"Cost C";#N/A,#N/A,FALSE,"PP&amp;E";#N/A,#N/A,FALSE,"R&amp;D"}</definedName>
    <definedName name="wrn.Complete._.Set." localSheetId="15" hidden="1">{#N/A,#N/A,FALSE,"Full";#N/A,#N/A,FALSE,"Half";#N/A,#N/A,FALSE,"Op Expenses";#N/A,#N/A,FALSE,"Cap Charge";#N/A,#N/A,FALSE,"Cost C";#N/A,#N/A,FALSE,"PP&amp;E";#N/A,#N/A,FALSE,"R&amp;D"}</definedName>
    <definedName name="wrn.Complete._.Set." localSheetId="9" hidden="1">{#N/A,#N/A,FALSE,"Full";#N/A,#N/A,FALSE,"Half";#N/A,#N/A,FALSE,"Op Expenses";#N/A,#N/A,FALSE,"Cap Charge";#N/A,#N/A,FALSE,"Cost C";#N/A,#N/A,FALSE,"PP&amp;E";#N/A,#N/A,FALSE,"R&amp;D"}</definedName>
    <definedName name="wrn.Complete._.Set." localSheetId="11" hidden="1">{#N/A,#N/A,FALSE,"Full";#N/A,#N/A,FALSE,"Half";#N/A,#N/A,FALSE,"Op Expenses";#N/A,#N/A,FALSE,"Cap Charge";#N/A,#N/A,FALSE,"Cost C";#N/A,#N/A,FALSE,"PP&amp;E";#N/A,#N/A,FALSE,"R&amp;D"}</definedName>
    <definedName name="wrn.Complete._.Set." localSheetId="10" hidden="1">{#N/A,#N/A,FALSE,"Full";#N/A,#N/A,FALSE,"Half";#N/A,#N/A,FALSE,"Op Expenses";#N/A,#N/A,FALSE,"Cap Charge";#N/A,#N/A,FALSE,"Cost C";#N/A,#N/A,FALSE,"PP&amp;E";#N/A,#N/A,FALSE,"R&amp;D"}</definedName>
    <definedName name="wrn.Complete._.Set." localSheetId="17" hidden="1">{#N/A,#N/A,FALSE,"Full";#N/A,#N/A,FALSE,"Half";#N/A,#N/A,FALSE,"Op Expenses";#N/A,#N/A,FALSE,"Cap Charge";#N/A,#N/A,FALSE,"Cost C";#N/A,#N/A,FALSE,"PP&amp;E";#N/A,#N/A,FALSE,"R&amp;D"}</definedName>
    <definedName name="wrn.Complete._.Set." hidden="1">{#N/A,#N/A,FALSE,"Full";#N/A,#N/A,FALSE,"Half";#N/A,#N/A,FALSE,"Op Expenses";#N/A,#N/A,FALSE,"Cap Charge";#N/A,#N/A,FALSE,"Cost C";#N/A,#N/A,FALSE,"PP&amp;E";#N/A,#N/A,FALSE,"R&amp;D"}</definedName>
    <definedName name="wrn.Consolidated._.Only." hidden="1">{#N/A,#N/A,TRUE,"summary";#N/A,#N/A,TRUE,"model"}</definedName>
    <definedName name="wrn.Consolidated._.Statements." hidden="1">{"view1",#N/A,FALSE,"EARN (US$)";"view1",#N/A,FALSE,"DASTBS (US$)";"view1",#N/A,FALSE,"DASTCF (US$)"}</definedName>
    <definedName name="wrn.CONSOLIDATION." hidden="1">{"PAGE1",#N/A,FALSE,"Consolidation";"PAGE2",#N/A,FALSE,"Consolidation";"PAGE3",#N/A,FALSE,"Consolidation";"PAGE4",#N/A,FALSE,"Consolidation";"PAGE5",#N/A,FALSE,"Consolidation";"PAGE6",#N/A,FALSE,"Consolidation";"PAGE7",#N/A,FALSE,"Consolidation"}</definedName>
    <definedName name="wrn.Consumer._.Medicines." hidden="1">{#N/A,#N/A,FALSE,"OTC";#N/A,#N/A,FALSE,"Ther";#N/A,#N/A,FALSE,"Temp";#N/A,#N/A,FALSE,"Exce";#N/A,#N/A,FALSE,"Buff";#N/A,#N/A,FALSE,"Picot";#N/A,#N/A,FALSE,"Luftal";#N/A,#N/A,FALSE,"Comt"}</definedName>
    <definedName name="wrn.CORR." hidden="1">{"INCSTMT1",#N/A,FALSE,"COR";"INCSTMT2",#N/A,FALSE,"COR"}</definedName>
    <definedName name="wrn.d"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wrn.daily." hidden="1">{#N/A,#N/A,FALSE,"Major v. River";#N/A,#N/A,FALSE,"Large Operators";#N/A,#N/A,FALSE,"Smaller Operators";#N/A,#N/A,FALSE,"Equip. Supply";#N/A,#N/A,FALSE,"EBITDA"}</definedName>
    <definedName name="wrn.Dashboard._.Update._.version." hidden="1">{#N/A,#N/A,FALSE,"Cover";#N/A,#N/A,FALSE,"Market Share";#N/A,#N/A,FALSE,"Gross Sales graph";#N/A,#N/A,FALSE,"GSV graph-Current Month ";#N/A,#N/A,FALSE,"GSV - YTD update";#N/A,#N/A,FALSE,"GSV - YTD (vs. Plan)";#N/A,#N/A,FALSE,"Discounts";#N/A,#N/A,FALSE,"Dist Margin";#N/A,#N/A,FALSE,"Expenses";#N/A,#N/A,FALSE,"Pretax Inc";#N/A,#N/A,FALSE,"PTIV - Current Month";#N/A,#N/A,FALSE,"PTIV - YTD";#N/A,#N/A,FALSE,"PTIV - YTD (vs. Plan)";#N/A,#N/A,FALSE,"Cash Flow Metrics";#N/A,#N/A,FALSE,"GS YTD - LBE";#N/A,#N/A,FALSE,"Pretax YTD vs Update"}</definedName>
    <definedName name="wrn.dcf." hidden="1">{"mgmt forecast",#N/A,FALSE,"Mgmt Forecast";"dcf table",#N/A,FALSE,"Mgmt Forecast";"sensitivity",#N/A,FALSE,"Mgmt Forecast";"table inputs",#N/A,FALSE,"Mgmt Forecast";"calculations",#N/A,FALSE,"Mgmt Forecast"}</definedName>
    <definedName name="wrn.Detail._.Balance._.Sheet." hidden="1">{#N/A,#N/A,FALSE,"Detail"}</definedName>
    <definedName name="wrn.Detail_Projection." hidden="1">{#N/A,#N/A,FALSE,"Detail YTD"}</definedName>
    <definedName name="wrn.Directors._.Cover._.Sheets." hidden="1">{#N/A,#N/A,TRUE,"P&amp;L - Main Summary";#N/A,#N/A,TRUE,"P&amp;L-Main Detail";#N/A,#N/A,TRUE,"Overhead Analysis";#N/A,#N/A,TRUE,"BalanceSheet"}</definedName>
    <definedName name="wrn.Dividend._.Schedule." localSheetId="23" hidden="1">{"Dividend",#N/A,FALSE,"Cash Flow"}</definedName>
    <definedName name="wrn.Dividend._.Schedule." localSheetId="13" hidden="1">{"Dividend",#N/A,FALSE,"Cash Flow"}</definedName>
    <definedName name="wrn.Dividend._.Schedule." localSheetId="3" hidden="1">{"Dividend",#N/A,FALSE,"Cash Flow"}</definedName>
    <definedName name="wrn.Dividend._.Schedule." localSheetId="4" hidden="1">{"Dividend",#N/A,FALSE,"Cash Flow"}</definedName>
    <definedName name="wrn.Dividend._.Schedule." localSheetId="15" hidden="1">{"Dividend",#N/A,FALSE,"Cash Flow"}</definedName>
    <definedName name="wrn.Dividend._.Schedule." localSheetId="9" hidden="1">{"Dividend",#N/A,FALSE,"Cash Flow"}</definedName>
    <definedName name="wrn.Dividend._.Schedule." localSheetId="11" hidden="1">{"Dividend",#N/A,FALSE,"Cash Flow"}</definedName>
    <definedName name="wrn.Dividend._.Schedule." localSheetId="10" hidden="1">{"Dividend",#N/A,FALSE,"Cash Flow"}</definedName>
    <definedName name="wrn.Dividend._.Schedule." localSheetId="17" hidden="1">{"Dividend",#N/A,FALSE,"Cash Flow"}</definedName>
    <definedName name="wrn.Dividend._.Schedule." hidden="1">{"Dividend",#N/A,FALSE,"Cash Flow"}</definedName>
    <definedName name="wrn.Drucken._.H.C.._.Starck." hidden="1">{#N/A,#N/A,FALSE,"Rohstoffnotierungen";#N/A,#N/A,FALSE,"ER HCST Erw. 99";#N/A,#N/A,FALSE,"ER HCST Plan 00";#N/A,#N/A,FALSE,"Umsatz KG";#N/A,#N/A,FALSE,"ER HCST";#N/A,#N/A,FALSE,"EA ST (2)";#N/A,#N/A,FALSE,"EA ST";#N/A,#N/A,FALSE,"EA ST (3)";#N/A,#N/A,FALSE,"EA ST (4)";#N/A,#N/A,FALSE,"KA ST  (2)";#N/A,#N/A,FALSE,"KA ST";#N/A,#N/A,FALSE,"KA ST  (3)";#N/A,#N/A,FALSE,"KA ST (4)"}</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ntire._.Model." hidden="1">{#N/A,#N/A,TRUE,"summary";#N/A,#N/A,TRUE,"model";#N/A,#N/A,TRUE,"Consolidated P&amp;L Summary";#N/A,#N/A,TRUE,"Schwinn";#N/A,#N/A,TRUE,"G.T.";#N/A,#N/A,TRUE,"Hebb"}</definedName>
    <definedName name="wrn.Everything."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Final._.Payable._.By._.Country." hidden="1">{"Final Payable By Country",#N/A,FALSE,"Final Payable"}</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a." hidden="1">{"cover a","2q",FALSE,"Cover";"Op Earn Mgd Q2",#N/A,FALSE,"Op-Earn (Mng)";"Op Earn Rpt Q2",#N/A,FALSE,"Op-Earn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riendly." hidden="1">{#N/A,#N/A,TRUE,"Julio";#N/A,#N/A,TRUE,"Agosto";#N/A,#N/A,TRUE,"BHCo";#N/A,#N/A,TRUE,"Abril";#N/A,#N/A,TRUE,"Pro Forma"}</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GASODEM." localSheetId="23" hidden="1">{"monthly",#N/A,FALSE,"GASODEM";"qtr to yr",#N/A,FALSE,"GASODEM"}</definedName>
    <definedName name="wrn.GASODEM." localSheetId="13" hidden="1">{"monthly",#N/A,FALSE,"GASODEM";"qtr to yr",#N/A,FALSE,"GASODEM"}</definedName>
    <definedName name="wrn.GASODEM." localSheetId="3" hidden="1">{"monthly",#N/A,FALSE,"GASODEM";"qtr to yr",#N/A,FALSE,"GASODEM"}</definedName>
    <definedName name="wrn.GASODEM." localSheetId="4" hidden="1">{"monthly",#N/A,FALSE,"GASODEM";"qtr to yr",#N/A,FALSE,"GASODEM"}</definedName>
    <definedName name="wrn.GASODEM." localSheetId="15" hidden="1">{"monthly",#N/A,FALSE,"GASODEM";"qtr to yr",#N/A,FALSE,"GASODEM"}</definedName>
    <definedName name="wrn.GASODEM." localSheetId="9" hidden="1">{"monthly",#N/A,FALSE,"GASODEM";"qtr to yr",#N/A,FALSE,"GASODEM"}</definedName>
    <definedName name="wrn.GASODEM." localSheetId="11" hidden="1">{"monthly",#N/A,FALSE,"GASODEM";"qtr to yr",#N/A,FALSE,"GASODEM"}</definedName>
    <definedName name="wrn.GASODEM." localSheetId="10" hidden="1">{"monthly",#N/A,FALSE,"GASODEM";"qtr to yr",#N/A,FALSE,"GASODEM"}</definedName>
    <definedName name="wrn.GASODEM." localSheetId="17" hidden="1">{"monthly",#N/A,FALSE,"GASODEM";"qtr to yr",#N/A,FALSE,"GASODEM"}</definedName>
    <definedName name="wrn.GASODEM." hidden="1">{"monthly",#N/A,FALSE,"GASODEM";"qtr to yr",#N/A,FALSE,"GASODEM"}</definedName>
    <definedName name="wrn.GB._.99." hidden="1">{#N/A,#N/A,FALSE,"Umsatz 99";#N/A,#N/A,FALSE,"ER 99 "}</definedName>
    <definedName name="wrn.GB._.CH." hidden="1">{#N/A,#N/A,FALSE,"Umsatz CH";#N/A,#N/A,FALSE,"ER CH";#N/A,#N/A,FALSE,"EA CH (2) ";#N/A,#N/A,FALSE,"EA CH";#N/A,#N/A,FALSE,"EA CH (3) ";#N/A,#N/A,FALSE,"EA CH (4)";#N/A,#N/A,FALSE,"KA CH";#N/A,#N/A,FALSE,"KA CH  (2)";#N/A,#N/A,FALSE,"KA CH  (3)";#N/A,#N/A,FALSE,"KA CH (4)"}</definedName>
    <definedName name="wrn.GB._.EO." hidden="1">{#N/A,#N/A,FALSE,"Umsatz EO BP";#N/A,#N/A,FALSE,"Umsatz EO OP";#N/A,#N/A,FALSE,"ER EO BP";#N/A,#N/A,FALSE,"ER EO OP";#N/A,#N/A,FALSE,"EA EO (2)";#N/A,#N/A,FALSE,"EA EO";#N/A,#N/A,FALSE,"EA EO (3)";#N/A,#N/A,FALSE,"EA EO (4)";#N/A,#N/A,FALSE,"KA EO  (2)";#N/A,#N/A,FALSE,"KA EO";#N/A,#N/A,FALSE,"KA EO  (3)";#N/A,#N/A,FALSE,"KA EO (4)"}</definedName>
    <definedName name="wrn.GB._.HM." hidden="1">{#N/A,#N/A,FALSE,"Umsatz HM";#N/A,#N/A,FALSE,"ER HM";#N/A,#N/A,FALSE,"EA HM  (2)";#N/A,#N/A,FALSE,"EA HM ";#N/A,#N/A,FALSE,"EA HM  (4)";#N/A,#N/A,FALSE,"EA HM  (3)";#N/A,#N/A,FALSE,"KA HM  (2)";#N/A,#N/A,FALSE,"KA HM";#N/A,#N/A,FALSE,"KA HM  (3)";#N/A,#N/A,FALSE,"KA HM (4)"}</definedName>
    <definedName name="wrn.GB._.OK." hidden="1">{#N/A,#N/A,FALSE,"Umsatz OK";#N/A,#N/A,FALSE,"ER OK ";#N/A,#N/A,FALSE,"EA OK (2)";#N/A,#N/A,FALSE,"EA OK";#N/A,#N/A,FALSE,"EA OK (3)";#N/A,#N/A,FALSE,"EA OK (4)";#N/A,#N/A,FALSE,"KA OK  (2)";#N/A,#N/A,FALSE,"KA OK";#N/A,#N/A,FALSE,"KA OK  (3)";#N/A,#N/A,FALSE,"KA OK (4)"}</definedName>
    <definedName name="wrn.gb._hm." hidden="1">{#N/A,#N/A,FALSE,"Umsatz CH";#N/A,#N/A,FALSE,"ER CH";#N/A,#N/A,FALSE,"EA CH (2) ";#N/A,#N/A,FALSE,"EA CH";#N/A,#N/A,FALSE,"EA CH (3) ";#N/A,#N/A,FALSE,"EA CH (4)";#N/A,#N/A,FALSE,"KA CH";#N/A,#N/A,FALSE,"KA CH  (2)";#N/A,#N/A,FALSE,"KA CH  (3)";#N/A,#N/A,FALSE,"KA CH (4)"}</definedName>
    <definedName name="wrn.gb_lll" hidden="1">{#N/A,#N/A,FALSE,"Umsatz CH";#N/A,#N/A,FALSE,"ER CH";#N/A,#N/A,FALSE,"EA CH (2) ";#N/A,#N/A,FALSE,"EA CH";#N/A,#N/A,FALSE,"EA CH (3) ";#N/A,#N/A,FALSE,"EA CH (4)";#N/A,#N/A,FALSE,"KA CH";#N/A,#N/A,FALSE,"KA CH  (2)";#N/A,#N/A,FALSE,"KA CH  (3)";#N/A,#N/A,FALSE,"KA CH (4)"}</definedName>
    <definedName name="wrn.General._.OTC." hidden="1">{#N/A,#N/A,FALSE,"Title Page (3)";#N/A,#N/A,FALSE,"YTD - OTC";#N/A,#N/A,FALSE,"MTH - OTC"}</definedName>
    <definedName name="wrn.General._.Pharm." hidden="1">{#N/A,#N/A,FALSE,"Title Page (2)";#N/A,#N/A,FALSE,"YTD - Pharm";#N/A,#N/A,FALSE,"MTH - Pharm"}</definedName>
    <definedName name="wrn.General._.Total." hidden="1">{#N/A,#N/A,FALSE,"Title Page (4)";#N/A,#N/A,FALSE,"YTD - Total";#N/A,#N/A,FALSE,"MTH - Total"}</definedName>
    <definedName name="wrn.Giampiero._.Martignoni." hidden="1">{#N/A,#N/A,FALSE,"Giampiero Martignoni";#N/A,#N/A,FALSE,"P&amp;L - South Kensington";#N/A,#N/A,FALSE,"P&amp;L - Hammersmith";#N/A,#N/A,FALSE,"P&amp;L - Notting Hill";#N/A,#N/A,FALSE,"P&amp;L - Camden";#N/A,#N/A,FALSE,"P&amp;L - Hampstead";#N/A,#N/A,FALSE,"P&amp;L - Chiswick";#N/A,#N/A,FALSE,"P&amp;L - Westbourne Grove";#N/A,#N/A,FALSE,"P&amp;L - Portobello Road"}</definedName>
    <definedName name="wrn.Giles._.Potter." hidden="1">{#N/A,#N/A,FALSE,"Giles Potter";#N/A,#N/A,FALSE,"P&amp;L - Heathrow";#N/A,#N/A,FALSE,"P&amp;L - Tottenham Court Road";#N/A,#N/A,FALSE,"P&amp;L - Brewer Street";#N/A,#N/A,FALSE,"P&amp;L - Strand";#N/A,#N/A,FALSE,"P&amp;L - Lancaster Place";#N/A,#N/A,FALSE,"P&amp;L - Soho"}</definedName>
    <definedName name="wrn.glc." localSheetId="23" hidden="1">{"glcbs",#N/A,FALSE,"GLCBS";"glccsbs",#N/A,FALSE,"GLCCSBS";"glcis",#N/A,FALSE,"GLCIS";"glccsis",#N/A,FALSE,"GLCCSIS";"glcrat1",#N/A,FALSE,"GLC-ratios1"}</definedName>
    <definedName name="wrn.glc." localSheetId="13" hidden="1">{"glcbs",#N/A,FALSE,"GLCBS";"glccsbs",#N/A,FALSE,"GLCCSBS";"glcis",#N/A,FALSE,"GLCIS";"glccsis",#N/A,FALSE,"GLCCSIS";"glcrat1",#N/A,FALSE,"GLC-ratios1"}</definedName>
    <definedName name="wrn.glc." localSheetId="3" hidden="1">{"glcbs",#N/A,FALSE,"GLCBS";"glccsbs",#N/A,FALSE,"GLCCSBS";"glcis",#N/A,FALSE,"GLCIS";"glccsis",#N/A,FALSE,"GLCCSIS";"glcrat1",#N/A,FALSE,"GLC-ratios1"}</definedName>
    <definedName name="wrn.glc." localSheetId="4" hidden="1">{"glcbs",#N/A,FALSE,"GLCBS";"glccsbs",#N/A,FALSE,"GLCCSBS";"glcis",#N/A,FALSE,"GLCIS";"glccsis",#N/A,FALSE,"GLCCSIS";"glcrat1",#N/A,FALSE,"GLC-ratios1"}</definedName>
    <definedName name="wrn.glc." localSheetId="15" hidden="1">{"glcbs",#N/A,FALSE,"GLCBS";"glccsbs",#N/A,FALSE,"GLCCSBS";"glcis",#N/A,FALSE,"GLCIS";"glccsis",#N/A,FALSE,"GLCCSIS";"glcrat1",#N/A,FALSE,"GLC-ratios1"}</definedName>
    <definedName name="wrn.glc." localSheetId="9" hidden="1">{"glcbs",#N/A,FALSE,"GLCBS";"glccsbs",#N/A,FALSE,"GLCCSBS";"glcis",#N/A,FALSE,"GLCIS";"glccsis",#N/A,FALSE,"GLCCSIS";"glcrat1",#N/A,FALSE,"GLC-ratios1"}</definedName>
    <definedName name="wrn.glc." localSheetId="11" hidden="1">{"glcbs",#N/A,FALSE,"GLCBS";"glccsbs",#N/A,FALSE,"GLCCSBS";"glcis",#N/A,FALSE,"GLCIS";"glccsis",#N/A,FALSE,"GLCCSIS";"glcrat1",#N/A,FALSE,"GLC-ratios1"}</definedName>
    <definedName name="wrn.glc." localSheetId="10" hidden="1">{"glcbs",#N/A,FALSE,"GLCBS";"glccsbs",#N/A,FALSE,"GLCCSBS";"glcis",#N/A,FALSE,"GLCIS";"glccsis",#N/A,FALSE,"GLCCSIS";"glcrat1",#N/A,FALSE,"GLC-ratios1"}</definedName>
    <definedName name="wrn.glc." localSheetId="1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23" hidden="1">{"glc1",#N/A,FALSE,"GLC";"glc2",#N/A,FALSE,"GLC";"glc3",#N/A,FALSE,"GLC";"glc4",#N/A,FALSE,"GLC";"glc5",#N/A,FALSE,"GLC"}</definedName>
    <definedName name="wrn.glcpromonte." localSheetId="13" hidden="1">{"glc1",#N/A,FALSE,"GLC";"glc2",#N/A,FALSE,"GLC";"glc3",#N/A,FALSE,"GLC";"glc4",#N/A,FALSE,"GLC";"glc5",#N/A,FALSE,"GLC"}</definedName>
    <definedName name="wrn.glcpromonte." localSheetId="3" hidden="1">{"glc1",#N/A,FALSE,"GLC";"glc2",#N/A,FALSE,"GLC";"glc3",#N/A,FALSE,"GLC";"glc4",#N/A,FALSE,"GLC";"glc5",#N/A,FALSE,"GLC"}</definedName>
    <definedName name="wrn.glcpromonte." localSheetId="4" hidden="1">{"glc1",#N/A,FALSE,"GLC";"glc2",#N/A,FALSE,"GLC";"glc3",#N/A,FALSE,"GLC";"glc4",#N/A,FALSE,"GLC";"glc5",#N/A,FALSE,"GLC"}</definedName>
    <definedName name="wrn.glcpromonte." localSheetId="15" hidden="1">{"glc1",#N/A,FALSE,"GLC";"glc2",#N/A,FALSE,"GLC";"glc3",#N/A,FALSE,"GLC";"glc4",#N/A,FALSE,"GLC";"glc5",#N/A,FALSE,"GLC"}</definedName>
    <definedName name="wrn.glcpromonte." localSheetId="9" hidden="1">{"glc1",#N/A,FALSE,"GLC";"glc2",#N/A,FALSE,"GLC";"glc3",#N/A,FALSE,"GLC";"glc4",#N/A,FALSE,"GLC";"glc5",#N/A,FALSE,"GLC"}</definedName>
    <definedName name="wrn.glcpromonte." localSheetId="11" hidden="1">{"glc1",#N/A,FALSE,"GLC";"glc2",#N/A,FALSE,"GLC";"glc3",#N/A,FALSE,"GLC";"glc4",#N/A,FALSE,"GLC";"glc5",#N/A,FALSE,"GLC"}</definedName>
    <definedName name="wrn.glcpromonte." localSheetId="10" hidden="1">{"glc1",#N/A,FALSE,"GLC";"glc2",#N/A,FALSE,"GLC";"glc3",#N/A,FALSE,"GLC";"glc4",#N/A,FALSE,"GLC";"glc5",#N/A,FALSE,"GLC"}</definedName>
    <definedName name="wrn.glcpromonte." localSheetId="17" hidden="1">{"glc1",#N/A,FALSE,"GLC";"glc2",#N/A,FALSE,"GLC";"glc3",#N/A,FALSE,"GLC";"glc4",#N/A,FALSE,"GLC";"glc5",#N/A,FALSE,"GLC"}</definedName>
    <definedName name="wrn.glcpromonte." hidden="1">{"glc1",#N/A,FALSE,"GLC";"glc2",#N/A,FALSE,"GLC";"glc3",#N/A,FALSE,"GLC";"glc4",#N/A,FALSE,"GLC";"glc5",#N/A,FALSE,"GLC"}</definedName>
    <definedName name="wrn.GRAPHS." hidden="1">{#N/A,#N/A,FALSE,"ACQ_GRAPHS";#N/A,#N/A,FALSE,"T_1 GRAPHS";#N/A,#N/A,FALSE,"T_2 GRAPHS";#N/A,#N/A,FALSE,"COMB_GRAPHS"}</definedName>
    <definedName name="wrn.Historical._.Cost._.PWC." hidden="1">{#N/A,#N/A,TRUE,"Cover His PWC";#N/A,#N/A,TRUE,"P&amp;L";#N/A,#N/A,TRUE,"BS";#N/A,#N/A,TRUE,"Depreciation";#N/A,#N/A,TRUE,"GRAPHS";#N/A,#N/A,TRUE,"DCF EBITDA Multiple";#N/A,#N/A,TRUE,"DCF Perpetual Growth"}</definedName>
    <definedName name="wrn.Historical._.Cost._.PWC.1" hidden="1">{#N/A,#N/A,TRUE,"Cover His PWC";#N/A,#N/A,TRUE,"P&amp;L";#N/A,#N/A,TRUE,"BS";#N/A,#N/A,TRUE,"Depreciation";#N/A,#N/A,TRUE,"GRAPHS";#N/A,#N/A,TRUE,"DCF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Historical._.Cost._.TenneT.1" hidden="1">{#N/A,#N/A,TRUE,"Cover His T";#N/A,#N/A,TRUE,"P&amp;L";#N/A,#N/A,TRUE,"BS";#N/A,#N/A,TRUE,"Depreciation";#N/A,#N/A,TRUE,"GRAPHS";#N/A,#N/A,TRUE,"DCF EBITDA Multiple";#N/A,#N/A,TRUE,"DCF Perpetual Growth"}</definedName>
    <definedName name="wrn.Hyg._.Acq." hidden="1">{#N/A,#N/A,FALSE,"main";#N/A,#N/A,FALSE,"100% Cash";#N/A,#N/A,FALSE,"100% Stock"}</definedName>
    <definedName name="wrn.IGT._.Model." hidden="1">{#N/A,#N/A,TRUE,"IGT";#N/A,#N/A,TRUE,"IGTSLOT"}</definedName>
    <definedName name="wrn.Import._.Plan"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wrn.Import._.Plan."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wrn.Import_plan2"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wrn.Import_plan2_C" hidden="1">{"china1",#N/A,FALSE,"輸format_Asia";"China2",#N/A,FALSE,"輸format_Asia";"Hongkong1",#N/A,FALSE,"輸format_Asia";"indonesia",#N/A,FALSE,"輸format_Asia";"indonesia2",#N/A,FALSE,"輸format_Asia";"Philippines2",#N/A,FALSE,"輸format_Asia";"philippines3",#N/A,FALSE,"輸format_Asia";"Phillipppines",#N/A,FALSE,"輸format_Asia";"taiwan",#N/A,FALSE,"輸format_Asia";"taiwan2",#N/A,FALSE,"輸format_Asia";"thailand",#N/A,FALSE,"輸format_Asia";"thailand2",#N/A,FALSE,"輸format_Asia"}</definedName>
    <definedName name="wrn.Income._.Statement." hidden="1">{#N/A,#N/A,FALSE,"Report Print"}</definedName>
    <definedName name="wrn.Income._.Stmt." hidden="1">{"Income Stmt",#N/A,FALSE,"Model"}</definedName>
    <definedName name="wrn.Industry.xls." hidden="1">{#N/A,#N/A,FALSE,"Earnings";#N/A,#N/A,FALSE,"Overview";#N/A,#N/A,FALSE,"Summary";#N/A,#N/A,FALSE,"Summary II";#N/A,#N/A,FALSE,"R&amp;D";#N/A,#N/A,FALSE,"R&amp;D Forecast";#N/A,#N/A,FALSE,"Tax Adj";#N/A,#N/A,FALSE,"Goodwill";#N/A,#N/A,FALSE,"FX ";#N/A,#N/A,FALSE,"Consolidation";#N/A,#N/A,FALSE,"Provisions"}</definedName>
    <definedName name="wrn.Infectious._.Diseases." hidden="1">{#N/A,#N/A,FALSE,"Anti";#N/A,#N/A,FALSE,"Cefa";#N/A,#N/A,FALSE,"Ceph";#N/A,#N/A,FALSE,"Cefp";#N/A,#N/A,FALSE,"Cefe";#N/A,#N/A,FALSE,"Pens";#N/A,#N/A,FALSE,"Ampi";#N/A,#N/A,FALSE,"Amox";#N/A,#N/A,FALSE,"Isox";#N/A,#N/A,FALSE,"Aztr";#N/A,#N/A,FALSE,"Videx";#N/A,#N/A,FALSE,"Zerit"}</definedName>
    <definedName name="wrn.Internal._.is." hidden="1">{"Internal is",#N/A,FALSE,"Model"}</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John._.Taffe." hidden="1">{#N/A,#N/A,FALSE,"John Taffe";#N/A,#N/A,FALSE,"P&amp;L - Ashford";#N/A,#N/A,FALSE,"P&amp;L - Bristol";#N/A,#N/A,FALSE,"P&amp;L - Clapham Junction";#N/A,#N/A,FALSE,"P&amp;L - Clapham High Street"}</definedName>
    <definedName name="wrn.Leases.xls." hidden="1">{#N/A,#N/A,FALSE,"Initial Year";#N/A,#N/A,FALSE,"Historical";#N/A,#N/A,FALSE,"balsheet";#N/A,#N/A,FALSE,"incstate";#N/A,#N/A,FALSE,"Fleet"}</definedName>
    <definedName name="wrn.Liesel._.Panchaud." hidden="1">{#N/A,#N/A,FALSE,"Liesel Panchaud";#N/A,#N/A,FALSE,"P&amp;L - Winchester House";#N/A,#N/A,FALSE,"P&amp;L - Wormwood";#N/A,#N/A,FALSE,"P&amp;L - Leadenhall";#N/A,#N/A,FALSE,"P&amp;L - Cranbourn Street";#N/A,#N/A,FALSE,"P&amp;L - Edgeware Road";#N/A,#N/A,FALSE,"P&amp;L - Piccadilly"}</definedName>
    <definedName name="wrn.Loans." localSheetId="23" hidden="1">{"Summary report",#N/A,FALSE,"BBH";"Details - chart",#N/A,FALSE,"BBH"}</definedName>
    <definedName name="wrn.Loans." localSheetId="13" hidden="1">{"Summary report",#N/A,FALSE,"BBH";"Details - chart",#N/A,FALSE,"BBH"}</definedName>
    <definedName name="wrn.Loans." localSheetId="3" hidden="1">{"Summary report",#N/A,FALSE,"BBH";"Details - chart",#N/A,FALSE,"BBH"}</definedName>
    <definedName name="wrn.Loans." localSheetId="4" hidden="1">{"Summary report",#N/A,FALSE,"BBH";"Details - chart",#N/A,FALSE,"BBH"}</definedName>
    <definedName name="wrn.Loans." localSheetId="15" hidden="1">{"Summary report",#N/A,FALSE,"BBH";"Details - chart",#N/A,FALSE,"BBH"}</definedName>
    <definedName name="wrn.Loans." localSheetId="9" hidden="1">{"Summary report",#N/A,FALSE,"BBH";"Details - chart",#N/A,FALSE,"BBH"}</definedName>
    <definedName name="wrn.Loans." localSheetId="11" hidden="1">{"Summary report",#N/A,FALSE,"BBH";"Details - chart",#N/A,FALSE,"BBH"}</definedName>
    <definedName name="wrn.Loans." localSheetId="10" hidden="1">{"Summary report",#N/A,FALSE,"BBH";"Details - chart",#N/A,FALSE,"BBH"}</definedName>
    <definedName name="wrn.Loans." localSheetId="17" hidden="1">{"Summary report",#N/A,FALSE,"BBH";"Details - chart",#N/A,FALSE,"BBH"}</definedName>
    <definedName name="wrn.Loans." hidden="1">{"Summary report",#N/A,FALSE,"BBH";"Details - chart",#N/A,FALSE,"BBH"}</definedName>
    <definedName name="wrn.Lodging." hidden="1">{#N/A,#N/A,FALSE,"EPS";#N/A,#N/A,FALSE,"EBITDA"}</definedName>
    <definedName name="wrn.Main._.Report._.All._.Sections."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wrn.May._.2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irBellagio." hidden="1">{#N/A,#N/A,FALSE,"MIR";#N/A,#N/A,FALSE,"NYNY"}</definedName>
    <definedName name="wrn.model." hidden="1">{"basic",#N/A,FALSE,"BASIC"}</definedName>
    <definedName name="wrn.MODELS."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nthly." hidden="1">{"Month End Performance",#N/A,FALSE,"Report";"Site Talk Times",#N/A,FALSE,"Report"}</definedName>
    <definedName name="wrn.Monthly._.Financials." hidden="1">{#N/A,#N/A,FALSE,"mfg - consol";#N/A,#N/A,FALSE,"mfg - flo";#N/A,#N/A,FALSE,"mfg - lindsay"}</definedName>
    <definedName name="wrn.NOVARTIS._.MODELS." hidden="1">{"QTRINC",#N/A,FALSE,"US FORMAT - P&amp;L";"MARGIN",#N/A,FALSE,"US FORMAT-MARGIN";"SALES1",#N/A,FALSE,"US FORMAT - SALES";"SALES2",#N/A,FALSE,"US FORMAT - SALES";"SALES3",#N/A,FALSE,"US FORMAT - SALES";"SALES4",#N/A,FALSE,"US FORMAT - SALES";"SALES5",#N/A,FALSE,"US FORMAT - SALES"}</definedName>
    <definedName name="wrn.Oncology." hidden="1">{#N/A,#N/A,FALSE,"Onco";#N/A,#N/A,FALSE,"Taxol";#N/A,#N/A,FALSE,"UFT";#N/A,#N/A,FALSE,"Carb"}</definedName>
    <definedName name="wrn.Ops._.Units._.Profit._.and._.Loss." hidden="1">{#N/A,#N/A,FALSE,"Chris Beard";#N/A,#N/A,FALSE,"P&amp;L - Regent Street";#N/A,#N/A,FALSE,"P&amp;L - Covent Garden";#N/A,#N/A,FALSE,"P&amp;L - Seven Dials";#N/A,#N/A,FALSE,"Clairwyn Richardson";#N/A,#N/A,FALSE,"P&amp;L - Harrogate";#N/A,#N/A,FALSE,"P&amp;L - York";#N/A,#N/A,FALSE,"P&amp;L - Leeds";#N/A,#N/A,FALSE,"P&amp;L - Manchester";#N/A,#N/A,FALSE,"P&amp;L - Deansgate";#N/A,#N/A,FALSE,"P&amp;L - Durham";#N/A,#N/A,FALSE,"P&amp;L - Nottingham";#N/A,#N/A,FALSE,"P&amp;L - The Triangle";#N/A,#N/A,FALSE,"Giampiero Martignoni";#N/A,#N/A,FALSE,"P&amp;L - South Kensington";#N/A,#N/A,FALSE,"P&amp;L - Hammersmith";#N/A,#N/A,FALSE,"P&amp;L - Notting Hill";#N/A,#N/A,FALSE,"P&amp;L - Camden";#N/A,#N/A,FALSE,"P&amp;L - Hampstead";#N/A,#N/A,FALSE,"P&amp;L - Chiswick";#N/A,#N/A,FALSE,"P&amp;L - Westbourne Grove";#N/A,#N/A,FALSE,"P&amp;L - Portobello Road";#N/A,#N/A,FALSE,"Giles Potter";#N/A,#N/A,FALSE,"P&amp;L - Heathrow";#N/A,#N/A,FALSE,"P&amp;L - Tottenham Court Road";#N/A,#N/A,FALSE,"P&amp;L - Brewer Street";#N/A,#N/A,FALSE,"P&amp;L - Strand";#N/A,#N/A,FALSE,"P&amp;L - Lancaster Place";#N/A,#N/A,FALSE,"P&amp;L - Soho";#N/A,#N/A,FALSE,"P&amp;L - Kingston";#N/A,#N/A,FALSE,"John Taffe";#N/A,#N/A,FALSE,"P&amp;L - Clapham Junction";#N/A,#N/A,FALSE,"P&amp;L - Clapham High Street";#N/A,#N/A,FALSE,"P&amp;L - Bristol";#N/A,#N/A,FALSE,"P&amp;L - Ashford";#N/A,#N/A,FALSE,"Liesel Panchaud";#N/A,#N/A,FALSE,"P&amp;L - Winchester House";#N/A,#N/A,FALSE,"P&amp;L - Wormwood";#N/A,#N/A,FALSE,"P&amp;L - Leadenhall";#N/A,#N/A,FALSE,"P&amp;L - Cranbourn Street";#N/A,#N/A,FALSE,"P&amp;L - Edgeware Road";#N/A,#N/A,FALSE,"P&amp;L - Piccadilly";#N/A,#N/A,FALSE,"Raff di Landro";#N/A,#N/A,FALSE,"P&amp;L - Brighton";#N/A,#N/A,FALSE,"P&amp;L - Guildford"}</definedName>
    <definedName name="wrn.OTC._.Market._.Report." hidden="1">{#N/A,#N/A,FALSE,"Sales Graph";#N/A,#N/A,FALSE,"BUC Graph";#N/A,#N/A,FALSE,"P&amp;L - YTD"}</definedName>
    <definedName name="wrn.Other._.Pharm." hidden="1">{#N/A,#N/A,FALSE,"Other";#N/A,#N/A,FALSE,"Ace";#N/A,#N/A,FALSE,"Derm"}</definedName>
    <definedName name="wrn.p" hidden="1">{#N/A,#N/A,FALSE,"1";#N/A,#N/A,FALSE,"2";#N/A,#N/A,FALSE,"16 - 17";#N/A,#N/A,FALSE,"18 - 19";#N/A,#N/A,FALSE,"26";#N/A,#N/A,FALSE,"27";#N/A,#N/A,FALSE,"28"}</definedName>
    <definedName name="wrn.Pharm._.Market._.Report." hidden="1">{#N/A,#N/A,FALSE,"Sales Graph";#N/A,#N/A,FALSE,"PSBM";#N/A,#N/A,FALSE,"BUC Graph";#N/A,#N/A,FALSE,"P&amp;L - YTD"}</definedName>
    <definedName name="wrn.Pharmaceuticals."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MW._.Gruppe._.00_99." hidden="1">{#N/A,#N/A,FALSE,"PMW Gruppe 00_99";#N/A,#N/A,FALSE,"PMW KG 00_99";#N/A,#N/A,FALSE,"PMW Inc. 00_99";#N/A,#N/A,FALSE,"PMW VTECH 00_99";#N/A,#N/A,FALSE,"PMW Thail. 00_99";#N/A,#N/A,FALSE,"PMW Canada 00_99";#N/A,#N/A,FALSE,"Währungsabw. 00_99"}</definedName>
    <definedName name="wrn.PMW._.Gruppe._.99_98n." hidden="1">{#N/A,#N/A,FALSE,"PMW Gruppe 99_98";#N/A,#N/A,FALSE,"PMW KG 98_99";#N/A,#N/A,FALSE,"PMW Inc. 99_98";#N/A,#N/A,FALSE,"PMW VTECH 99_98";#N/A,#N/A,FALSE,"PMW Thail. 99_98";#N/A,#N/A,FALSE,"PMW Canada 99_98";#N/A,#N/A,FALSE,"Währungsabw. 99_98"}</definedName>
    <definedName name="wrn.Portrait._.IS." hidden="1">{"Portrait letter is",#N/A,FALSE,"Model"}</definedName>
    <definedName name="wrn.Portrait._.letter._.is." hidden="1">{"Portrait letter is",#N/A,FALSE,"Model"}</definedName>
    <definedName name="wrn.ppp" hidden="1">{#N/A,#N/A,FALSE,"1";#N/A,#N/A,FALSE,"2";#N/A,#N/A,FALSE,"16 - 17";#N/A,#N/A,FALSE,"18 - 19";#N/A,#N/A,FALSE,"26";#N/A,#N/A,FALSE,"27";#N/A,#N/A,FALSE,"28"}</definedName>
    <definedName name="wrn.pres." hidden="1">{#N/A,#N/A,FALSE,"Major v. River";#N/A,#N/A,FALSE,"Industry";#N/A,#N/A,FALSE,"Large Operators";#N/A,#N/A,FALSE,"Smaller Operators";#N/A,#N/A,FALSE,"Equip. Supply";#N/A,#N/A,FALSE,"EBITDA";#N/A,#N/A,FALSE,"States";#N/A,#N/A,FALSE,"LV Detail"}</definedName>
    <definedName name="wrn.pres97." hidden="1">{#N/A,#N/A,FALSE,"Cover";#N/A,#N/A,FALSE,"Major v. River";#N/A,#N/A,FALSE,"Industry";#N/A,#N/A,FALSE,"Stock Val";#N/A,#N/A,FALSE,"EBITDA";#N/A,#N/A,FALSE,"EBITDA Growth";#N/A,#N/A,FALSE,"LV REt";#N/A,#N/A,FALSE,"AC Ret";#N/A,#N/A,FALSE,"River Ret";#N/A,#N/A,FALSE,"Executive";#N/A,#N/A,FALSE,"Demographics";#N/A,#N/A,FALSE,"Leisure";#N/A,#N/A,FALSE,"States";#N/A,#N/A,FALSE,"nongame";#N/A,#N/A,FALSE,"nongame2";#N/A,#N/A,FALSE,"Room Margin";#N/A,#N/A,FALSE,"Hyp Casino";#N/A,#N/A,FALSE,"lv gates";#N/A,#N/A,FALSE,"potential";#N/A,#N/A,FALSE,"Large Operators";#N/A,#N/A,FALSE,"Smaller Operators";#N/A,#N/A,FALSE,"Equip. Supply";#N/A,#N/A,FALSE,"LV Detail $1 Mil"}</definedName>
    <definedName name="wrn.Primary._.Reports." hidden="1">{#N/A,#N/A,FALSE,"Plan Summary";#N/A,#N/A,FALSE,"Monthly Goals";#N/A,#N/A,FALSE,"Profit Detail";#N/A,#N/A,FALSE,"Output Comparison";#N/A,#N/A,FALSE,"Production Goals"}</definedName>
    <definedName name="wrn.prin2._.all." hidden="1">{#N/A,#N/A,FALSE,"Pharm";#N/A,#N/A,FALSE,"WWCM"}</definedName>
    <definedName name="wrn.prin3" hidden="1">{#N/A,#N/A,FALSE,"Pharm";#N/A,#N/A,FALSE,"WWCM"}</definedName>
    <definedName name="wrn.print" hidden="1">{#N/A,#N/A,FALSE,"Pharm";#N/A,#N/A,FALSE,"WWCM"}</definedName>
    <definedName name="wrn.print." localSheetId="2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1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4"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1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1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10"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1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ALL." hidden="1">{#N/A,#N/A,FALSE,"Pharm";#N/A,#N/A,FALSE,"WWCM"}</definedName>
    <definedName name="wrn.PRINT._.ALL.2" hidden="1">{#N/A,#N/A,FALSE,"Pharm";#N/A,#N/A,FALSE,"WWCM"}</definedName>
    <definedName name="wrn.print._.all2" hidden="1">{#N/A,#N/A,FALSE,"Pharm";#N/A,#N/A,FALSE,"WWCM"}</definedName>
    <definedName name="wrn.print._.area._.1." hidden="1">{#N/A,#N/A,FALSE,"100 ADMIN";#N/A,#N/A,FALSE,"150 BROADCAST SERV";#N/A,#N/A,FALSE,"200 LOGISTICS";#N/A,#N/A,FALSE,"210 Race Op";#N/A,#N/A,FALSE,"220 T&amp;S";#N/A,#N/A,FALSE,"225 SAFETY";#N/A,#N/A,FALSE,"230 Pace Car";#N/A,#N/A,FALSE,"240 ELEC";#N/A,#N/A,FALSE,"250 COMP";#N/A,#N/A,FALSE,"300 SALES";#N/A,#N/A,FALSE,"350 MARKET RESEARCH";#N/A,#N/A,FALSE,"375 M &amp; A";#N/A,#N/A,FALSE,"400 CLIENT SERVICE";#N/A,#N/A,FALSE,"425 WCC";#N/A,#N/A,FALSE,"450 PR";#N/A,#N/A,FALSE,"475 MARKETING SERVICES";#N/A,#N/A,FALSE,"500 REGISTRATION";#N/A,#N/A,FALSE,"550 PROMOTIONS";#N/A,#N/A,FALSE,"575 Client Relations";#N/A,#N/A,FALSE,"2000 Budget All";#N/A,#N/A,FALSE,"Notes 2000";#N/A,#N/A,FALSE,"CART Q-LY";#N/A,#N/A,FALSE,"ARS";#N/A,#N/A,FALSE,"Promotion";#N/A,#N/A,FALSE,"CLP";#N/A,#N/A,FALSE,"2000 Share calc-actual";#N/A,#N/A,FALSE,"Comb 2000";#N/A,#N/A,FALSE,"Comb 2001";#N/A,#N/A,FALSE,"Comb 2002";#N/A,#N/A,FALSE,"Comb 2003";#N/A,#N/A,FALSE,"Comb 2004";#N/A,#N/A,FALSE,"Comb 2005";#N/A,#N/A,FALSE,"Summary";#N/A,#N/A,FALSE,"CHAMP Q-LY"}</definedName>
    <definedName name="wrn.print._.graphs." localSheetId="23" hidden="1">{"cap_structure",#N/A,FALSE,"Graph-Mkt Cap";"price",#N/A,FALSE,"Graph-Price";"ebit",#N/A,FALSE,"Graph-EBITDA";"ebitda",#N/A,FALSE,"Graph-EBITDA"}</definedName>
    <definedName name="wrn.print._.graphs." localSheetId="13" hidden="1">{"cap_structure",#N/A,FALSE,"Graph-Mkt Cap";"price",#N/A,FALSE,"Graph-Price";"ebit",#N/A,FALSE,"Graph-EBITDA";"ebitda",#N/A,FALSE,"Graph-EBITDA"}</definedName>
    <definedName name="wrn.print._.graphs." localSheetId="3" hidden="1">{"cap_structure",#N/A,FALSE,"Graph-Mkt Cap";"price",#N/A,FALSE,"Graph-Price";"ebit",#N/A,FALSE,"Graph-EBITDA";"ebitda",#N/A,FALSE,"Graph-EBITDA"}</definedName>
    <definedName name="wrn.print._.graphs." localSheetId="4" hidden="1">{"cap_structure",#N/A,FALSE,"Graph-Mkt Cap";"price",#N/A,FALSE,"Graph-Price";"ebit",#N/A,FALSE,"Graph-EBITDA";"ebitda",#N/A,FALSE,"Graph-EBITDA"}</definedName>
    <definedName name="wrn.print._.graphs." localSheetId="15" hidden="1">{"cap_structure",#N/A,FALSE,"Graph-Mkt Cap";"price",#N/A,FALSE,"Graph-Price";"ebit",#N/A,FALSE,"Graph-EBITDA";"ebitda",#N/A,FALSE,"Graph-EBITDA"}</definedName>
    <definedName name="wrn.print._.graphs." localSheetId="9" hidden="1">{"cap_structure",#N/A,FALSE,"Graph-Mkt Cap";"price",#N/A,FALSE,"Graph-Price";"ebit",#N/A,FALSE,"Graph-EBITDA";"ebitda",#N/A,FALSE,"Graph-EBITDA"}</definedName>
    <definedName name="wrn.print._.graphs." localSheetId="11" hidden="1">{"cap_structure",#N/A,FALSE,"Graph-Mkt Cap";"price",#N/A,FALSE,"Graph-Price";"ebit",#N/A,FALSE,"Graph-EBITDA";"ebitda",#N/A,FALSE,"Graph-EBITDA"}</definedName>
    <definedName name="wrn.print._.graphs." localSheetId="10" hidden="1">{"cap_structure",#N/A,FALSE,"Graph-Mkt Cap";"price",#N/A,FALSE,"Graph-Price";"ebit",#N/A,FALSE,"Graph-EBITDA";"ebitda",#N/A,FALSE,"Graph-EBITDA"}</definedName>
    <definedName name="wrn.print._.graphs." localSheetId="17"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raw._.data._.entry." localSheetId="23" hidden="1">{"inputs raw data",#N/A,TRUE,"INPUT"}</definedName>
    <definedName name="wrn.print._.raw._.data._.entry." localSheetId="13" hidden="1">{"inputs raw data",#N/A,TRUE,"INPUT"}</definedName>
    <definedName name="wrn.print._.raw._.data._.entry." localSheetId="3" hidden="1">{"inputs raw data",#N/A,TRUE,"INPUT"}</definedName>
    <definedName name="wrn.print._.raw._.data._.entry." localSheetId="4" hidden="1">{"inputs raw data",#N/A,TRUE,"INPUT"}</definedName>
    <definedName name="wrn.print._.raw._.data._.entry." localSheetId="15" hidden="1">{"inputs raw data",#N/A,TRUE,"INPUT"}</definedName>
    <definedName name="wrn.print._.raw._.data._.entry." localSheetId="9" hidden="1">{"inputs raw data",#N/A,TRUE,"INPUT"}</definedName>
    <definedName name="wrn.print._.raw._.data._.entry." localSheetId="11" hidden="1">{"inputs raw data",#N/A,TRUE,"INPUT"}</definedName>
    <definedName name="wrn.print._.raw._.data._.entry." localSheetId="10" hidden="1">{"inputs raw data",#N/A,TRUE,"INPUT"}</definedName>
    <definedName name="wrn.print._.raw._.data._.entry." localSheetId="17" hidden="1">{"inputs raw data",#N/A,TRUE,"INPUT"}</definedName>
    <definedName name="wrn.print._.raw._.data._.entry." hidden="1">{"inputs raw data",#N/A,TRUE,"INPUT"}</definedName>
    <definedName name="wrn.print._.standalone." hidden="1">{"standalone1",#N/A,FALSE,"DCFBase";"standalone2",#N/A,FALSE,"DCFBase"}</definedName>
    <definedName name="wrn.print._.summary._.sheets." localSheetId="23" hidden="1">{"summary1",#N/A,TRUE,"Comps";"summary2",#N/A,TRUE,"Comps";"summary3",#N/A,TRUE,"Comps"}</definedName>
    <definedName name="wrn.print._.summary._.sheets." localSheetId="13" hidden="1">{"summary1",#N/A,TRUE,"Comps";"summary2",#N/A,TRUE,"Comps";"summary3",#N/A,TRUE,"Comps"}</definedName>
    <definedName name="wrn.print._.summary._.sheets." localSheetId="3" hidden="1">{"summary1",#N/A,TRUE,"Comps";"summary2",#N/A,TRUE,"Comps";"summary3",#N/A,TRUE,"Comps"}</definedName>
    <definedName name="wrn.print._.summary._.sheets." localSheetId="4" hidden="1">{"summary1",#N/A,TRUE,"Comps";"summary2",#N/A,TRUE,"Comps";"summary3",#N/A,TRUE,"Comps"}</definedName>
    <definedName name="wrn.print._.summary._.sheets." localSheetId="15" hidden="1">{"summary1",#N/A,TRUE,"Comps";"summary2",#N/A,TRUE,"Comps";"summary3",#N/A,TRUE,"Comps"}</definedName>
    <definedName name="wrn.print._.summary._.sheets." localSheetId="9" hidden="1">{"summary1",#N/A,TRUE,"Comps";"summary2",#N/A,TRUE,"Comps";"summary3",#N/A,TRUE,"Comps"}</definedName>
    <definedName name="wrn.print._.summary._.sheets." localSheetId="11" hidden="1">{"summary1",#N/A,TRUE,"Comps";"summary2",#N/A,TRUE,"Comps";"summary3",#N/A,TRUE,"Comps"}</definedName>
    <definedName name="wrn.print._.summary._.sheets." localSheetId="10" hidden="1">{"summary1",#N/A,TRUE,"Comps";"summary2",#N/A,TRUE,"Comps";"summary3",#N/A,TRUE,"Comps"}</definedName>
    <definedName name="wrn.print._.summary._.sheets." localSheetId="17" hidden="1">{"summary1",#N/A,TRUE,"Comps";"summary2",#N/A,TRUE,"Comps";"summary3",#N/A,TRUE,"Comps"}</definedName>
    <definedName name="wrn.print._.summary._.sheets." hidden="1">{"summary1",#N/A,TRUE,"Comps";"summary2",#N/A,TRUE,"Comps";"summary3",#N/A,TRUE,"Comps"}</definedName>
    <definedName name="wrn.print._all1." hidden="1">{#N/A,#N/A,FALSE,"Pharm";#N/A,#N/A,FALSE,"WWCM"}</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2" hidden="1">{#N/A,#N/A,FALSE,"Pharm";#N/A,#N/A,FALSE,"WWCM"}</definedName>
    <definedName name="wrn.printall." hidden="1">{"printall",#N/A,FALSE,"BAIRNUMB"}</definedName>
    <definedName name="wrn.PRODTABLES." localSheetId="23"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wrn.PRODTABLES." localSheetId="13"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wrn.PRODTABLES." localSheetId="3"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wrn.PRODTABLES." localSheetId="4"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wrn.PRODTABLES." localSheetId="15"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wrn.PRODTABLES." localSheetId="9"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wrn.PRODTABLES." localSheetId="11"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wrn.PRODTABLES." localSheetId="10"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wrn.PRODTABLES." localSheetId="17"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wrn.PRODTABLES."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wrn.products" hidden="1">{#N/A,#N/A,FALSE,"1";#N/A,#N/A,FALSE,"2";#N/A,#N/A,FALSE,"16 - 17";#N/A,#N/A,FALSE,"18 - 19";#N/A,#N/A,FALSE,"26";#N/A,#N/A,FALSE,"27";#N/A,#N/A,FALSE,"28"}</definedName>
    <definedName name="wrn.Products." hidden="1">{#N/A,#N/A,FALSE,"1";#N/A,#N/A,FALSE,"2";#N/A,#N/A,FALSE,"16 - 17";#N/A,#N/A,FALSE,"18 - 19";#N/A,#N/A,FALSE,"26";#N/A,#N/A,FALSE,"27";#N/A,#N/A,FALSE,"28"}</definedName>
    <definedName name="wrn.pror" hidden="1">{#N/A,#N/A,FALSE,"Pharm";#N/A,#N/A,FALSE,"WWCM"}</definedName>
    <definedName name="wrn.Pulp." hidden="1">{"Pulp Production",#N/A,FALSE,"Pulp";"Pulp Earnings",#N/A,FALSE,"Pulp"}</definedName>
    <definedName name="wrn.qrt95." hidden="1">{"qrt95",#N/A,FALSE,"BAIRNUMB"}</definedName>
    <definedName name="wrn.Qtr._.Op._.Q1." hidden="1">{"Qtr Op Mgd Q1",#N/A,FALSE,"Qtr-Op (Mng)";"Qtr Op Rpt Q1",#N/A,FALSE,"Qtr-Op (Rpt)";"Operating Vs Reported",#N/A,FALSE,"Rpt-Op Inc"}</definedName>
    <definedName name="wrn.Qtr._.Op._.Q2." hidden="1">{"Qtr Op Mgd Q2",#N/A,FALSE,"Qtr-Op (Mng)";"Qtr Op Rpt Q2",#N/A,FALSE,"Qtr-Op (Rpt)";"Operating Vs Reported",#N/A,FALSE,"Rpt-Op Inc"}</definedName>
    <definedName name="wrn.Qtr._.Op._.Q3." hidden="1">{"Qtr Op Mgd Q3",#N/A,FALSE,"Qtr-Op (Mng)";"Qtr Op Rpt Q3",#N/A,FALSE,"Qtr-Op (Rpt)";"Operating Vs Reported",#N/A,FALSE,"Rpt-Op Inc"}</definedName>
    <definedName name="wrn.Qtr._.Op._.Q4." hidden="1">{"Qtr Op Mgd Q3",#N/A,FALSE,"Qtr-Op (Mng)";"Qtr Op Rpt Q4",#N/A,FALSE,"Qtr-Op (Rpt)";"Operating Vs Reported",#N/A,FALSE,"Rpt-Op Inc"}</definedName>
    <definedName name="wrn.Qtr._.Op._Q2a." hidden="1">{"Qtr Op Mgd Q2",#N/A,FALSE,"Qtr-Op (Mng)";"Qtr Op Rpt Q2",#N/A,FALSE,"Qtr-Op (Rpt)";"Operating Vs Reported",#N/A,FALSE,"Rpt-Op Inc"}</definedName>
    <definedName name="wrn.Qtr_.Op._.Q4." hidden="1">{"Qtr Op Mgd Q3",#N/A,FALSE,"Qtr-Op (Mng)";"Qtr Op Rpt Q4",#N/A,FALSE,"Qtr-Op (Rpt)";"Operating Vs Reported",#N/A,FALSE,"Rpt-Op Inc"}</definedName>
    <definedName name="wrn.quarterly." hidden="1">{"quarterly",#N/A,FALSE,"BAIRNUMB"}</definedName>
    <definedName name="wrn.Raff._.Di._.Landro." hidden="1">{#N/A,#N/A,FALSE,"Raff di Landro";#N/A,#N/A,FALSE,"P&amp;L - Brighton";#N/A,#N/A,FALSE,"P&amp;L - Guildford"}</definedName>
    <definedName name="wrn.REFINERY." localSheetId="23" hidden="1">{"Padd I to III",#N/A,FALSE,"REFINERY";"Padd IV to US",#N/A,FALSE,"REFINERY";"Crude Balance I",#N/A,FALSE,"REFINERY";"Crude Balance II",#N/A,FALSE,"REFINERY"}</definedName>
    <definedName name="wrn.REFINERY." localSheetId="13" hidden="1">{"Padd I to III",#N/A,FALSE,"REFINERY";"Padd IV to US",#N/A,FALSE,"REFINERY";"Crude Balance I",#N/A,FALSE,"REFINERY";"Crude Balance II",#N/A,FALSE,"REFINERY"}</definedName>
    <definedName name="wrn.REFINERY." localSheetId="3" hidden="1">{"Padd I to III",#N/A,FALSE,"REFINERY";"Padd IV to US",#N/A,FALSE,"REFINERY";"Crude Balance I",#N/A,FALSE,"REFINERY";"Crude Balance II",#N/A,FALSE,"REFINERY"}</definedName>
    <definedName name="wrn.REFINERY." localSheetId="4" hidden="1">{"Padd I to III",#N/A,FALSE,"REFINERY";"Padd IV to US",#N/A,FALSE,"REFINERY";"Crude Balance I",#N/A,FALSE,"REFINERY";"Crude Balance II",#N/A,FALSE,"REFINERY"}</definedName>
    <definedName name="wrn.REFINERY." localSheetId="15" hidden="1">{"Padd I to III",#N/A,FALSE,"REFINERY";"Padd IV to US",#N/A,FALSE,"REFINERY";"Crude Balance I",#N/A,FALSE,"REFINERY";"Crude Balance II",#N/A,FALSE,"REFINERY"}</definedName>
    <definedName name="wrn.REFINERY." localSheetId="9" hidden="1">{"Padd I to III",#N/A,FALSE,"REFINERY";"Padd IV to US",#N/A,FALSE,"REFINERY";"Crude Balance I",#N/A,FALSE,"REFINERY";"Crude Balance II",#N/A,FALSE,"REFINERY"}</definedName>
    <definedName name="wrn.REFINERY." localSheetId="11" hidden="1">{"Padd I to III",#N/A,FALSE,"REFINERY";"Padd IV to US",#N/A,FALSE,"REFINERY";"Crude Balance I",#N/A,FALSE,"REFINERY";"Crude Balance II",#N/A,FALSE,"REFINERY"}</definedName>
    <definedName name="wrn.REFINERY." localSheetId="10" hidden="1">{"Padd I to III",#N/A,FALSE,"REFINERY";"Padd IV to US",#N/A,FALSE,"REFINERY";"Crude Balance I",#N/A,FALSE,"REFINERY";"Crude Balance II",#N/A,FALSE,"REFINERY"}</definedName>
    <definedName name="wrn.REFINERY." localSheetId="17" hidden="1">{"Padd I to III",#N/A,FALSE,"REFINERY";"Padd IV to US",#N/A,FALSE,"REFINERY";"Crude Balance I",#N/A,FALSE,"REFINERY";"Crude Balance II",#N/A,FALSE,"REFINERY"}</definedName>
    <definedName name="wrn.REFINERY." hidden="1">{"Padd I to III",#N/A,FALSE,"REFINERY";"Padd IV to US",#N/A,FALSE,"REFINERY";"Crude Balance I",#N/A,FALSE,"REFINERY";"Crude Balance II",#N/A,FALSE,"REFINERY"}</definedName>
    <definedName name="wrn.rep1." hidden="1">{"add",#N/A,FALSE,"code"}</definedName>
    <definedName name="wrn.Replacement._.Cost." hidden="1">{#N/A,#N/A,TRUE,"Cover Repl";#N/A,#N/A,TRUE,"P&amp;L";#N/A,#N/A,TRUE,"P&amp;L (2)";#N/A,#N/A,TRUE,"BS";#N/A,#N/A,TRUE,"Depreciation";#N/A,#N/A,TRUE,"GRAPHS";#N/A,#N/A,TRUE,"DCF EBITDA Multiple";#N/A,#N/A,TRUE,"DCF Perpetual Growth"}</definedName>
    <definedName name="wrn.Replacement._.Cost.1" hidden="1">{#N/A,#N/A,TRUE,"Cover Repl";#N/A,#N/A,TRUE,"P&amp;L";#N/A,#N/A,TRUE,"P&amp;L (2)";#N/A,#N/A,TRUE,"BS";#N/A,#N/A,TRUE,"Depreciation";#N/A,#N/A,TRUE,"GRAPHS";#N/A,#N/A,TRUE,"DCF EBITDA Multiple";#N/A,#N/A,TRUE,"DCF Perpetual Growth"}</definedName>
    <definedName name="wrn.Report." hidden="1">{#N/A,#N/A,FALSE,"COVER";#N/A,#N/A,FALSE,"FORECAST";#N/A,#N/A,FALSE,"VALUATION";#N/A,#N/A,FALSE,"FY ANALYSIS ";#N/A,#N/A,FALSE," HY ANALYSIS"}</definedName>
    <definedName name="wrn.Report._.Cash._.Flow." localSheetId="23" hidden="1">{#N/A,#N/A,FALSE,"P&amp;L-BS-CF"}</definedName>
    <definedName name="wrn.Report._.Cash._.Flow." localSheetId="13" hidden="1">{#N/A,#N/A,FALSE,"P&amp;L-BS-CF"}</definedName>
    <definedName name="wrn.Report._.Cash._.Flow." localSheetId="3" hidden="1">{#N/A,#N/A,FALSE,"P&amp;L-BS-CF"}</definedName>
    <definedName name="wrn.Report._.Cash._.Flow." localSheetId="4" hidden="1">{#N/A,#N/A,FALSE,"P&amp;L-BS-CF"}</definedName>
    <definedName name="wrn.Report._.Cash._.Flow." localSheetId="15" hidden="1">{#N/A,#N/A,FALSE,"P&amp;L-BS-CF"}</definedName>
    <definedName name="wrn.Report._.Cash._.Flow." localSheetId="9" hidden="1">{#N/A,#N/A,FALSE,"P&amp;L-BS-CF"}</definedName>
    <definedName name="wrn.Report._.Cash._.Flow." localSheetId="11" hidden="1">{#N/A,#N/A,FALSE,"P&amp;L-BS-CF"}</definedName>
    <definedName name="wrn.Report._.Cash._.Flow." localSheetId="10" hidden="1">{#N/A,#N/A,FALSE,"P&amp;L-BS-CF"}</definedName>
    <definedName name="wrn.Report._.Cash._.Flow." localSheetId="17" hidden="1">{#N/A,#N/A,FALSE,"P&amp;L-BS-CF"}</definedName>
    <definedName name="wrn.Report._.Cash._.Flow." hidden="1">{#N/A,#N/A,FALSE,"P&amp;L-BS-CF"}</definedName>
    <definedName name="wrn.Reporting._.Manual._.Volume._.III." hidden="1">{#N/A,#N/A,FALSE,"Welcome";#N/A,#N/A,FALSE,"Instructions";#N/A,#N/A,FALSE,"TOC";#N/A,#N/A,FALSE,"Nestle";#N/A,#N/A,FALSE,"ICExcept";#N/A,#N/A,FALSE,"Equity";#N/A,#N/A,FALSE,"PLPL"}</definedName>
    <definedName name="wrn.RESULTS." hidden="1">{#N/A,#N/A,FALSE,"HMF";#N/A,#N/A,FALSE,"FACIL";#N/A,#N/A,FALSE,"HMFINANCE";#N/A,#N/A,FALSE,"HMEUROPE";#N/A,#N/A,FALSE,"HHAB CONSO";#N/A,#N/A,FALSE,"PAB";#N/A,#N/A,FALSE,"MMC";#N/A,#N/A,FALSE,"THAI";#N/A,#N/A,FALSE,"SINPA";#N/A,#N/A,FALSE,"POLAND"}</definedName>
    <definedName name="wrn.Rptg._.Manual._.Volume._.II." hidden="1">{#N/A,#N/A,FALSE,"Welcome";#N/A,#N/A,FALSE,"Instructs";#N/A,#N/A,FALSE,"TOC";#N/A,#N/A,FALSE,"MOR";#N/A,#N/A,FALSE,"MOHSch";#N/A,#N/A,FALSE,"MOHIns";#N/A,#N/A,FALSE,"SNar";#N/A,#N/A,FALSE,"FNar";#N/A,#N/A,FALSE,"CSFL";#N/A,#N/A,FALSE,"FrgnCurr";#N/A,#N/A,FALSE,"CMA"}</definedName>
    <definedName name="wrn.Rptg._.Manual._.Volume._.III." hidden="1">{#N/A,#N/A,FALSE,"Welcome";#N/A,#N/A,FALSE,"Instructs";#N/A,#N/A,FALSE,"TOC";#N/A,#N/A,FALSE,"Nestle";#N/A,#N/A,FALSE,"ICExcept";#N/A,#N/A,FALSE,"Equity";#N/A,#N/A,FALSE,"PLPL";#N/A,#N/A,FALSE,"Flexi";#N/A,#N/A,FALSE,"ARAging";#N/A,#N/A,FALSE,"TecDep";#N/A,#N/A,FALSE,"FA";#N/A,#N/A,FALSE,"DefTax";#N/A,#N/A,FALSE,"GAExp";#N/A,#N/A,FALSE,"AssetDet";#N/A,#N/A,FALSE,"MiscPay";#N/A,#N/A,FALSE,"OOI";#N/A,#N/A,FALSE,"Nonop";#N/A,#N/A,FALSE,"InvestDebt";#N/A,#N/A,FALSE,"Head";#N/A,#N/A,FALSE,"Legal";#N/A,#N/A,FALSE,"LTLia";#N/A,#N/A,FALSE,"MfgSources"}</definedName>
    <definedName name="wrn.Rptg._.Manual._.Volume._.IV." hidden="1">{#N/A,#N/A,FALSE,"Welcome";#N/A,#N/A,FALSE,"Instructs";#N/A,#N/A,FALSE,"TOC";#N/A,#N/A,FALSE,"YEP";#N/A,#N/A,FALSE,"Prop";#N/A,#N/A,FALSE,"Capex";#N/A,#N/A,FALSE,"ICPL";#N/A,#N/A,FALSE,"ICBS";#N/A,#N/A,FALSE,"MiscStats";#N/A,#N/A,FALSE,"Production";#N/A,#N/A,FALSE,"BIINS";#N/A,#N/A,FALSE,"WBINS";#N/A,#N/A,FALSE,"INSStats";#N/A,#N/A,FALSE,"TaxExp";#N/A,#N/A,FALSE,"TaxAccrual";#N/A,#N/A,FALSE,"TaxLoss";#N/A,#N/A,FALSE,"Royalty"}</definedName>
    <definedName name="wrn.saf." hidden="1">{#N/A,#N/A,FALSE,"SAFILOR"}</definedName>
    <definedName name="wrn.sales." hidden="1">{"sales",#N/A,FALSE,"Sales";"sales existing",#N/A,FALSE,"Sales";"sales rd1",#N/A,FALSE,"Sales";"sales rd2",#N/A,FALSE,"Sales"}</definedName>
    <definedName name="wrn.SCA._.Acq.." hidden="1">{#N/A,#N/A,FALSE,"main";#N/A,#N/A,FALSE,"Pooling";#N/A,#N/A,FALSE,"Purchase"}</definedName>
    <definedName name="wrn.SCA._.AcqDisv." hidden="1">{#N/A,#N/A,FALSE,"main";#N/A,#N/A,FALSE,"Purchase"}</definedName>
    <definedName name="wrn.Scenario._.Analysis." hidden="1">{#N/A,"Base Case",FALSE,"Revenue";#N/A,"£6.25 Fee",FALSE,"Revenue"}</definedName>
    <definedName name="wrn.Sensitivity." localSheetId="23" hidden="1">{"Sensitivity","2500/18",FALSE,"Senstivity analysis master"}</definedName>
    <definedName name="wrn.Sensitivity." localSheetId="13" hidden="1">{"Sensitivity","2500/18",FALSE,"Senstivity analysis master"}</definedName>
    <definedName name="wrn.Sensitivity." localSheetId="3" hidden="1">{"Sensitivity","2500/18",FALSE,"Senstivity analysis master"}</definedName>
    <definedName name="wrn.Sensitivity." localSheetId="4" hidden="1">{"Sensitivity","2500/18",FALSE,"Senstivity analysis master"}</definedName>
    <definedName name="wrn.Sensitivity." localSheetId="15" hidden="1">{"Sensitivity","2500/18",FALSE,"Senstivity analysis master"}</definedName>
    <definedName name="wrn.Sensitivity." localSheetId="9" hidden="1">{"Sensitivity","2500/18",FALSE,"Senstivity analysis master"}</definedName>
    <definedName name="wrn.Sensitivity." localSheetId="11" hidden="1">{"Sensitivity","2500/18",FALSE,"Senstivity analysis master"}</definedName>
    <definedName name="wrn.Sensitivity." localSheetId="10" hidden="1">{"Sensitivity","2500/18",FALSE,"Senstivity analysis master"}</definedName>
    <definedName name="wrn.Sensitivity." localSheetId="17" hidden="1">{"Sensitivity","2500/18",FALSE,"Senstivity analysis master"}</definedName>
    <definedName name="wrn.Sensitivity." hidden="1">{"Sensitivity","2500/18",FALSE,"Senstivity analysis master"}</definedName>
    <definedName name="wrn.SGPMODELS." hidden="1">{"QTRINC1",#N/A,FALSE,"SGPNEW";"QTRINC2",#N/A,FALSE,"SGPNEW";"USSALES1",#N/A,FALSE,"SGPNEW";"USSALES2",#N/A,FALSE,"SGPNEW";"INTLSALES1",#N/A,FALSE,"SGPNEW";"INTLSALES2",#N/A,FALSE,"SGPNEW";"WWSALES1",#N/A,FALSE,"SGPNEW";"WWSALES2",#N/A,FALSE,"SGPNEW";"NEWPRODS",#N/A,FALSE,"SGPNEW";"CASHFLOW",#N/A,FALSE,"SGPNEW"}</definedName>
    <definedName name="wrn.Shareholders._.and._.Employees." hidden="1">{#N/A,#N/A,FALSE,"Share the Wealth";#N/A,#N/A,FALSE,"Shareholders vs Employees";#N/A,#N/A,FALSE,"Share vs Emp Summary"}</definedName>
    <definedName name="wrn.SKSCS1." hidden="1">{#N/A,#N/A,FALSE,"Antony Financials";#N/A,#N/A,FALSE,"Cowboy Financials";#N/A,#N/A,FALSE,"Combined";#N/A,#N/A,FALSE,"Valuematrix";#N/A,#N/A,FALSE,"DCFAntony";#N/A,#N/A,FALSE,"DCFCowboy";#N/A,#N/A,FALSE,"DCFCombined"}</definedName>
    <definedName name="wrn.Sonstige." hidden="1">{#N/A,#N/A,FALSE,"Produkte Erw.";#N/A,#N/A,FALSE,"Produkte Plan";#N/A,#N/A,FALSE,"Leistungen Erw.";#N/A,#N/A,FALSE,"Leistungen Plan";#N/A,#N/A,FALSE,"KA Allg.Kosten (2)";#N/A,#N/A,FALSE,"KA All.Kosten"}</definedName>
    <definedName name="wrn.SUMMARY." hidden="1">{"BS",#N/A,FALSE,"USA"}</definedName>
    <definedName name="wrn.SummaryPgs." hidden="1">{#N/A,#N/A,FALSE,"CreditStat";#N/A,#N/A,FALSE,"SPbrkup";#N/A,#N/A,FALSE,"MerSPsyn";#N/A,#N/A,FALSE,"MerSPwKCsyn";#N/A,#N/A,FALSE,"MerSPwKCsyn (2)";#N/A,#N/A,FALSE,"CreditStat (2)"}</definedName>
    <definedName name="wrn.SunModel." hidden="1">{#N/A,#N/A,FALSE,"summary";#N/A,#N/A,FALSE,"SIH";#N/A,#N/A,FALSE,"SIH Value";#N/A,#N/A,FALSE,"tax est.";#N/A,#N/A,FALSE,"Mohegan";#N/A,#N/A,FALSE,"Resorts";#N/A,#N/A,FALSE,"Win Per Day";#N/A,#N/A,FALSE,"CapStr"}</definedName>
    <definedName name="wrn.Tables." hidden="1">{"view1",#N/A,FALSE,"Tables";"view2",#N/A,FALSE,"Tables";"view3",#N/A,FALSE,"Tables"}</definedName>
    <definedName name="wrn.test." localSheetId="23" hidden="1">{"Valuation_Common",#N/A,FALSE,"Valuation"}</definedName>
    <definedName name="wrn.test." localSheetId="13" hidden="1">{"Valuation_Common",#N/A,FALSE,"Valuation"}</definedName>
    <definedName name="wrn.test." localSheetId="3" hidden="1">{"Valuation_Common",#N/A,FALSE,"Valuation"}</definedName>
    <definedName name="wrn.test." localSheetId="4" hidden="1">{"Valuation_Common",#N/A,FALSE,"Valuation"}</definedName>
    <definedName name="wrn.test." localSheetId="15" hidden="1">{"Valuation_Common",#N/A,FALSE,"Valuation"}</definedName>
    <definedName name="wrn.test." localSheetId="9" hidden="1">{"Valuation_Common",#N/A,FALSE,"Valuation"}</definedName>
    <definedName name="wrn.test." localSheetId="11" hidden="1">{"Valuation_Common",#N/A,FALSE,"Valuation"}</definedName>
    <definedName name="wrn.test." localSheetId="10" hidden="1">{"Valuation_Common",#N/A,FALSE,"Valuation"}</definedName>
    <definedName name="wrn.test." localSheetId="17" hidden="1">{"Valuation_Common",#N/A,FALSE,"Valuation"}</definedName>
    <definedName name="wrn.test." hidden="1">{"Valuation_Common",#N/A,FALSE,"Valuation"}</definedName>
    <definedName name="wrn.Test._.1." hidden="1">{#N/A,#N/A,FALSE,"FK Plan_Ist"}</definedName>
    <definedName name="wrn.Test2." hidden="1">{#N/A,#N/A,FALSE,"FK Plan_Ist"}</definedName>
    <definedName name="wrn.todo." hidden="1">{#N/A,#N/A,FALSE,"Hip.Bas";#N/A,#N/A,FALSE,"ventas";#N/A,#N/A,FALSE,"ingre-Año";#N/A,#N/A,FALSE,"ventas-Año";#N/A,#N/A,FALSE,"Costepro";#N/A,#N/A,FALSE,"inversion";#N/A,#N/A,FALSE,"personal";#N/A,#N/A,FALSE,"Gastos-V";#N/A,#N/A,FALSE,"Circulante";#N/A,#N/A,FALSE,"CONSOLI";#N/A,#N/A,FALSE,"Es-Fin";#N/A,#N/A,FALSE,"Margen-P"}</definedName>
    <definedName name="wrn.Total._.Business."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Market._.Report." hidden="1">{#N/A,#N/A,FALSE,"Sales Graph";#N/A,#N/A,FALSE,"BUC Graph";#N/A,#N/A,FALSE,"P&amp;L - YTD"}</definedName>
    <definedName name="wrn.totalcomp." hidden="1">{"comp1",#N/A,FALSE,"COMPS";"footnotes",#N/A,FALSE,"COMPS"}</definedName>
    <definedName name="wrn.Tweety." hidden="1">{#N/A,#N/A,FALSE,"A&amp;E";#N/A,#N/A,FALSE,"HighTop";#N/A,#N/A,FALSE,"JG";#N/A,#N/A,FALSE,"RI";#N/A,#N/A,FALSE,"woHT";#N/A,#N/A,FALSE,"woHT&amp;JG"}</definedName>
    <definedName name="wrn.Units._.Profit._.and._.Loss." hidden="1">{#N/A,#N/A,TRUE,"P&amp;L - Ashford";#N/A,#N/A,TRUE,"P&amp;L - Brighton";#N/A,#N/A,TRUE,"P&amp;L - Brewer Street";#N/A,#N/A,TRUE,"P&amp;L - Bristol";#N/A,#N/A,TRUE,"P&amp;L - Camden";#N/A,#N/A,TRUE,"P&amp;L - Covent Garden";#N/A,#N/A,TRUE,"P&amp;L - Clapham Junction";#N/A,#N/A,TRUE,"P&amp;L - Clapham High Street";#N/A,#N/A,TRUE,"P&amp;L - Cranbourn Street";#N/A,#N/A,TRUE,"P&amp;L - Chiswick";#N/A,#N/A,TRUE,"P&amp;L - Deansgate";#N/A,#N/A,TRUE,"P&amp;L - Durham";#N/A,#N/A,TRUE,"P&amp;L - Edgeware Road";#N/A,#N/A,TRUE,"P&amp;L - Guildford";#N/A,#N/A,TRUE,"P&amp;L - Harrogate";#N/A,#N/A,TRUE,"P&amp;L - Hammersmith";#N/A,#N/A,TRUE,"P&amp;L - Hampstead";#N/A,#N/A,TRUE,"P&amp;L - Heathrow";#N/A,#N/A,TRUE,"P&amp;L - Leadenhall";#N/A,#N/A,TRUE,"P&amp;L - Leeds";#N/A,#N/A,TRUE,"P&amp;L - Lancaster Place";#N/A,#N/A,TRUE,"P&amp;L - Manchester";#N/A,#N/A,TRUE,"P&amp;L - Notting Hill";#N/A,#N/A,TRUE,"P&amp;L - Nottingham";#N/A,#N/A,TRUE,"P&amp;L - Portobello Road";#N/A,#N/A,TRUE,"P&amp;L - Piccadilly";#N/A,#N/A,TRUE,"P&amp;L - Regent Street";#N/A,#N/A,TRUE,"P&amp;L - Seven Dials";#N/A,#N/A,TRUE,"P&amp;L - South Kensington";#N/A,#N/A,TRUE,"P&amp;L - Soho";#N/A,#N/A,TRUE,"P&amp;L - Strand";#N/A,#N/A,TRUE,"P&amp;L - Tottenham Court Road";#N/A,#N/A,TRUE,"P&amp;L - The Triangle";#N/A,#N/A,TRUE,"P&amp;L - Westbourne Grove";#N/A,#N/A,TRUE,"P&amp;L - Winchester House";#N/A,#N/A,TRUE,"P&amp;L - Wormwood";#N/A,#N/A,TRUE,"P&amp;L - York"}</definedName>
    <definedName name="wrn.VALUATION." hidden="1">{#N/A,#N/A,FALSE,"Valuation Assumptions";#N/A,#N/A,FALSE,"Summary";#N/A,#N/A,FALSE,"DCF";#N/A,#N/A,FALSE,"Valuation";#N/A,#N/A,FALSE,"WACC";#N/A,#N/A,FALSE,"UBVH";#N/A,#N/A,FALSE,"Free Cash Flow"}</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riance._.3." hidden="1">{"Variance Q3",#N/A,FALSE,"Var"}</definedName>
    <definedName name="wrn.Variance._.Q1." hidden="1">{"Variance Q1",#N/A,FALSE,"Var"}</definedName>
    <definedName name="wrn.Variance._.Q2." hidden="1">{"Variance Q2",#N/A,FALSE,"Var"}</definedName>
    <definedName name="wrn.Variance._.Q3." hidden="1">{"Variance Q3",#N/A,FALSE,"Var"}</definedName>
    <definedName name="wrn.Variance._.Q4" hidden="1">{"Variance Q4",#N/A,FALSE,"Var"}</definedName>
    <definedName name="wrn.Variance._.Q4." hidden="1">{"Variance Q4",#N/A,FALSE,"Var"}</definedName>
    <definedName name="wrn.wag." hidden="1">{"inc.ann",#N/A,FALSE,"WAG";"inc.quart",#N/A,FALSE,"WAG"}</definedName>
    <definedName name="wrn.weekly." hidden="1">{#N/A,#N/A,FALSE,"Large Operators";#N/A,#N/A,FALSE,"Smaller Operators";#N/A,#N/A,FALSE,"Equip. Supply";#N/A,#N/A,FALSE,"EBITDA";#N/A,#N/A,FALSE,"perform"}</definedName>
    <definedName name="wrn.WLAVARIANCEANALYSIS." hidden="1">{"INCOME STATEMENT",#N/A,FALSE,"IS";"WWSALES",#N/A,FALSE,"WWSALES";"USSALES",#N/A,FALSE,"USSALES";"INTLSALES",#N/A,FALSE,"INTLSALES"}</definedName>
    <definedName name="wrn.Yahoo." hidden="1">{#N/A,#N/A,FALSE,"Inc. St.";#N/A,#N/A,FALSE,"FYear";#N/A,#N/A,FALSE,"Revs.";#N/A,#N/A,FALSE,"RevsYear";#N/A,#N/A,FALSE,"Balance";#N/A,#N/A,FALSE,"CompVal";#N/A,#N/A,FALSE,"Val.";#N/A,#N/A,FALSE,"DCFval"}</definedName>
    <definedName name="wrn.Year._.End._.Projections." hidden="1">{#N/A,#N/A,FALSE,"SALESPROJ";#N/A,#N/A,FALSE,"DCPROJ";#N/A,#N/A,FALSE,"Home Office";#N/A,#N/A,FALSE,"Summary"}</definedName>
    <definedName name="wrna.prod" hidden="1">{#N/A,#N/A,FALSE,"1";#N/A,#N/A,FALSE,"2";#N/A,#N/A,FALSE,"16 - 17";#N/A,#N/A,FALSE,"18 - 19";#N/A,#N/A,FALSE,"26";#N/A,#N/A,FALSE,"27";#N/A,#N/A,FALSE,"28"}</definedName>
    <definedName name="WRR" hidden="1">{#N/A,#N/A,FALSE,"Pharm";#N/A,#N/A,FALSE,"WWCM"}</definedName>
    <definedName name="wrrrrr" hidden="1">{#N/A,#N/A,FALSE,"REPORT"}</definedName>
    <definedName name="wrwer" hidden="1">{#N/A,#N/A,FALSE,"Umsatz 99";#N/A,#N/A,FALSE,"ER 99 "}</definedName>
    <definedName name="wv" hidden="1">{#N/A,#N/A,FALSE,"Pharm";#N/A,#N/A,FALSE,"WWCM"}</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inputs._.raw._.data." localSheetId="2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summary1." localSheetId="2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2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2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w" hidden="1">{#N/A,#N/A,FALSE,"Pharm";#N/A,#N/A,FALSE,"WWCM"}</definedName>
    <definedName name="wwe.kkjk" hidden="1">{#N/A,#N/A,FALSE,"Umsatz CH";#N/A,#N/A,FALSE,"ER CH";#N/A,#N/A,FALSE,"EA CH (2) ";#N/A,#N/A,FALSE,"EA CH";#N/A,#N/A,FALSE,"EA CH (3) ";#N/A,#N/A,FALSE,"EA CH (4)";#N/A,#N/A,FALSE,"KA CH";#N/A,#N/A,FALSE,"KA CH  (2)";#N/A,#N/A,FALSE,"KA CH  (3)";#N/A,#N/A,FALSE,"KA CH (4)"}</definedName>
    <definedName name="wwii" hidden="1">{#N/A,#N/A,TRUE,"Clairwyn Richardson";#N/A,#N/A,TRUE,"P&amp;L - Harrogate";#N/A,#N/A,TRUE,"P&amp;L - York";#N/A,#N/A,TRUE,"P&amp;L - Leeds";#N/A,#N/A,TRUE,"P&amp;L - Manchester";#N/A,#N/A,TRUE,"P&amp;L - Deansgate";#N/A,#N/A,TRUE,"P&amp;L - Durham";#N/A,#N/A,TRUE,"P&amp;L - Nottingham";#N/A,#N/A,TRUE,"P&amp;L - The Triangle"}</definedName>
    <definedName name="wwww" localSheetId="23">Assump_local!wwww</definedName>
    <definedName name="wwww">#REF!</definedName>
    <definedName name="wx" hidden="1">{#N/A,#N/A,FALSE,"Pharm";#N/A,#N/A,FALSE,"WWCM"}</definedName>
    <definedName name="x" localSheetId="23">Assump_local!x</definedName>
    <definedName name="x">#REF!</definedName>
    <definedName name="xcv" hidden="1">{#N/A,#N/A,FALSE,"Pharm";#N/A,#N/A,FALSE,"WWCM"}</definedName>
    <definedName name="xcvbxcvbcx" hidden="1">{#N/A,#N/A,FALSE,"Umsatz EO BP";#N/A,#N/A,FALSE,"Umsatz EO OP";#N/A,#N/A,FALSE,"ER EO BP";#N/A,#N/A,FALSE,"ER EO OP";#N/A,#N/A,FALSE,"EA EO (2)";#N/A,#N/A,FALSE,"EA EO";#N/A,#N/A,FALSE,"EA EO (3)";#N/A,#N/A,FALSE,"EA EO (4)";#N/A,#N/A,FALSE,"KA EO  (2)";#N/A,#N/A,FALSE,"KA EO";#N/A,#N/A,FALSE,"KA EO  (3)";#N/A,#N/A,FALSE,"KA EO (4)"}</definedName>
    <definedName name="xlx" hidden="1">{#N/A,#N/A,FALSE,"PMW Gruppe 99_98";#N/A,#N/A,FALSE,"PMW KG 98_99";#N/A,#N/A,FALSE,"PMW Inc. 99_98";#N/A,#N/A,FALSE,"PMW VTECH 99_98";#N/A,#N/A,FALSE,"PMW Thail. 99_98";#N/A,#N/A,FALSE,"PMW Canada 99_98";#N/A,#N/A,FALSE,"Währungsabw. 99_98"}</definedName>
    <definedName name="XREF_COLUMN_1" hidden="1">#REF!</definedName>
    <definedName name="XRefActiveRow" hidden="1">#REF!</definedName>
    <definedName name="XRefColumnsCount" hidden="1">1</definedName>
    <definedName name="XRefCopy1" hidden="1">#REF!</definedName>
    <definedName name="XRefCopy1Row" hidden="1">#REF!</definedName>
    <definedName name="XRefCopy3" hidden="1">#REF!</definedName>
    <definedName name="XRefCopy3Row" hidden="1">#REF!</definedName>
    <definedName name="XRefCopy4" hidden="1">#REF!</definedName>
    <definedName name="XRefCopy4Row" hidden="1">#REF!</definedName>
    <definedName name="XRefCopyRangeCount" hidden="1">4</definedName>
    <definedName name="XRefPaste1" hidden="1">#REF!</definedName>
    <definedName name="XRefPaste1Row" hidden="1">#REF!</definedName>
    <definedName name="XRefPaste2" hidden="1">#REF!</definedName>
    <definedName name="XRefPaste2Row" hidden="1">#REF!</definedName>
    <definedName name="XRefPasteRangeCount" hidden="1">2</definedName>
    <definedName name="xx" localSheetId="23">Assump_local!xx</definedName>
    <definedName name="xx">#REF!</definedName>
    <definedName name="xxcxc" hidden="1">{#N/A,#N/A,FALSE,"Umsatz CH";#N/A,#N/A,FALSE,"ER CH";#N/A,#N/A,FALSE,"EA CH (2) ";#N/A,#N/A,FALSE,"EA CH";#N/A,#N/A,FALSE,"EA CH (3) ";#N/A,#N/A,FALSE,"EA CH (4)";#N/A,#N/A,FALSE,"KA CH";#N/A,#N/A,FALSE,"KA CH  (2)";#N/A,#N/A,FALSE,"KA CH  (3)";#N/A,#N/A,FALSE,"KA CH (4)"}</definedName>
    <definedName name="XXX">#REF!</definedName>
    <definedName name="xxx.gb._Hm." hidden="1">{#N/A,#N/A,FALSE,"Umsatz HM";#N/A,#N/A,FALSE,"ER HM";#N/A,#N/A,FALSE,"EA HM  (2)";#N/A,#N/A,FALSE,"EA HM ";#N/A,#N/A,FALSE,"EA HM  (4)";#N/A,#N/A,FALSE,"EA HM  (3)";#N/A,#N/A,FALSE,"KA HM  (2)";#N/A,#N/A,FALSE,"KA HM";#N/A,#N/A,FALSE,"KA HM  (3)";#N/A,#N/A,FALSE,"KA HM (4)"}</definedName>
    <definedName name="xxxSubmittable">TRUE</definedName>
    <definedName name="xxxx">#REF!</definedName>
    <definedName name="xxxxx" hidden="1">{#N/A,#N/A,FALSE,"Pharm";#N/A,#N/A,FALSE,"WWCM"}</definedName>
    <definedName name="y" localSheetId="23">Assump_local!y</definedName>
    <definedName name="y">#REF!</definedName>
    <definedName name="Yahoo" hidden="1">{#N/A,#N/A,FALSE,"Inc. St.";#N/A,#N/A,FALSE,"FYear";#N/A,#N/A,FALSE,"Revs.";#N/A,#N/A,FALSE,"RevsYear";#N/A,#N/A,FALSE,"Balance";#N/A,#N/A,FALSE,"CompVal";#N/A,#N/A,FALSE,"Val.";#N/A,#N/A,FALSE,"DCFval"}</definedName>
    <definedName name="Yash"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ear">#REF!</definedName>
    <definedName name="Year_end">#REF!</definedName>
    <definedName name="years">#REF!</definedName>
    <definedName name="yfnfif" localSheetId="23">Assump_local!yfnfif</definedName>
    <definedName name="yfnfif">#REF!</definedName>
    <definedName name="yiuyyyyyyyyyyyyyyyyyyyyyyyyyyyyyy" localSheetId="13" hidden="1">#REF!</definedName>
    <definedName name="yiuyyyyyyyyyyyyyyyyyyyyyyyyyyyyyy" localSheetId="3" hidden="1">#REF!</definedName>
    <definedName name="yiuyyyyyyyyyyyyyyyyyyyyyyyyyyyyyy" localSheetId="4" hidden="1">#REF!</definedName>
    <definedName name="yiuyyyyyyyyyyyyyyyyyyyyyyyyyyyyyy" localSheetId="15" hidden="1">#REF!</definedName>
    <definedName name="yiuyyyyyyyyyyyyyyyyyyyyyyyyyyyyyy" localSheetId="9" hidden="1">#REF!</definedName>
    <definedName name="yiuyyyyyyyyyyyyyyyyyyyyyyyyyyyyyy" localSheetId="11" hidden="1">#REF!</definedName>
    <definedName name="yiuyyyyyyyyyyyyyyyyyyyyyyyyyyyyyy" localSheetId="10" hidden="1">#REF!</definedName>
    <definedName name="yiuyyyyyyyyyyyyyyyyyyyyyyyyyyyyyy" localSheetId="17" hidden="1">#REF!</definedName>
    <definedName name="yiuyyyyyyyyyyyyyyyyyyyyyyyyyyyyyy" hidden="1">#REF!</definedName>
    <definedName name="yxcxycxy" hidden="1">{#N/A,#N/A,FALSE,"Umsatz 99";#N/A,#N/A,FALSE,"ER 99 "}</definedName>
    <definedName name="yy" hidden="1">{#N/A,#N/A,FALSE,"Hip.Bas";#N/A,#N/A,FALSE,"ventas";#N/A,#N/A,FALSE,"ingre-Año";#N/A,#N/A,FALSE,"ventas-Año";#N/A,#N/A,FALSE,"Costepro";#N/A,#N/A,FALSE,"inversion";#N/A,#N/A,FALSE,"personal";#N/A,#N/A,FALSE,"Gastos-V";#N/A,#N/A,FALSE,"Circulante";#N/A,#N/A,FALSE,"CONSOLI";#N/A,#N/A,FALSE,"Es-Fin";#N/A,#N/A,FALSE,"Margen-P"}</definedName>
    <definedName name="yy.7" hidden="1">{#N/A,#N/A,FALSE,"PMW Gruppe 00_99";#N/A,#N/A,FALSE,"PMW KG 00_99";#N/A,#N/A,FALSE,"PMW Inc. 00_99";#N/A,#N/A,FALSE,"PMW VTECH 00_99";#N/A,#N/A,FALSE,"PMW Thail. 00_99";#N/A,#N/A,FALSE,"PMW Canada 00_99";#N/A,#N/A,FALSE,"Währungsabw. 00_99"}</definedName>
    <definedName name="yyy" hidden="1">{#N/A,#N/A,FALSE,"Other";#N/A,#N/A,FALSE,"Ace";#N/A,#N/A,FALSE,"Derm"}</definedName>
    <definedName name="yyyyyyyyyyyyyyyyyyyyyyyyyyyyyyyyyyyyy" hidden="1">#REF!</definedName>
    <definedName name="yyyyyyyyyyyyyyyyyyyyyyyyyyyyyyyyyyyyyy" hidden="1">#REF!</definedName>
    <definedName name="z.l" hidden="1">{#N/A,#N/A,FALSE,"KA CH  (2)"}</definedName>
    <definedName name="z_FormulasChecked" hidden="1">"done"</definedName>
    <definedName name="zero" hidden="1">#REF!</definedName>
    <definedName name="zhu" hidden="1">{#N/A,#N/A,FALSE,"REPORT"}</definedName>
    <definedName name="zhutr" hidden="1">{#N/A,#N/A,FALSE,"REPORT"}</definedName>
    <definedName name="zioio" hidden="1">{#N/A,#N/A,FALSE,"Umsatz CH";#N/A,#N/A,FALSE,"ER CH";#N/A,#N/A,FALSE,"EA CH (2) ";#N/A,#N/A,FALSE,"EA CH";#N/A,#N/A,FALSE,"EA CH (3) ";#N/A,#N/A,FALSE,"EA CH (4)";#N/A,#N/A,FALSE,"KA CH";#N/A,#N/A,FALSE,"KA CH  (2)";#N/A,#N/A,FALSE,"KA CH  (3)";#N/A,#N/A,FALSE,"KA CH (4)"}</definedName>
    <definedName name="ZSZ"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z" localSheetId="23">Assump_local!zz</definedName>
    <definedName name="zz">#REF!</definedName>
    <definedName name="zza4pg" hidden="1">{#N/A,#N/A,FALSE,"REPORT"}</definedName>
    <definedName name="zzee" hidden="1">{#N/A,#N/A,FALSE,"Pharm";#N/A,#N/A,FALSE,"WWCM"}</definedName>
    <definedName name="zzi.7"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zzz" localSheetId="23">Assump_local!zzz</definedName>
    <definedName name="zzz">#REF!</definedName>
    <definedName name="zzzzz" hidden="1">{#N/A,#N/A,FALSE,"REPORT"}</definedName>
    <definedName name="А1">#REF!</definedName>
    <definedName name="ааа" localSheetId="23">Assump_local!ааа</definedName>
    <definedName name="ааа">#REF!</definedName>
    <definedName name="апп" localSheetId="4">Перемещение #REF!</definedName>
    <definedName name="апп">Перемещение #REF!</definedName>
    <definedName name="В224">#REF!</definedName>
    <definedName name="вав" localSheetId="4">Затраты от #REF!</definedName>
    <definedName name="вав">Затраты от #REF!</definedName>
    <definedName name="ввв" localSheetId="23">Assump_local!ввв</definedName>
    <definedName name="ввв">#REF!</definedName>
    <definedName name="вввввввв" localSheetId="2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1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4"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1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1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10"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1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с" localSheetId="23" hidden="1">{#N/A,#N/A,FALSE,"Aging Summary";#N/A,#N/A,FALSE,"Ratio Analysis";#N/A,#N/A,FALSE,"Test 120 Day Accts";#N/A,#N/A,FALSE,"Tickmarks"}</definedName>
    <definedName name="вс" localSheetId="13" hidden="1">{#N/A,#N/A,FALSE,"Aging Summary";#N/A,#N/A,FALSE,"Ratio Analysis";#N/A,#N/A,FALSE,"Test 120 Day Accts";#N/A,#N/A,FALSE,"Tickmarks"}</definedName>
    <definedName name="вс" localSheetId="3" hidden="1">{#N/A,#N/A,FALSE,"Aging Summary";#N/A,#N/A,FALSE,"Ratio Analysis";#N/A,#N/A,FALSE,"Test 120 Day Accts";#N/A,#N/A,FALSE,"Tickmarks"}</definedName>
    <definedName name="вс" localSheetId="4" hidden="1">{#N/A,#N/A,FALSE,"Aging Summary";#N/A,#N/A,FALSE,"Ratio Analysis";#N/A,#N/A,FALSE,"Test 120 Day Accts";#N/A,#N/A,FALSE,"Tickmarks"}</definedName>
    <definedName name="вс" localSheetId="15" hidden="1">{#N/A,#N/A,FALSE,"Aging Summary";#N/A,#N/A,FALSE,"Ratio Analysis";#N/A,#N/A,FALSE,"Test 120 Day Accts";#N/A,#N/A,FALSE,"Tickmarks"}</definedName>
    <definedName name="вс" localSheetId="9" hidden="1">{#N/A,#N/A,FALSE,"Aging Summary";#N/A,#N/A,FALSE,"Ratio Analysis";#N/A,#N/A,FALSE,"Test 120 Day Accts";#N/A,#N/A,FALSE,"Tickmarks"}</definedName>
    <definedName name="вс" localSheetId="11" hidden="1">{#N/A,#N/A,FALSE,"Aging Summary";#N/A,#N/A,FALSE,"Ratio Analysis";#N/A,#N/A,FALSE,"Test 120 Day Accts";#N/A,#N/A,FALSE,"Tickmarks"}</definedName>
    <definedName name="вс" localSheetId="10" hidden="1">{#N/A,#N/A,FALSE,"Aging Summary";#N/A,#N/A,FALSE,"Ratio Analysis";#N/A,#N/A,FALSE,"Test 120 Day Accts";#N/A,#N/A,FALSE,"Tickmarks"}</definedName>
    <definedName name="вс" localSheetId="17" hidden="1">{#N/A,#N/A,FALSE,"Aging Summary";#N/A,#N/A,FALSE,"Ratio Analysis";#N/A,#N/A,FALSE,"Test 120 Day Accts";#N/A,#N/A,FALSE,"Tickmarks"}</definedName>
    <definedName name="вс" hidden="1">{#N/A,#N/A,FALSE,"Aging Summary";#N/A,#N/A,FALSE,"Ratio Analysis";#N/A,#N/A,FALSE,"Test 120 Day Accts";#N/A,#N/A,FALSE,"Tickmarks"}</definedName>
    <definedName name="ггг" localSheetId="23">Assump_local!ггг</definedName>
    <definedName name="ггг">#REF!</definedName>
    <definedName name="годы">#REF!</definedName>
    <definedName name="Группа">#REF!</definedName>
    <definedName name="д">#REF!</definedName>
    <definedName name="ДатаНачалаФинансовогоГода">#REF!</definedName>
    <definedName name="ддд" localSheetId="23">Assump_local!ддд</definedName>
    <definedName name="ддд">#REF!</definedName>
    <definedName name="еее" localSheetId="23">Assump_local!еее</definedName>
    <definedName name="еее">#REF!</definedName>
    <definedName name="ЖНВЛП">#REF!</definedName>
    <definedName name="иии" localSheetId="23">Assump_local!иии</definedName>
    <definedName name="иии">#REF!</definedName>
    <definedName name="ййй"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ййц" localSheetId="4">отчет по IC-#REF!</definedName>
    <definedName name="ййц">отчет по IC-#REF!</definedName>
    <definedName name="исследования">#REF!</definedName>
    <definedName name="к">#REF!</definedName>
    <definedName name="К1">#REF!</definedName>
    <definedName name="К10">#REF!</definedName>
    <definedName name="К11">#REF!</definedName>
    <definedName name="К12">#REF!</definedName>
    <definedName name="К2">#REF!</definedName>
    <definedName name="К3">#REF!</definedName>
    <definedName name="К4">#REF!</definedName>
    <definedName name="К5">#REF!</definedName>
    <definedName name="К6">#REF!</definedName>
    <definedName name="К7">#REF!</definedName>
    <definedName name="К8">#REF!</definedName>
    <definedName name="К9">#REF!</definedName>
    <definedName name="категория">#REF!</definedName>
    <definedName name="ккк" localSheetId="23">Assump_local!ккк</definedName>
    <definedName name="ккк">#REF!</definedName>
    <definedName name="Классификация_Project" localSheetId="17">#REF!</definedName>
    <definedName name="Классификация_Project">#REF!</definedName>
    <definedName name="кол_во_сотр">#REF!</definedName>
    <definedName name="Конкуренты">#REF!</definedName>
    <definedName name="кррс">#REF!</definedName>
    <definedName name="курс">#REF!</definedName>
    <definedName name="Курс_евро">#REF!</definedName>
    <definedName name="курс1">#REF!</definedName>
    <definedName name="курс10">#REF!</definedName>
    <definedName name="курс11">#REF!</definedName>
    <definedName name="курс12">#REF!</definedName>
    <definedName name="курс2">#REF!</definedName>
    <definedName name="курс3">#REF!</definedName>
    <definedName name="курс4">#REF!</definedName>
    <definedName name="курс5">#REF!</definedName>
    <definedName name="курс6">#REF!</definedName>
    <definedName name="курс7">#REF!</definedName>
    <definedName name="курс8">#REF!</definedName>
    <definedName name="курс9">#REF!</definedName>
    <definedName name="Лекарственная_форма" localSheetId="17">#REF!</definedName>
    <definedName name="Лекарственная_форма">#REF!</definedName>
    <definedName name="ллл" localSheetId="23">Assump_local!ллл</definedName>
    <definedName name="ллл">#REF!</definedName>
    <definedName name="м101" localSheetId="23">Assump_local!м101</definedName>
    <definedName name="м101">#REF!</definedName>
    <definedName name="Макрос11" localSheetId="23">Assump_local!Макрос11</definedName>
    <definedName name="Макрос11">#REF!</definedName>
    <definedName name="Макрос12" localSheetId="23">Assump_local!Макрос12</definedName>
    <definedName name="Макрос12">#REF!</definedName>
    <definedName name="Макрос13" localSheetId="23">Assump_local!Макрос13</definedName>
    <definedName name="Макрос13">#REF!</definedName>
    <definedName name="Макрос14" localSheetId="23">Assump_local!Макрос14</definedName>
    <definedName name="Макрос14">#REF!</definedName>
    <definedName name="Макрос15" localSheetId="23">Assump_local!Макрос15</definedName>
    <definedName name="Макрос15">#REF!</definedName>
    <definedName name="Макрос16" localSheetId="23">Assump_local!Макрос16</definedName>
    <definedName name="Макрос16">#REF!</definedName>
    <definedName name="Макрос17" localSheetId="23">Assump_local!Макрос17</definedName>
    <definedName name="Макрос17">#REF!</definedName>
    <definedName name="Макрос18" localSheetId="23">Assump_local!Макрос18</definedName>
    <definedName name="Макрос18">#REF!</definedName>
    <definedName name="Макрос19" localSheetId="23">Assump_local!Макрос19</definedName>
    <definedName name="Макрос19">#REF!</definedName>
    <definedName name="Макрос20" localSheetId="23">Assump_local!Макрос20</definedName>
    <definedName name="Макрос20">#REF!</definedName>
    <definedName name="Макрос21" localSheetId="23">Assump_local!Макрос21</definedName>
    <definedName name="Макрос21">#REF!</definedName>
    <definedName name="Макрос22" localSheetId="23">Assump_local!Макрос22</definedName>
    <definedName name="Макрос22">#REF!</definedName>
    <definedName name="Макрос23" localSheetId="23">Assump_local!Макрос23</definedName>
    <definedName name="Макрос23">#REF!</definedName>
    <definedName name="Макрос24" localSheetId="23">Assump_local!Макрос24</definedName>
    <definedName name="Макрос24">#REF!</definedName>
    <definedName name="Макрос25" localSheetId="23">Assump_local!Макрос25</definedName>
    <definedName name="Макрос25">#REF!</definedName>
    <definedName name="Макрос26" localSheetId="23">Assump_local!Макрос26</definedName>
    <definedName name="Макрос26">#REF!</definedName>
    <definedName name="Макрос28" localSheetId="23">Assump_local!Макрос28</definedName>
    <definedName name="Макрос28">#REF!</definedName>
    <definedName name="Макрос8" localSheetId="23">Assump_local!Макрос8</definedName>
    <definedName name="Макрос8">#REF!</definedName>
    <definedName name="машинное" localSheetId="23">Assump_local!машинное</definedName>
    <definedName name="машинное">#REF!</definedName>
    <definedName name="месяцы">#REF!</definedName>
    <definedName name="Методология" localSheetId="17">#REF!</definedName>
    <definedName name="Методология">#REF!</definedName>
    <definedName name="ммм" localSheetId="23">Assump_local!ммм</definedName>
    <definedName name="ммм">#REF!</definedName>
    <definedName name="МНН" localSheetId="17">#REF!</definedName>
    <definedName name="МНН">#REF!</definedName>
    <definedName name="Наименование_изделия">#REF!</definedName>
    <definedName name="Наименование_продукции">#REF!</definedName>
    <definedName name="ннн" localSheetId="23">Assump_local!ннн</definedName>
    <definedName name="ннн">#REF!</definedName>
    <definedName name="новый" localSheetId="23">Затраты на #REF!</definedName>
    <definedName name="новый" localSheetId="4">Затраты на #REF!</definedName>
    <definedName name="новый" localSheetId="29">Затраты на #REF!</definedName>
    <definedName name="новый" localSheetId="31">Затраты на #REF!</definedName>
    <definedName name="новый">Затраты на #REF!</definedName>
    <definedName name="ооо" localSheetId="23">Assump_local!ооо</definedName>
    <definedName name="ооо">#REF!</definedName>
    <definedName name="оро" localSheetId="4">Затраты на #REF!</definedName>
    <definedName name="оро">Затраты на #REF!</definedName>
    <definedName name="план">#REF!</definedName>
    <definedName name="пп" localSheetId="23">Assump_local!пп</definedName>
    <definedName name="пп">#REF!</definedName>
    <definedName name="ппп" localSheetId="23">Assump_local!ппп</definedName>
    <definedName name="ппп">#REF!</definedName>
    <definedName name="Производитель" localSheetId="17">#REF!</definedName>
    <definedName name="Производитель">#REF!</definedName>
    <definedName name="ррр" localSheetId="23">Assump_local!ррр</definedName>
    <definedName name="ррр">#REF!</definedName>
    <definedName name="Список">#REF!</definedName>
    <definedName name="ссс" localSheetId="23">Assump_local!ссс</definedName>
    <definedName name="ссс">#REF!</definedName>
    <definedName name="ссылка">#REF!</definedName>
    <definedName name="Ст_ть_Эксплуатации">#REF!</definedName>
    <definedName name="Сто_сорок_семь_и_шесть_кв_м">#REF!</definedName>
    <definedName name="Страны" localSheetId="17">#REF!</definedName>
    <definedName name="Страны">#REF!</definedName>
    <definedName name="Таможенная_пошлина">#REF!</definedName>
    <definedName name="тип">#REF!</definedName>
    <definedName name="типразработки">#REF!</definedName>
    <definedName name="Типырасчета">#REF!</definedName>
    <definedName name="ттт" localSheetId="23">Assump_local!ттт</definedName>
    <definedName name="ттт">#REF!</definedName>
    <definedName name="условияпоставки">#REF!</definedName>
    <definedName name="Утилизация_05_08" localSheetId="23">Assump_local!Утилизация_05_08</definedName>
    <definedName name="Утилизация_05_08">#REF!</definedName>
    <definedName name="ууу" localSheetId="23">Assump_local!ууу</definedName>
    <definedName name="ууу">#REF!</definedName>
    <definedName name="ффф" localSheetId="23">Assump_local!ффф</definedName>
    <definedName name="ффф">#REF!</definedName>
    <definedName name="фыв" localSheetId="4">Цены #REF!</definedName>
    <definedName name="фыв">Цены #REF!</definedName>
    <definedName name="цу" localSheetId="4">OLAP-#REF!</definedName>
    <definedName name="цу">OLAP-#REF!</definedName>
    <definedName name="ццц" localSheetId="4">Затраты для #REF! #REF!</definedName>
    <definedName name="ццц">Затраты для #REF! #REF!</definedName>
    <definedName name="ччч" localSheetId="23">Assump_local!ччч</definedName>
    <definedName name="ччч">#REF!</definedName>
    <definedName name="Штат">#REF!</definedName>
    <definedName name="шшш" localSheetId="23">Assump_local!шшш</definedName>
    <definedName name="шшш">#REF!</definedName>
    <definedName name="ыв" hidden="1">{#N/A,#N/A,FALSE,"Aging Summary";#N/A,#N/A,FALSE,"Ratio Analysis";#N/A,#N/A,FALSE,"Test 120 Day Accts";#N/A,#N/A,FALSE,"Tickmarks"}</definedName>
    <definedName name="ыыы" localSheetId="23">Assump_local!ыыы</definedName>
    <definedName name="ыыы">#REF!</definedName>
    <definedName name="ььь" localSheetId="23">Assump_local!ььь</definedName>
    <definedName name="ььь">#REF!</definedName>
    <definedName name="я" localSheetId="23" hidden="1">{"Valuation_Common",#N/A,FALSE,"Valuation"}</definedName>
    <definedName name="я" localSheetId="13" hidden="1">{"Valuation_Common",#N/A,FALSE,"Valuation"}</definedName>
    <definedName name="я" localSheetId="3" hidden="1">{"Valuation_Common",#N/A,FALSE,"Valuation"}</definedName>
    <definedName name="я" localSheetId="4" hidden="1">{"Valuation_Common",#N/A,FALSE,"Valuation"}</definedName>
    <definedName name="я" localSheetId="15" hidden="1">{"Valuation_Common",#N/A,FALSE,"Valuation"}</definedName>
    <definedName name="я" localSheetId="9" hidden="1">{"Valuation_Common",#N/A,FALSE,"Valuation"}</definedName>
    <definedName name="я" localSheetId="11" hidden="1">{"Valuation_Common",#N/A,FALSE,"Valuation"}</definedName>
    <definedName name="я" localSheetId="10" hidden="1">{"Valuation_Common",#N/A,FALSE,"Valuation"}</definedName>
    <definedName name="я" localSheetId="17" hidden="1">{"Valuation_Common",#N/A,FALSE,"Valuation"}</definedName>
    <definedName name="я" hidden="1">{"Valuation_Common",#N/A,FALSE,"Valuation"}</definedName>
    <definedName name="яяя" localSheetId="23">Assump_local!яяя</definedName>
    <definedName name="яяя">#REF!</definedName>
    <definedName name="고" hidden="1">{#N/A,#N/A,FALSE,"REPORT"}</definedName>
    <definedName name="ㄶㅇ노ㅗㄶ호" hidden="1">{#N/A,#N/A,FALSE,"REPORT"}</definedName>
    <definedName name="미애" hidden="1">{#N/A,#N/A,FALSE,"REPORT"}</definedName>
  </definedNames>
  <calcPr calcId="191028"/>
  <pivotCaches>
    <pivotCache cacheId="392" r:id="rId4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50" l="1"/>
  <c r="E9" i="50" s="1"/>
  <c r="E10" i="50" s="1"/>
  <c r="E11" i="50" s="1"/>
  <c r="E12" i="50" s="1"/>
  <c r="E13" i="50" s="1"/>
  <c r="E14" i="50" s="1"/>
  <c r="W38" i="49"/>
  <c r="V38" i="49"/>
  <c r="U38" i="49"/>
  <c r="T38" i="49"/>
  <c r="S38" i="49"/>
  <c r="R38" i="49"/>
  <c r="Q38" i="49"/>
  <c r="P38" i="49"/>
  <c r="O38" i="49"/>
  <c r="N38" i="49"/>
  <c r="M38" i="49"/>
  <c r="L38" i="49"/>
  <c r="K38" i="49"/>
  <c r="J38" i="49"/>
  <c r="I38" i="49"/>
  <c r="H38" i="49"/>
  <c r="G38" i="49"/>
  <c r="F38" i="49"/>
  <c r="E38" i="49"/>
  <c r="D38" i="49"/>
  <c r="C38" i="49"/>
  <c r="B38" i="49"/>
  <c r="A38" i="49"/>
  <c r="W37" i="49"/>
  <c r="V37" i="49"/>
  <c r="U37" i="49"/>
  <c r="T37" i="49"/>
  <c r="S37" i="49"/>
  <c r="R37" i="49"/>
  <c r="Q37" i="49"/>
  <c r="P37" i="49"/>
  <c r="O37" i="49"/>
  <c r="N37" i="49"/>
  <c r="M37" i="49"/>
  <c r="L37" i="49"/>
  <c r="K37" i="49"/>
  <c r="J37" i="49"/>
  <c r="I37" i="49"/>
  <c r="H37" i="49"/>
  <c r="G37" i="49"/>
  <c r="F37" i="49"/>
  <c r="E37" i="49"/>
  <c r="D37" i="49"/>
  <c r="C37" i="49"/>
  <c r="B37" i="49"/>
  <c r="A37" i="49"/>
  <c r="W36" i="49"/>
  <c r="V36" i="49"/>
  <c r="U36" i="49"/>
  <c r="T36" i="49"/>
  <c r="S36" i="49"/>
  <c r="R36" i="49"/>
  <c r="Q36" i="49"/>
  <c r="P36" i="49"/>
  <c r="O36" i="49"/>
  <c r="N36" i="49"/>
  <c r="M36" i="49"/>
  <c r="L36" i="49"/>
  <c r="K36" i="49"/>
  <c r="J36" i="49"/>
  <c r="I36" i="49"/>
  <c r="H36" i="49"/>
  <c r="G36" i="49"/>
  <c r="F36" i="49"/>
  <c r="E36" i="49"/>
  <c r="D36" i="49"/>
  <c r="C36" i="49"/>
  <c r="B36" i="49"/>
  <c r="A36" i="49"/>
  <c r="W35" i="49"/>
  <c r="V35" i="49"/>
  <c r="U35" i="49"/>
  <c r="T35" i="49"/>
  <c r="S35" i="49"/>
  <c r="R35" i="49"/>
  <c r="Q35" i="49"/>
  <c r="P35" i="49"/>
  <c r="O35" i="49"/>
  <c r="N35" i="49"/>
  <c r="M35" i="49"/>
  <c r="L35" i="49"/>
  <c r="K35" i="49"/>
  <c r="J35" i="49"/>
  <c r="I35" i="49"/>
  <c r="H35" i="49"/>
  <c r="G35" i="49"/>
  <c r="F35" i="49"/>
  <c r="E35" i="49"/>
  <c r="D35" i="49"/>
  <c r="C35" i="49"/>
  <c r="B35" i="49"/>
  <c r="A35" i="49"/>
  <c r="W34" i="49"/>
  <c r="V34" i="49"/>
  <c r="U34" i="49"/>
  <c r="T34" i="49"/>
  <c r="S34" i="49"/>
  <c r="R34" i="49"/>
  <c r="Q34" i="49"/>
  <c r="P34" i="49"/>
  <c r="O34" i="49"/>
  <c r="N34" i="49"/>
  <c r="M34" i="49"/>
  <c r="L34" i="49"/>
  <c r="K34" i="49"/>
  <c r="J34" i="49"/>
  <c r="I34" i="49"/>
  <c r="H34" i="49"/>
  <c r="G34" i="49"/>
  <c r="F34" i="49"/>
  <c r="E34" i="49"/>
  <c r="D34" i="49"/>
  <c r="C34" i="49"/>
  <c r="B34" i="49"/>
  <c r="A34" i="49"/>
  <c r="W33" i="49"/>
  <c r="V33" i="49"/>
  <c r="U33" i="49"/>
  <c r="T33" i="49"/>
  <c r="S33" i="49"/>
  <c r="R33" i="49"/>
  <c r="Q33" i="49"/>
  <c r="P33" i="49"/>
  <c r="O33" i="49"/>
  <c r="N33" i="49"/>
  <c r="M33" i="49"/>
  <c r="L33" i="49"/>
  <c r="K33" i="49"/>
  <c r="J33" i="49"/>
  <c r="I33" i="49"/>
  <c r="H33" i="49"/>
  <c r="G33" i="49"/>
  <c r="F33" i="49"/>
  <c r="E33" i="49"/>
  <c r="D33" i="49"/>
  <c r="C33" i="49"/>
  <c r="B33" i="49"/>
  <c r="A33" i="49"/>
  <c r="W32" i="49"/>
  <c r="V32" i="49"/>
  <c r="U32" i="49"/>
  <c r="T32" i="49"/>
  <c r="S32" i="49"/>
  <c r="R32" i="49"/>
  <c r="Q32" i="49"/>
  <c r="P32" i="49"/>
  <c r="O32" i="49"/>
  <c r="N32" i="49"/>
  <c r="M32" i="49"/>
  <c r="L32" i="49"/>
  <c r="K32" i="49"/>
  <c r="J32" i="49"/>
  <c r="I32" i="49"/>
  <c r="H32" i="49"/>
  <c r="G32" i="49"/>
  <c r="F32" i="49"/>
  <c r="E32" i="49"/>
  <c r="D32" i="49"/>
  <c r="C32" i="49"/>
  <c r="B32" i="49"/>
  <c r="A32" i="49"/>
  <c r="W31" i="49"/>
  <c r="V31" i="49"/>
  <c r="U31" i="49"/>
  <c r="T31" i="49"/>
  <c r="S31" i="49"/>
  <c r="R31" i="49"/>
  <c r="Q31" i="49"/>
  <c r="P31" i="49"/>
  <c r="O31" i="49"/>
  <c r="N31" i="49"/>
  <c r="M31" i="49"/>
  <c r="L31" i="49"/>
  <c r="K31" i="49"/>
  <c r="J31" i="49"/>
  <c r="I31" i="49"/>
  <c r="H31" i="49"/>
  <c r="G31" i="49"/>
  <c r="F31" i="49"/>
  <c r="E31" i="49"/>
  <c r="D31" i="49"/>
  <c r="C31" i="49"/>
  <c r="B31" i="49"/>
  <c r="A31" i="49"/>
  <c r="W30" i="49"/>
  <c r="V30" i="49"/>
  <c r="U30" i="49"/>
  <c r="T30" i="49"/>
  <c r="S30" i="49"/>
  <c r="R30" i="49"/>
  <c r="Q30" i="49"/>
  <c r="P30" i="49"/>
  <c r="O30" i="49"/>
  <c r="N30" i="49"/>
  <c r="M30" i="49"/>
  <c r="L30" i="49"/>
  <c r="K30" i="49"/>
  <c r="J30" i="49"/>
  <c r="I30" i="49"/>
  <c r="H30" i="49"/>
  <c r="G30" i="49"/>
  <c r="F30" i="49"/>
  <c r="E30" i="49"/>
  <c r="D30" i="49"/>
  <c r="C30" i="49"/>
  <c r="B30" i="49"/>
  <c r="A30" i="49"/>
  <c r="W29" i="49"/>
  <c r="V29" i="49"/>
  <c r="U29" i="49"/>
  <c r="T29" i="49"/>
  <c r="S29" i="49"/>
  <c r="R29" i="49"/>
  <c r="Q29" i="49"/>
  <c r="P29" i="49"/>
  <c r="O29" i="49"/>
  <c r="N29" i="49"/>
  <c r="M29" i="49"/>
  <c r="L29" i="49"/>
  <c r="K29" i="49"/>
  <c r="J29" i="49"/>
  <c r="I29" i="49"/>
  <c r="H29" i="49"/>
  <c r="G29" i="49"/>
  <c r="F29" i="49"/>
  <c r="E29" i="49"/>
  <c r="D29" i="49"/>
  <c r="C29" i="49"/>
  <c r="B29" i="49"/>
  <c r="A29" i="49"/>
  <c r="W28" i="49"/>
  <c r="V28" i="49"/>
  <c r="U28" i="49"/>
  <c r="T28" i="49"/>
  <c r="S28" i="49"/>
  <c r="R28" i="49"/>
  <c r="Q28" i="49"/>
  <c r="P28" i="49"/>
  <c r="O28" i="49"/>
  <c r="N28" i="49"/>
  <c r="M28" i="49"/>
  <c r="L28" i="49"/>
  <c r="K28" i="49"/>
  <c r="J28" i="49"/>
  <c r="I28" i="49"/>
  <c r="H28" i="49"/>
  <c r="G28" i="49"/>
  <c r="F28" i="49"/>
  <c r="E28" i="49"/>
  <c r="D28" i="49"/>
  <c r="C28" i="49"/>
  <c r="B28" i="49"/>
  <c r="A28" i="49"/>
  <c r="W27" i="49"/>
  <c r="V27" i="49"/>
  <c r="U27" i="49"/>
  <c r="T27" i="49"/>
  <c r="S27" i="49"/>
  <c r="R27" i="49"/>
  <c r="Q27" i="49"/>
  <c r="P27" i="49"/>
  <c r="O27" i="49"/>
  <c r="N27" i="49"/>
  <c r="M27" i="49"/>
  <c r="L27" i="49"/>
  <c r="K27" i="49"/>
  <c r="J27" i="49"/>
  <c r="I27" i="49"/>
  <c r="H27" i="49"/>
  <c r="G27" i="49"/>
  <c r="F27" i="49"/>
  <c r="E27" i="49"/>
  <c r="D27" i="49"/>
  <c r="C27" i="49"/>
  <c r="B27" i="49"/>
  <c r="A27" i="49"/>
  <c r="W26" i="49"/>
  <c r="V26" i="49"/>
  <c r="U26" i="49"/>
  <c r="T26" i="49"/>
  <c r="S26" i="49"/>
  <c r="R26" i="49"/>
  <c r="Q26" i="49"/>
  <c r="P26" i="49"/>
  <c r="O26" i="49"/>
  <c r="N26" i="49"/>
  <c r="M26" i="49"/>
  <c r="L26" i="49"/>
  <c r="K26" i="49"/>
  <c r="J26" i="49"/>
  <c r="I26" i="49"/>
  <c r="H26" i="49"/>
  <c r="G26" i="49"/>
  <c r="F26" i="49"/>
  <c r="E26" i="49"/>
  <c r="D26" i="49"/>
  <c r="C26" i="49"/>
  <c r="B26" i="49"/>
  <c r="A26" i="49"/>
  <c r="W25" i="49"/>
  <c r="V25" i="49"/>
  <c r="U25" i="49"/>
  <c r="T25" i="49"/>
  <c r="S25" i="49"/>
  <c r="R25" i="49"/>
  <c r="Q25" i="49"/>
  <c r="P25" i="49"/>
  <c r="O25" i="49"/>
  <c r="N25" i="49"/>
  <c r="M25" i="49"/>
  <c r="L25" i="49"/>
  <c r="K25" i="49"/>
  <c r="J25" i="49"/>
  <c r="I25" i="49"/>
  <c r="H25" i="49"/>
  <c r="G25" i="49"/>
  <c r="F25" i="49"/>
  <c r="E25" i="49"/>
  <c r="D25" i="49"/>
  <c r="C25" i="49"/>
  <c r="B25" i="49"/>
  <c r="A25" i="49"/>
  <c r="W24" i="49"/>
  <c r="V24" i="49"/>
  <c r="U24" i="49"/>
  <c r="T24" i="49"/>
  <c r="S24" i="49"/>
  <c r="R24" i="49"/>
  <c r="Q24" i="49"/>
  <c r="P24" i="49"/>
  <c r="O24" i="49"/>
  <c r="N24" i="49"/>
  <c r="M24" i="49"/>
  <c r="L24" i="49"/>
  <c r="K24" i="49"/>
  <c r="J24" i="49"/>
  <c r="I24" i="49"/>
  <c r="H24" i="49"/>
  <c r="G24" i="49"/>
  <c r="F24" i="49"/>
  <c r="E24" i="49"/>
  <c r="D24" i="49"/>
  <c r="C24" i="49"/>
  <c r="B24" i="49"/>
  <c r="A24" i="49"/>
  <c r="W23" i="49"/>
  <c r="V23" i="49"/>
  <c r="U23" i="49"/>
  <c r="T23" i="49"/>
  <c r="S23" i="49"/>
  <c r="R23" i="49"/>
  <c r="Q23" i="49"/>
  <c r="P23" i="49"/>
  <c r="O23" i="49"/>
  <c r="N23" i="49"/>
  <c r="M23" i="49"/>
  <c r="L23" i="49"/>
  <c r="K23" i="49"/>
  <c r="J23" i="49"/>
  <c r="I23" i="49"/>
  <c r="H23" i="49"/>
  <c r="G23" i="49"/>
  <c r="F23" i="49"/>
  <c r="E23" i="49"/>
  <c r="D23" i="49"/>
  <c r="C23" i="49"/>
  <c r="B23" i="49"/>
  <c r="A23" i="49"/>
  <c r="W22" i="49"/>
  <c r="V22" i="49"/>
  <c r="U22" i="49"/>
  <c r="T22" i="49"/>
  <c r="S22" i="49"/>
  <c r="R22" i="49"/>
  <c r="Q22" i="49"/>
  <c r="P22" i="49"/>
  <c r="O22" i="49"/>
  <c r="N22" i="49"/>
  <c r="M22" i="49"/>
  <c r="L22" i="49"/>
  <c r="K22" i="49"/>
  <c r="J22" i="49"/>
  <c r="I22" i="49"/>
  <c r="H22" i="49"/>
  <c r="G22" i="49"/>
  <c r="F22" i="49"/>
  <c r="E22" i="49"/>
  <c r="D22" i="49"/>
  <c r="C22" i="49"/>
  <c r="B22" i="49"/>
  <c r="A22" i="49"/>
  <c r="W21" i="49"/>
  <c r="V21" i="49"/>
  <c r="U21" i="49"/>
  <c r="T21" i="49"/>
  <c r="S21" i="49"/>
  <c r="R21" i="49"/>
  <c r="Q21" i="49"/>
  <c r="P21" i="49"/>
  <c r="O21" i="49"/>
  <c r="N21" i="49"/>
  <c r="M21" i="49"/>
  <c r="L21" i="49"/>
  <c r="K21" i="49"/>
  <c r="J21" i="49"/>
  <c r="I21" i="49"/>
  <c r="H21" i="49"/>
  <c r="G21" i="49"/>
  <c r="F21" i="49"/>
  <c r="E21" i="49"/>
  <c r="D21" i="49"/>
  <c r="C21" i="49"/>
  <c r="B21" i="49"/>
  <c r="A21" i="49"/>
  <c r="W20" i="49"/>
  <c r="V20" i="49"/>
  <c r="M20" i="49"/>
  <c r="L20" i="49"/>
  <c r="W19" i="49"/>
  <c r="V19" i="49"/>
  <c r="M19" i="49"/>
  <c r="L19" i="49"/>
  <c r="W18" i="49"/>
  <c r="V18" i="49"/>
  <c r="M18" i="49"/>
  <c r="L18" i="49"/>
  <c r="W17" i="49"/>
  <c r="V17" i="49"/>
  <c r="M17" i="49"/>
  <c r="L17" i="49"/>
  <c r="W16" i="49"/>
  <c r="V16" i="49"/>
  <c r="M16" i="49"/>
  <c r="L16" i="49"/>
  <c r="W15" i="49"/>
  <c r="V15" i="49"/>
  <c r="M15" i="49"/>
  <c r="L15" i="49"/>
  <c r="W14" i="49"/>
  <c r="V14" i="49"/>
  <c r="M14" i="49"/>
  <c r="L14" i="49"/>
  <c r="W13" i="49"/>
  <c r="V13" i="49"/>
  <c r="M13" i="49"/>
  <c r="L13" i="49"/>
  <c r="W12" i="49"/>
  <c r="V12" i="49"/>
  <c r="M12" i="49"/>
  <c r="L12" i="49"/>
  <c r="W11" i="49"/>
  <c r="V11" i="49"/>
  <c r="M11" i="49"/>
  <c r="L11" i="49"/>
  <c r="W10" i="49"/>
  <c r="V10" i="49"/>
  <c r="M10" i="49"/>
  <c r="L10" i="49"/>
  <c r="W9" i="49"/>
  <c r="V9" i="49"/>
  <c r="M9" i="49"/>
  <c r="L9" i="49"/>
  <c r="W8" i="49"/>
  <c r="V8" i="49"/>
  <c r="M8" i="49"/>
  <c r="L8" i="49"/>
  <c r="W7" i="49"/>
  <c r="V7" i="49"/>
  <c r="M7" i="49"/>
  <c r="L7" i="49"/>
  <c r="W6" i="49"/>
  <c r="V6" i="49"/>
  <c r="M6" i="49"/>
  <c r="L6" i="49"/>
  <c r="W5" i="49"/>
  <c r="V5" i="49"/>
  <c r="M5" i="49"/>
  <c r="L5" i="49"/>
  <c r="W4" i="49"/>
  <c r="V4" i="49"/>
  <c r="M4" i="49"/>
  <c r="L4" i="49"/>
  <c r="U3" i="49"/>
  <c r="T3" i="49"/>
  <c r="M3" i="49"/>
  <c r="L3" i="49"/>
  <c r="K3" i="49"/>
  <c r="J3" i="49"/>
  <c r="I3" i="49"/>
  <c r="H3" i="49"/>
  <c r="G3" i="49"/>
  <c r="F3" i="49"/>
  <c r="E3" i="49"/>
  <c r="D3" i="49"/>
  <c r="W2" i="49"/>
  <c r="W3" i="49" s="1"/>
  <c r="V2" i="49"/>
  <c r="V3" i="49" s="1"/>
  <c r="U2" i="49"/>
  <c r="T2" i="49"/>
  <c r="S2" i="49"/>
  <c r="S3" i="49" s="1"/>
  <c r="R2" i="49"/>
  <c r="R3" i="49" s="1"/>
  <c r="Q2" i="49"/>
  <c r="Q3" i="49" s="1"/>
  <c r="P2" i="49"/>
  <c r="P3" i="49" s="1"/>
  <c r="O2" i="49"/>
  <c r="O3" i="49" s="1"/>
  <c r="N2" i="49"/>
  <c r="N3" i="49" s="1"/>
  <c r="G654" i="46"/>
  <c r="F654" i="46"/>
  <c r="G653" i="46"/>
  <c r="F653" i="46"/>
  <c r="G652" i="46"/>
  <c r="F652" i="46"/>
  <c r="G651" i="46"/>
  <c r="F651" i="46"/>
  <c r="G650" i="46"/>
  <c r="F650" i="46"/>
  <c r="G649" i="46"/>
  <c r="F649" i="46"/>
  <c r="G648" i="46"/>
  <c r="F648" i="46"/>
  <c r="G647" i="46"/>
  <c r="F647" i="46"/>
  <c r="G646" i="46"/>
  <c r="F646" i="46"/>
  <c r="G645" i="46"/>
  <c r="F645" i="46"/>
  <c r="G644" i="46"/>
  <c r="F644" i="46"/>
  <c r="G643" i="46"/>
  <c r="F643" i="46"/>
  <c r="G642" i="46"/>
  <c r="F642" i="46"/>
  <c r="G641" i="46"/>
  <c r="F641" i="46"/>
  <c r="G640" i="46"/>
  <c r="F640" i="46"/>
  <c r="G639" i="46"/>
  <c r="F639" i="46"/>
  <c r="G638" i="46"/>
  <c r="F638" i="46"/>
  <c r="G637" i="46"/>
  <c r="F637" i="46"/>
  <c r="G636" i="46"/>
  <c r="F636" i="46"/>
  <c r="G635" i="46"/>
  <c r="F635" i="46"/>
  <c r="G634" i="46"/>
  <c r="F634" i="46"/>
  <c r="G633" i="46"/>
  <c r="F633" i="46"/>
  <c r="G632" i="46"/>
  <c r="F632" i="46"/>
  <c r="G631" i="46"/>
  <c r="F631" i="46"/>
  <c r="G630" i="46"/>
  <c r="F630" i="46"/>
  <c r="G629" i="46"/>
  <c r="F629" i="46"/>
  <c r="G628" i="46"/>
  <c r="F628" i="46"/>
  <c r="G627" i="46"/>
  <c r="F627" i="46"/>
  <c r="G626" i="46"/>
  <c r="F626" i="46"/>
  <c r="G625" i="46"/>
  <c r="F625" i="46"/>
  <c r="G624" i="46"/>
  <c r="F624" i="46"/>
  <c r="G623" i="46"/>
  <c r="F623" i="46"/>
  <c r="G622" i="46"/>
  <c r="F622" i="46"/>
  <c r="G621" i="46"/>
  <c r="F621" i="46"/>
  <c r="G620" i="46"/>
  <c r="F620" i="46"/>
  <c r="G619" i="46"/>
  <c r="F619" i="46"/>
  <c r="G618" i="46"/>
  <c r="F618" i="46"/>
  <c r="G617" i="46"/>
  <c r="F617" i="46"/>
  <c r="G616" i="46"/>
  <c r="F616" i="46"/>
  <c r="G615" i="46"/>
  <c r="F615" i="46"/>
  <c r="G614" i="46"/>
  <c r="F614" i="46"/>
  <c r="G613" i="46"/>
  <c r="F613" i="46"/>
  <c r="G612" i="46"/>
  <c r="F612" i="46"/>
  <c r="G611" i="46"/>
  <c r="F611" i="46"/>
  <c r="G610" i="46"/>
  <c r="F610" i="46"/>
  <c r="G609" i="46"/>
  <c r="F609" i="46"/>
  <c r="G608" i="46"/>
  <c r="F608" i="46"/>
  <c r="G607" i="46"/>
  <c r="F607" i="46"/>
  <c r="G606" i="46"/>
  <c r="F606" i="46"/>
  <c r="G605" i="46"/>
  <c r="F605" i="46"/>
  <c r="G604" i="46"/>
  <c r="F604" i="46"/>
  <c r="G603" i="46"/>
  <c r="F603" i="46"/>
  <c r="G602" i="46"/>
  <c r="F602" i="46"/>
  <c r="G601" i="46"/>
  <c r="F601" i="46"/>
  <c r="G600" i="46"/>
  <c r="F600" i="46"/>
  <c r="G599" i="46"/>
  <c r="F599" i="46"/>
  <c r="G598" i="46"/>
  <c r="F598" i="46"/>
  <c r="G597" i="46"/>
  <c r="F597" i="46"/>
  <c r="G596" i="46"/>
  <c r="F596" i="46"/>
  <c r="G595" i="46"/>
  <c r="F595" i="46"/>
  <c r="G594" i="46"/>
  <c r="F594" i="46"/>
  <c r="G593" i="46"/>
  <c r="F593" i="46"/>
  <c r="G592" i="46"/>
  <c r="F592" i="46"/>
  <c r="G591" i="46"/>
  <c r="F591" i="46"/>
  <c r="G590" i="46"/>
  <c r="F590" i="46"/>
  <c r="G589" i="46"/>
  <c r="F589" i="46"/>
  <c r="G588" i="46"/>
  <c r="F588" i="46"/>
  <c r="G587" i="46"/>
  <c r="F587" i="46"/>
  <c r="G586" i="46"/>
  <c r="F586" i="46"/>
  <c r="G585" i="46"/>
  <c r="F585" i="46"/>
  <c r="G584" i="46"/>
  <c r="F584" i="46"/>
  <c r="G583" i="46"/>
  <c r="F583" i="46"/>
  <c r="G582" i="46"/>
  <c r="F582" i="46"/>
  <c r="G581" i="46"/>
  <c r="F581" i="46"/>
  <c r="G580" i="46"/>
  <c r="F580" i="46"/>
  <c r="G579" i="46"/>
  <c r="F579" i="46"/>
  <c r="G578" i="46"/>
  <c r="F578" i="46"/>
  <c r="G577" i="46"/>
  <c r="F577" i="46"/>
  <c r="G576" i="46"/>
  <c r="F576" i="46"/>
  <c r="G575" i="46"/>
  <c r="F575" i="46"/>
  <c r="G574" i="46"/>
  <c r="F574" i="46"/>
  <c r="G573" i="46"/>
  <c r="F573" i="46"/>
  <c r="G572" i="46"/>
  <c r="F572" i="46"/>
  <c r="G571" i="46"/>
  <c r="F571" i="46"/>
  <c r="G570" i="46"/>
  <c r="F570" i="46"/>
  <c r="G569" i="46"/>
  <c r="F569" i="46"/>
  <c r="G568" i="46"/>
  <c r="F568" i="46"/>
  <c r="G567" i="46"/>
  <c r="F567" i="46"/>
  <c r="G566" i="46"/>
  <c r="F566" i="46"/>
  <c r="G565" i="46"/>
  <c r="F565" i="46"/>
  <c r="G564" i="46"/>
  <c r="F564" i="46"/>
  <c r="G563" i="46"/>
  <c r="F563" i="46"/>
  <c r="G562" i="46"/>
  <c r="F562" i="46"/>
  <c r="G561" i="46"/>
  <c r="F561" i="46"/>
  <c r="G560" i="46"/>
  <c r="F560" i="46"/>
  <c r="G559" i="46"/>
  <c r="F559" i="46"/>
  <c r="G558" i="46"/>
  <c r="F558" i="46"/>
  <c r="G557" i="46"/>
  <c r="F557" i="46"/>
  <c r="G556" i="46"/>
  <c r="F556" i="46"/>
  <c r="G555" i="46"/>
  <c r="F555" i="46"/>
  <c r="G554" i="46"/>
  <c r="F554" i="46"/>
  <c r="G553" i="46"/>
  <c r="F553" i="46"/>
  <c r="G552" i="46"/>
  <c r="F552" i="46"/>
  <c r="G551" i="46"/>
  <c r="F551" i="46"/>
  <c r="G550" i="46"/>
  <c r="F550" i="46"/>
  <c r="G549" i="46"/>
  <c r="F549" i="46"/>
  <c r="G548" i="46"/>
  <c r="F548" i="46"/>
  <c r="G547" i="46"/>
  <c r="F547" i="46"/>
  <c r="G546" i="46"/>
  <c r="F546" i="46"/>
  <c r="G545" i="46"/>
  <c r="F545" i="46"/>
  <c r="G544" i="46"/>
  <c r="F544" i="46"/>
  <c r="G543" i="46"/>
  <c r="F543" i="46"/>
  <c r="G542" i="46"/>
  <c r="F542" i="46"/>
  <c r="G541" i="46"/>
  <c r="F541" i="46"/>
  <c r="G540" i="46"/>
  <c r="F540" i="46"/>
  <c r="G539" i="46"/>
  <c r="F539" i="46"/>
  <c r="G538" i="46"/>
  <c r="F538" i="46"/>
  <c r="G537" i="46"/>
  <c r="F537" i="46"/>
  <c r="G536" i="46"/>
  <c r="F536" i="46"/>
  <c r="G535" i="46"/>
  <c r="F535" i="46"/>
  <c r="G534" i="46"/>
  <c r="F534" i="46"/>
  <c r="G533" i="46"/>
  <c r="F533" i="46"/>
  <c r="G532" i="46"/>
  <c r="F532" i="46"/>
  <c r="G531" i="46"/>
  <c r="F531" i="46"/>
  <c r="G530" i="46"/>
  <c r="F530" i="46"/>
  <c r="G529" i="46"/>
  <c r="F529" i="46"/>
  <c r="G528" i="46"/>
  <c r="F528" i="46"/>
  <c r="G527" i="46"/>
  <c r="F527" i="46"/>
  <c r="G526" i="46"/>
  <c r="F526" i="46"/>
  <c r="G525" i="46"/>
  <c r="F525" i="46"/>
  <c r="G524" i="46"/>
  <c r="F524" i="46"/>
  <c r="G523" i="46"/>
  <c r="F523" i="46"/>
  <c r="G522" i="46"/>
  <c r="F522" i="46"/>
  <c r="G521" i="46"/>
  <c r="F521" i="46"/>
  <c r="G520" i="46"/>
  <c r="F520" i="46"/>
  <c r="G519" i="46"/>
  <c r="F519" i="46"/>
  <c r="G518" i="46"/>
  <c r="F518" i="46"/>
  <c r="G517" i="46"/>
  <c r="F517" i="46"/>
  <c r="G516" i="46"/>
  <c r="F516" i="46"/>
  <c r="G515" i="46"/>
  <c r="F515" i="46"/>
  <c r="G514" i="46"/>
  <c r="F514" i="46"/>
  <c r="G513" i="46"/>
  <c r="F513" i="46"/>
  <c r="G512" i="46"/>
  <c r="F512" i="46"/>
  <c r="G511" i="46"/>
  <c r="F511" i="46"/>
  <c r="G510" i="46"/>
  <c r="F510" i="46"/>
  <c r="G509" i="46"/>
  <c r="F509" i="46"/>
  <c r="G508" i="46"/>
  <c r="F508" i="46"/>
  <c r="G507" i="46"/>
  <c r="F507" i="46"/>
  <c r="G506" i="46"/>
  <c r="F506" i="46"/>
  <c r="G505" i="46"/>
  <c r="F505" i="46"/>
  <c r="G504" i="46"/>
  <c r="F504" i="46"/>
  <c r="G503" i="46"/>
  <c r="F503" i="46"/>
  <c r="G502" i="46"/>
  <c r="F502" i="46"/>
  <c r="G501" i="46"/>
  <c r="F501" i="46"/>
  <c r="G500" i="46"/>
  <c r="F500" i="46"/>
  <c r="G499" i="46"/>
  <c r="F499" i="46"/>
  <c r="G498" i="46"/>
  <c r="F498" i="46"/>
  <c r="G497" i="46"/>
  <c r="F497" i="46"/>
  <c r="G496" i="46"/>
  <c r="F496" i="46"/>
  <c r="G495" i="46"/>
  <c r="F495" i="46"/>
  <c r="G494" i="46"/>
  <c r="F494" i="46"/>
  <c r="G493" i="46"/>
  <c r="F493" i="46"/>
  <c r="G492" i="46"/>
  <c r="F492" i="46"/>
  <c r="G491" i="46"/>
  <c r="F491" i="46"/>
  <c r="G490" i="46"/>
  <c r="F490" i="46"/>
  <c r="G489" i="46"/>
  <c r="F489" i="46"/>
  <c r="G488" i="46"/>
  <c r="F488" i="46"/>
  <c r="G487" i="46"/>
  <c r="F487" i="46"/>
  <c r="G486" i="46"/>
  <c r="F486" i="46"/>
  <c r="G485" i="46"/>
  <c r="F485" i="46"/>
  <c r="G484" i="46"/>
  <c r="F484" i="46"/>
  <c r="G483" i="46"/>
  <c r="F483" i="46"/>
  <c r="G482" i="46"/>
  <c r="F482" i="46"/>
  <c r="G481" i="46"/>
  <c r="F481" i="46"/>
  <c r="G480" i="46"/>
  <c r="F480" i="46"/>
  <c r="G479" i="46"/>
  <c r="F479" i="46"/>
  <c r="G478" i="46"/>
  <c r="F478" i="46"/>
  <c r="G477" i="46"/>
  <c r="F477" i="46"/>
  <c r="G476" i="46"/>
  <c r="F476" i="46"/>
  <c r="G475" i="46"/>
  <c r="F475" i="46"/>
  <c r="G474" i="46"/>
  <c r="F474" i="46"/>
  <c r="G473" i="46"/>
  <c r="F473" i="46"/>
  <c r="G472" i="46"/>
  <c r="F472" i="46"/>
  <c r="G471" i="46"/>
  <c r="F471" i="46"/>
  <c r="G470" i="46"/>
  <c r="F470" i="46"/>
  <c r="G469" i="46"/>
  <c r="F469" i="46"/>
  <c r="G468" i="46"/>
  <c r="F468" i="46"/>
  <c r="G467" i="46"/>
  <c r="F467" i="46"/>
  <c r="G466" i="46"/>
  <c r="F466" i="46"/>
  <c r="G465" i="46"/>
  <c r="F465" i="46"/>
  <c r="G464" i="46"/>
  <c r="F464" i="46"/>
  <c r="G463" i="46"/>
  <c r="F463" i="46"/>
  <c r="G462" i="46"/>
  <c r="F462" i="46"/>
  <c r="G461" i="46"/>
  <c r="F461" i="46"/>
  <c r="G460" i="46"/>
  <c r="F460" i="46"/>
  <c r="G459" i="46"/>
  <c r="F459" i="46"/>
  <c r="G458" i="46"/>
  <c r="F458" i="46"/>
  <c r="G457" i="46"/>
  <c r="F457" i="46"/>
  <c r="G456" i="46"/>
  <c r="F456" i="46"/>
  <c r="G455" i="46"/>
  <c r="F455" i="46"/>
  <c r="G454" i="46"/>
  <c r="F454" i="46"/>
  <c r="G453" i="46"/>
  <c r="F453" i="46"/>
  <c r="G452" i="46"/>
  <c r="F452" i="46"/>
  <c r="G451" i="46"/>
  <c r="F451" i="46"/>
  <c r="G450" i="46"/>
  <c r="F450" i="46"/>
  <c r="G449" i="46"/>
  <c r="F449" i="46"/>
  <c r="G448" i="46"/>
  <c r="F448" i="46"/>
  <c r="G447" i="46"/>
  <c r="F447" i="46"/>
  <c r="G446" i="46"/>
  <c r="F446" i="46"/>
  <c r="G445" i="46"/>
  <c r="F445" i="46"/>
  <c r="G444" i="46"/>
  <c r="F444" i="46"/>
  <c r="G443" i="46"/>
  <c r="F443" i="46"/>
  <c r="G442" i="46"/>
  <c r="F442" i="46"/>
  <c r="G441" i="46"/>
  <c r="F441" i="46"/>
  <c r="G440" i="46"/>
  <c r="F440" i="46"/>
  <c r="G439" i="46"/>
  <c r="F439" i="46"/>
  <c r="G438" i="46"/>
  <c r="F438" i="46"/>
  <c r="G437" i="46"/>
  <c r="F437" i="46"/>
  <c r="G436" i="46"/>
  <c r="F436" i="46"/>
  <c r="G435" i="46"/>
  <c r="F435" i="46"/>
  <c r="G434" i="46"/>
  <c r="F434" i="46"/>
  <c r="G433" i="46"/>
  <c r="F433" i="46"/>
  <c r="G432" i="46"/>
  <c r="F432" i="46"/>
  <c r="G431" i="46"/>
  <c r="F431" i="46"/>
  <c r="G430" i="46"/>
  <c r="F430" i="46"/>
  <c r="G429" i="46"/>
  <c r="F429" i="46"/>
  <c r="G428" i="46"/>
  <c r="F428" i="46"/>
  <c r="G427" i="46"/>
  <c r="F427" i="46"/>
  <c r="G426" i="46"/>
  <c r="F426" i="46"/>
  <c r="G425" i="46"/>
  <c r="F425" i="46"/>
  <c r="G424" i="46"/>
  <c r="F424" i="46"/>
  <c r="G423" i="46"/>
  <c r="F423" i="46"/>
  <c r="G422" i="46"/>
  <c r="F422" i="46"/>
  <c r="G421" i="46"/>
  <c r="F421" i="46"/>
  <c r="G420" i="46"/>
  <c r="F420" i="46"/>
  <c r="G419" i="46"/>
  <c r="F419" i="46"/>
  <c r="G418" i="46"/>
  <c r="F418" i="46"/>
  <c r="G417" i="46"/>
  <c r="F417" i="46"/>
  <c r="G416" i="46"/>
  <c r="F416" i="46"/>
  <c r="G415" i="46"/>
  <c r="F415" i="46"/>
  <c r="G414" i="46"/>
  <c r="F414" i="46"/>
  <c r="G413" i="46"/>
  <c r="F413" i="46"/>
  <c r="G412" i="46"/>
  <c r="F412" i="46"/>
  <c r="G411" i="46"/>
  <c r="F411" i="46"/>
  <c r="G410" i="46"/>
  <c r="F410" i="46"/>
  <c r="G409" i="46"/>
  <c r="F409" i="46"/>
  <c r="G408" i="46"/>
  <c r="F408" i="46"/>
  <c r="G407" i="46"/>
  <c r="F407" i="46"/>
  <c r="G406" i="46"/>
  <c r="F406" i="46"/>
  <c r="G405" i="46"/>
  <c r="F405" i="46"/>
  <c r="G404" i="46"/>
  <c r="F404" i="46"/>
  <c r="G403" i="46"/>
  <c r="F403" i="46"/>
  <c r="G402" i="46"/>
  <c r="F402" i="46"/>
  <c r="G401" i="46"/>
  <c r="F401" i="46"/>
  <c r="G400" i="46"/>
  <c r="F400" i="46"/>
  <c r="G399" i="46"/>
  <c r="F399" i="46"/>
  <c r="G398" i="46"/>
  <c r="F398" i="46"/>
  <c r="G397" i="46"/>
  <c r="F397" i="46"/>
  <c r="G396" i="46"/>
  <c r="F396" i="46"/>
  <c r="G395" i="46"/>
  <c r="F395" i="46"/>
  <c r="G394" i="46"/>
  <c r="F394" i="46"/>
  <c r="G393" i="46"/>
  <c r="F393" i="46"/>
  <c r="G392" i="46"/>
  <c r="F392" i="46"/>
  <c r="G391" i="46"/>
  <c r="F391" i="46"/>
  <c r="G390" i="46"/>
  <c r="F390" i="46"/>
  <c r="G389" i="46"/>
  <c r="F389" i="46"/>
  <c r="G388" i="46"/>
  <c r="F388" i="46"/>
  <c r="G387" i="46"/>
  <c r="F387" i="46"/>
  <c r="G386" i="46"/>
  <c r="F386" i="46"/>
  <c r="G385" i="46"/>
  <c r="F385" i="46"/>
  <c r="G384" i="46"/>
  <c r="F384" i="46"/>
  <c r="G383" i="46"/>
  <c r="F383" i="46"/>
  <c r="G382" i="46"/>
  <c r="F382" i="46"/>
  <c r="G381" i="46"/>
  <c r="F381" i="46"/>
  <c r="G380" i="46"/>
  <c r="F380" i="46"/>
  <c r="G379" i="46"/>
  <c r="F379" i="46"/>
  <c r="G378" i="46"/>
  <c r="F378" i="46"/>
  <c r="G377" i="46"/>
  <c r="F377" i="46"/>
  <c r="G376" i="46"/>
  <c r="F376" i="46"/>
  <c r="G375" i="46"/>
  <c r="F375" i="46"/>
  <c r="G374" i="46"/>
  <c r="F374" i="46"/>
  <c r="G373" i="46"/>
  <c r="F373" i="46"/>
  <c r="G372" i="46"/>
  <c r="F372" i="46"/>
  <c r="G371" i="46"/>
  <c r="F371" i="46"/>
  <c r="G370" i="46"/>
  <c r="F370" i="46"/>
  <c r="G369" i="46"/>
  <c r="F369" i="46"/>
  <c r="G368" i="46"/>
  <c r="F368" i="46"/>
  <c r="G367" i="46"/>
  <c r="F367" i="46"/>
  <c r="G366" i="46"/>
  <c r="F366" i="46"/>
  <c r="G365" i="46"/>
  <c r="F365" i="46"/>
  <c r="G364" i="46"/>
  <c r="F364" i="46"/>
  <c r="G363" i="46"/>
  <c r="F363" i="46"/>
  <c r="G362" i="46"/>
  <c r="F362" i="46"/>
  <c r="G361" i="46"/>
  <c r="F361" i="46"/>
  <c r="G360" i="46"/>
  <c r="F360" i="46"/>
  <c r="G359" i="46"/>
  <c r="F359" i="46"/>
  <c r="G358" i="46"/>
  <c r="F358" i="46"/>
  <c r="G357" i="46"/>
  <c r="F357" i="46"/>
  <c r="G356" i="46"/>
  <c r="F356" i="46"/>
  <c r="G355" i="46"/>
  <c r="F355" i="46"/>
  <c r="G354" i="46"/>
  <c r="F354" i="46"/>
  <c r="G353" i="46"/>
  <c r="F353" i="46"/>
  <c r="G352" i="46"/>
  <c r="F352" i="46"/>
  <c r="G351" i="46"/>
  <c r="F351" i="46"/>
  <c r="G350" i="46"/>
  <c r="F350" i="46"/>
  <c r="G349" i="46"/>
  <c r="F349" i="46"/>
  <c r="G348" i="46"/>
  <c r="F348" i="46"/>
  <c r="G347" i="46"/>
  <c r="F347" i="46"/>
  <c r="G346" i="46"/>
  <c r="F346" i="46"/>
  <c r="G345" i="46"/>
  <c r="F345" i="46"/>
  <c r="G344" i="46"/>
  <c r="F344" i="46"/>
  <c r="G343" i="46"/>
  <c r="F343" i="46"/>
  <c r="G342" i="46"/>
  <c r="F342" i="46"/>
  <c r="G341" i="46"/>
  <c r="F341" i="46"/>
  <c r="G340" i="46"/>
  <c r="F340" i="46"/>
  <c r="G339" i="46"/>
  <c r="F339" i="46"/>
  <c r="G338" i="46"/>
  <c r="F338" i="46"/>
  <c r="G337" i="46"/>
  <c r="F337" i="46"/>
  <c r="G336" i="46"/>
  <c r="F336" i="46"/>
  <c r="G335" i="46"/>
  <c r="F335" i="46"/>
  <c r="G334" i="46"/>
  <c r="F334" i="46"/>
  <c r="G333" i="46"/>
  <c r="F333" i="46"/>
  <c r="G332" i="46"/>
  <c r="F332" i="46"/>
  <c r="G331" i="46"/>
  <c r="F331" i="46"/>
  <c r="G330" i="46"/>
  <c r="F330" i="46"/>
  <c r="G329" i="46"/>
  <c r="F329" i="46"/>
  <c r="G328" i="46"/>
  <c r="F328" i="46"/>
  <c r="G327" i="46"/>
  <c r="F327" i="46"/>
  <c r="G326" i="46"/>
  <c r="F326" i="46"/>
  <c r="G325" i="46"/>
  <c r="F325" i="46"/>
  <c r="G324" i="46"/>
  <c r="F324" i="46"/>
  <c r="G323" i="46"/>
  <c r="F323" i="46"/>
  <c r="G322" i="46"/>
  <c r="F322" i="46"/>
  <c r="G321" i="46"/>
  <c r="F321" i="46"/>
  <c r="G320" i="46"/>
  <c r="F320" i="46"/>
  <c r="G319" i="46"/>
  <c r="F319" i="46"/>
  <c r="G318" i="46"/>
  <c r="F318" i="46"/>
  <c r="G317" i="46"/>
  <c r="F317" i="46"/>
  <c r="G316" i="46"/>
  <c r="F316" i="46"/>
  <c r="G315" i="46"/>
  <c r="F315" i="46"/>
  <c r="G314" i="46"/>
  <c r="F314" i="46"/>
  <c r="G313" i="46"/>
  <c r="F313" i="46"/>
  <c r="G312" i="46"/>
  <c r="F312" i="46"/>
  <c r="G311" i="46"/>
  <c r="F311" i="46"/>
  <c r="G310" i="46"/>
  <c r="F310" i="46"/>
  <c r="G309" i="46"/>
  <c r="F309" i="46"/>
  <c r="G308" i="46"/>
  <c r="F308" i="46"/>
  <c r="G307" i="46"/>
  <c r="F307" i="46"/>
  <c r="G306" i="46"/>
  <c r="F306" i="46"/>
  <c r="G305" i="46"/>
  <c r="F305" i="46"/>
  <c r="G304" i="46"/>
  <c r="F304" i="46"/>
  <c r="G303" i="46"/>
  <c r="F303" i="46"/>
  <c r="G302" i="46"/>
  <c r="F302" i="46"/>
  <c r="G301" i="46"/>
  <c r="F301" i="46"/>
  <c r="G300" i="46"/>
  <c r="F300" i="46"/>
  <c r="G299" i="46"/>
  <c r="F299" i="46"/>
  <c r="G298" i="46"/>
  <c r="F298" i="46"/>
  <c r="G297" i="46"/>
  <c r="F297" i="46"/>
  <c r="G296" i="46"/>
  <c r="F296" i="46"/>
  <c r="G295" i="46"/>
  <c r="F295" i="46"/>
  <c r="G294" i="46"/>
  <c r="F294" i="46"/>
  <c r="G293" i="46"/>
  <c r="F293" i="46"/>
  <c r="G292" i="46"/>
  <c r="F292" i="46"/>
  <c r="G291" i="46"/>
  <c r="F291" i="46"/>
  <c r="G290" i="46"/>
  <c r="F290" i="46"/>
  <c r="G289" i="46"/>
  <c r="F289" i="46"/>
  <c r="G288" i="46"/>
  <c r="F288" i="46"/>
  <c r="G287" i="46"/>
  <c r="F287" i="46"/>
  <c r="G286" i="46"/>
  <c r="F286" i="46"/>
  <c r="G285" i="46"/>
  <c r="F285" i="46"/>
  <c r="G284" i="46"/>
  <c r="F284" i="46"/>
  <c r="G283" i="46"/>
  <c r="F283" i="46"/>
  <c r="G282" i="46"/>
  <c r="F282" i="46"/>
  <c r="G281" i="46"/>
  <c r="F281" i="46"/>
  <c r="G280" i="46"/>
  <c r="F280" i="46"/>
  <c r="G279" i="46"/>
  <c r="F279" i="46"/>
  <c r="G278" i="46"/>
  <c r="F278" i="46"/>
  <c r="G277" i="46"/>
  <c r="F277" i="46"/>
  <c r="G276" i="46"/>
  <c r="F276" i="46"/>
  <c r="G275" i="46"/>
  <c r="F275" i="46"/>
  <c r="G274" i="46"/>
  <c r="F274" i="46"/>
  <c r="G273" i="46"/>
  <c r="F273" i="46"/>
  <c r="G272" i="46"/>
  <c r="F272" i="46"/>
  <c r="G271" i="46"/>
  <c r="F271" i="46"/>
  <c r="G270" i="46"/>
  <c r="F270" i="46"/>
  <c r="G269" i="46"/>
  <c r="F269" i="46"/>
  <c r="G268" i="46"/>
  <c r="F268" i="46"/>
  <c r="G267" i="46"/>
  <c r="F267" i="46"/>
  <c r="G266" i="46"/>
  <c r="F266" i="46"/>
  <c r="G265" i="46"/>
  <c r="F265" i="46"/>
  <c r="G264" i="46"/>
  <c r="F264" i="46"/>
  <c r="G263" i="46"/>
  <c r="F263" i="46"/>
  <c r="G262" i="46"/>
  <c r="F262" i="46"/>
  <c r="G261" i="46"/>
  <c r="F261" i="46"/>
  <c r="G260" i="46"/>
  <c r="F260" i="46"/>
  <c r="G259" i="46"/>
  <c r="F259" i="46"/>
  <c r="G258" i="46"/>
  <c r="F258" i="46"/>
  <c r="G257" i="46"/>
  <c r="F257" i="46"/>
  <c r="G256" i="46"/>
  <c r="F256" i="46"/>
  <c r="G255" i="46"/>
  <c r="F255" i="46"/>
  <c r="G254" i="46"/>
  <c r="F254" i="46"/>
  <c r="G253" i="46"/>
  <c r="F253" i="46"/>
  <c r="G252" i="46"/>
  <c r="F252" i="46"/>
  <c r="G251" i="46"/>
  <c r="F251" i="46"/>
  <c r="G250" i="46"/>
  <c r="F250" i="46"/>
  <c r="G249" i="46"/>
  <c r="F249" i="46"/>
  <c r="G248" i="46"/>
  <c r="F248" i="46"/>
  <c r="G247" i="46"/>
  <c r="F247" i="46"/>
  <c r="G246" i="46"/>
  <c r="F246" i="46"/>
  <c r="G245" i="46"/>
  <c r="F245" i="46"/>
  <c r="G244" i="46"/>
  <c r="F244" i="46"/>
  <c r="G243" i="46"/>
  <c r="F243" i="46"/>
  <c r="G242" i="46"/>
  <c r="F242" i="46"/>
  <c r="G241" i="46"/>
  <c r="F241" i="46"/>
  <c r="G240" i="46"/>
  <c r="F240" i="46"/>
  <c r="G239" i="46"/>
  <c r="F239" i="46"/>
  <c r="G238" i="46"/>
  <c r="F238" i="46"/>
  <c r="G237" i="46"/>
  <c r="F237" i="46"/>
  <c r="G236" i="46"/>
  <c r="F236" i="46"/>
  <c r="G235" i="46"/>
  <c r="F235" i="46"/>
  <c r="G234" i="46"/>
  <c r="F234" i="46"/>
  <c r="G233" i="46"/>
  <c r="F233" i="46"/>
  <c r="G232" i="46"/>
  <c r="F232" i="46"/>
  <c r="G231" i="46"/>
  <c r="F231" i="46"/>
  <c r="G230" i="46"/>
  <c r="F230" i="46"/>
  <c r="G229" i="46"/>
  <c r="F229" i="46"/>
  <c r="G228" i="46"/>
  <c r="F228" i="46"/>
  <c r="G227" i="46"/>
  <c r="F227" i="46"/>
  <c r="G226" i="46"/>
  <c r="F226" i="46"/>
  <c r="G225" i="46"/>
  <c r="F225" i="46"/>
  <c r="G224" i="46"/>
  <c r="F224" i="46"/>
  <c r="G223" i="46"/>
  <c r="F223" i="46"/>
  <c r="G222" i="46"/>
  <c r="F222" i="46"/>
  <c r="G221" i="46"/>
  <c r="F221" i="46"/>
  <c r="G220" i="46"/>
  <c r="F220" i="46"/>
  <c r="G219" i="46"/>
  <c r="F219" i="46"/>
  <c r="G218" i="46"/>
  <c r="F218" i="46"/>
  <c r="G217" i="46"/>
  <c r="F217" i="46"/>
  <c r="G216" i="46"/>
  <c r="F216" i="46"/>
  <c r="G215" i="46"/>
  <c r="F215" i="46"/>
  <c r="G214" i="46"/>
  <c r="F214" i="46"/>
  <c r="G213" i="46"/>
  <c r="F213" i="46"/>
  <c r="G212" i="46"/>
  <c r="F212" i="46"/>
  <c r="G211" i="46"/>
  <c r="F211" i="46"/>
  <c r="G210" i="46"/>
  <c r="F210" i="46"/>
  <c r="G209" i="46"/>
  <c r="F209" i="46"/>
  <c r="G208" i="46"/>
  <c r="F208" i="46"/>
  <c r="G207" i="46"/>
  <c r="F207" i="46"/>
  <c r="G206" i="46"/>
  <c r="F206" i="46"/>
  <c r="G205" i="46"/>
  <c r="F205" i="46"/>
  <c r="G204" i="46"/>
  <c r="F204" i="46"/>
  <c r="G203" i="46"/>
  <c r="F203" i="46"/>
  <c r="G202" i="46"/>
  <c r="F202" i="46"/>
  <c r="G201" i="46"/>
  <c r="F201" i="46"/>
  <c r="G200" i="46"/>
  <c r="F200" i="46"/>
  <c r="G199" i="46"/>
  <c r="F199" i="46"/>
  <c r="G198" i="46"/>
  <c r="F198" i="46"/>
  <c r="G197" i="46"/>
  <c r="F197" i="46"/>
  <c r="G196" i="46"/>
  <c r="F196" i="46"/>
  <c r="G195" i="46"/>
  <c r="F195" i="46"/>
  <c r="G194" i="46"/>
  <c r="F194" i="46"/>
  <c r="G193" i="46"/>
  <c r="F193" i="46"/>
  <c r="G192" i="46"/>
  <c r="F192" i="46"/>
  <c r="G191" i="46"/>
  <c r="F191" i="46"/>
  <c r="G190" i="46"/>
  <c r="F190" i="46"/>
  <c r="G189" i="46"/>
  <c r="F189" i="46"/>
  <c r="G188" i="46"/>
  <c r="F188" i="46"/>
  <c r="G187" i="46"/>
  <c r="F187" i="46"/>
  <c r="G186" i="46"/>
  <c r="F186" i="46"/>
  <c r="G185" i="46"/>
  <c r="F185" i="46"/>
  <c r="G184" i="46"/>
  <c r="F184" i="46"/>
  <c r="G183" i="46"/>
  <c r="F183" i="46"/>
  <c r="G182" i="46"/>
  <c r="F182" i="46"/>
  <c r="G181" i="46"/>
  <c r="F181" i="46"/>
  <c r="G180" i="46"/>
  <c r="F180" i="46"/>
  <c r="G179" i="46"/>
  <c r="F179" i="46"/>
  <c r="G178" i="46"/>
  <c r="F178" i="46"/>
  <c r="G177" i="46"/>
  <c r="F177" i="46"/>
  <c r="G176" i="46"/>
  <c r="F176" i="46"/>
  <c r="G175" i="46"/>
  <c r="F175" i="46"/>
  <c r="G174" i="46"/>
  <c r="F174" i="46"/>
  <c r="G173" i="46"/>
  <c r="F173" i="46"/>
  <c r="G172" i="46"/>
  <c r="F172" i="46"/>
  <c r="G171" i="46"/>
  <c r="F171" i="46"/>
  <c r="G170" i="46"/>
  <c r="F170" i="46"/>
  <c r="G169" i="46"/>
  <c r="F169" i="46"/>
  <c r="G168" i="46"/>
  <c r="F168" i="46"/>
  <c r="G167" i="46"/>
  <c r="F167" i="46"/>
  <c r="G166" i="46"/>
  <c r="F166" i="46"/>
  <c r="G165" i="46"/>
  <c r="F165" i="46"/>
  <c r="G164" i="46"/>
  <c r="F164" i="46"/>
  <c r="G163" i="46"/>
  <c r="F163" i="46"/>
  <c r="G162" i="46"/>
  <c r="F162" i="46"/>
  <c r="G161" i="46"/>
  <c r="F161" i="46"/>
  <c r="G160" i="46"/>
  <c r="F160" i="46"/>
  <c r="G159" i="46"/>
  <c r="F159" i="46"/>
  <c r="G158" i="46"/>
  <c r="F158" i="46"/>
  <c r="G157" i="46"/>
  <c r="F157" i="46"/>
  <c r="G156" i="46"/>
  <c r="F156" i="46"/>
  <c r="G155" i="46"/>
  <c r="F155" i="46"/>
  <c r="G154" i="46"/>
  <c r="F154" i="46"/>
  <c r="G153" i="46"/>
  <c r="F153" i="46"/>
  <c r="G152" i="46"/>
  <c r="F152" i="46"/>
  <c r="G151" i="46"/>
  <c r="F151" i="46"/>
  <c r="G150" i="46"/>
  <c r="F150" i="46"/>
  <c r="G149" i="46"/>
  <c r="F149" i="46"/>
  <c r="G148" i="46"/>
  <c r="F148" i="46"/>
  <c r="G147" i="46"/>
  <c r="F147" i="46"/>
  <c r="G146" i="46"/>
  <c r="F146" i="46"/>
  <c r="G145" i="46"/>
  <c r="F145" i="46"/>
  <c r="G144" i="46"/>
  <c r="F144" i="46"/>
  <c r="G143" i="46"/>
  <c r="F143" i="46"/>
  <c r="G142" i="46"/>
  <c r="F142" i="46"/>
  <c r="G141" i="46"/>
  <c r="F141" i="46"/>
  <c r="G140" i="46"/>
  <c r="F140" i="46"/>
  <c r="G139" i="46"/>
  <c r="F139" i="46"/>
  <c r="G138" i="46"/>
  <c r="F138" i="46"/>
  <c r="G137" i="46"/>
  <c r="F137" i="46"/>
  <c r="G136" i="46"/>
  <c r="F136" i="46"/>
  <c r="G135" i="46"/>
  <c r="F135" i="46"/>
  <c r="G134" i="46"/>
  <c r="F134" i="46"/>
  <c r="G133" i="46"/>
  <c r="F133" i="46"/>
  <c r="G132" i="46"/>
  <c r="F132" i="46"/>
  <c r="G131" i="46"/>
  <c r="F131" i="46"/>
  <c r="G130" i="46"/>
  <c r="F130" i="46"/>
  <c r="G129" i="46"/>
  <c r="F129" i="46"/>
  <c r="G128" i="46"/>
  <c r="F128" i="46"/>
  <c r="G127" i="46"/>
  <c r="F127" i="46"/>
  <c r="G126" i="46"/>
  <c r="F126" i="46"/>
  <c r="G125" i="46"/>
  <c r="F125" i="46"/>
  <c r="G124" i="46"/>
  <c r="F124" i="46"/>
  <c r="G123" i="46"/>
  <c r="F123" i="46"/>
  <c r="G122" i="46"/>
  <c r="F122" i="46"/>
  <c r="G121" i="46"/>
  <c r="F121" i="46"/>
  <c r="G120" i="46"/>
  <c r="F120" i="46"/>
  <c r="G119" i="46"/>
  <c r="F119" i="46"/>
  <c r="G118" i="46"/>
  <c r="F118" i="46"/>
  <c r="G117" i="46"/>
  <c r="F117" i="46"/>
  <c r="G116" i="46"/>
  <c r="F116" i="46"/>
  <c r="G115" i="46"/>
  <c r="F115" i="46"/>
  <c r="G114" i="46"/>
  <c r="F114" i="46"/>
  <c r="G113" i="46"/>
  <c r="F113" i="46"/>
  <c r="G112" i="46"/>
  <c r="F112" i="46"/>
  <c r="G111" i="46"/>
  <c r="F111" i="46"/>
  <c r="G110" i="46"/>
  <c r="F110" i="46"/>
  <c r="G109" i="46"/>
  <c r="F109" i="46"/>
  <c r="G108" i="46"/>
  <c r="F108" i="46"/>
  <c r="G107" i="46"/>
  <c r="F107" i="46"/>
  <c r="G106" i="46"/>
  <c r="F106" i="46"/>
  <c r="G105" i="46"/>
  <c r="F105" i="46"/>
  <c r="G104" i="46"/>
  <c r="F104" i="46"/>
  <c r="G103" i="46"/>
  <c r="F103" i="46"/>
  <c r="G102" i="46"/>
  <c r="F102" i="46"/>
  <c r="G101" i="46"/>
  <c r="F101" i="46"/>
  <c r="G100" i="46"/>
  <c r="F100" i="46"/>
  <c r="G99" i="46"/>
  <c r="F99" i="46"/>
  <c r="G98" i="46"/>
  <c r="F98" i="46"/>
  <c r="G97" i="46"/>
  <c r="F97" i="46"/>
  <c r="G96" i="46"/>
  <c r="F96" i="46"/>
  <c r="G95" i="46"/>
  <c r="F95" i="46"/>
  <c r="G94" i="46"/>
  <c r="F94" i="46"/>
  <c r="G93" i="46"/>
  <c r="F93" i="46"/>
  <c r="G92" i="46"/>
  <c r="F92" i="46"/>
  <c r="G91" i="46"/>
  <c r="F91" i="46"/>
  <c r="G90" i="46"/>
  <c r="F90" i="46"/>
  <c r="G89" i="46"/>
  <c r="F89" i="46"/>
  <c r="G88" i="46"/>
  <c r="F88" i="46"/>
  <c r="G87" i="46"/>
  <c r="F87" i="46"/>
  <c r="G86" i="46"/>
  <c r="F86" i="46"/>
  <c r="G85" i="46"/>
  <c r="F85" i="46"/>
  <c r="G84" i="46"/>
  <c r="F84" i="46"/>
  <c r="G83" i="46"/>
  <c r="F83" i="46"/>
  <c r="G82" i="46"/>
  <c r="F82" i="46"/>
  <c r="G81" i="46"/>
  <c r="F81" i="46"/>
  <c r="G80" i="46"/>
  <c r="F80" i="46"/>
  <c r="G79" i="46"/>
  <c r="F79" i="46"/>
  <c r="G78" i="46"/>
  <c r="F78" i="46"/>
  <c r="G77" i="46"/>
  <c r="F77" i="46"/>
  <c r="G76" i="46"/>
  <c r="F76" i="46"/>
  <c r="G75" i="46"/>
  <c r="F75" i="46"/>
  <c r="G74" i="46"/>
  <c r="F74" i="46"/>
  <c r="G73" i="46"/>
  <c r="F73" i="46"/>
  <c r="G72" i="46"/>
  <c r="F72" i="46"/>
  <c r="G71" i="46"/>
  <c r="F71" i="46"/>
  <c r="G70" i="46"/>
  <c r="F70" i="46"/>
  <c r="G69" i="46"/>
  <c r="F69" i="46"/>
  <c r="G68" i="46"/>
  <c r="F68" i="46"/>
  <c r="G67" i="46"/>
  <c r="F67" i="46"/>
  <c r="G66" i="46"/>
  <c r="F66" i="46"/>
  <c r="G65" i="46"/>
  <c r="F65" i="46"/>
  <c r="G64" i="46"/>
  <c r="F64" i="46"/>
  <c r="G63" i="46"/>
  <c r="F63" i="46"/>
  <c r="G62" i="46"/>
  <c r="F62" i="46"/>
  <c r="G61" i="46"/>
  <c r="F61" i="46"/>
  <c r="G60" i="46"/>
  <c r="F60" i="46"/>
  <c r="G59" i="46"/>
  <c r="F59" i="46"/>
  <c r="G58" i="46"/>
  <c r="F58" i="46"/>
  <c r="G57" i="46"/>
  <c r="F57" i="46"/>
  <c r="G56" i="46"/>
  <c r="F56" i="46"/>
  <c r="G55" i="46"/>
  <c r="F55" i="46"/>
  <c r="G54" i="46"/>
  <c r="F54" i="46"/>
  <c r="G53" i="46"/>
  <c r="F53" i="46"/>
  <c r="G52" i="46"/>
  <c r="F52" i="46"/>
  <c r="G51" i="46"/>
  <c r="F51" i="46"/>
  <c r="G50" i="46"/>
  <c r="F50" i="46"/>
  <c r="G49" i="46"/>
  <c r="F49" i="46"/>
  <c r="G48" i="46"/>
  <c r="F48" i="46"/>
  <c r="G47" i="46"/>
  <c r="F47" i="46"/>
  <c r="G46" i="46"/>
  <c r="F46" i="46"/>
  <c r="G45" i="46"/>
  <c r="F45" i="46"/>
  <c r="G44" i="46"/>
  <c r="F44" i="46"/>
  <c r="G43" i="46"/>
  <c r="F43" i="46"/>
  <c r="G42" i="46"/>
  <c r="F42" i="46"/>
  <c r="G41" i="46"/>
  <c r="F41" i="46"/>
  <c r="G40" i="46"/>
  <c r="F40" i="46"/>
  <c r="G39" i="46"/>
  <c r="F39" i="46"/>
  <c r="G38" i="46"/>
  <c r="F38" i="46"/>
  <c r="G37" i="46"/>
  <c r="F37" i="46"/>
  <c r="G36" i="46"/>
  <c r="F36" i="46"/>
  <c r="G35" i="46"/>
  <c r="F35" i="46"/>
  <c r="G34" i="46"/>
  <c r="F34" i="46"/>
  <c r="G33" i="46"/>
  <c r="F33" i="46"/>
  <c r="G32" i="46"/>
  <c r="F32" i="46"/>
  <c r="G31" i="46"/>
  <c r="F31" i="46"/>
  <c r="G30" i="46"/>
  <c r="F30" i="46"/>
  <c r="G29" i="46"/>
  <c r="F29" i="46"/>
  <c r="G28" i="46"/>
  <c r="F28" i="46"/>
  <c r="G27" i="46"/>
  <c r="F27" i="46"/>
  <c r="G26" i="46"/>
  <c r="F26" i="46"/>
  <c r="G25" i="46"/>
  <c r="F25" i="46"/>
  <c r="G24" i="46"/>
  <c r="F24" i="46"/>
  <c r="G23" i="46"/>
  <c r="F23" i="46"/>
  <c r="G22" i="46"/>
  <c r="F22" i="46"/>
  <c r="G21" i="46"/>
  <c r="F21" i="46"/>
  <c r="G20" i="46"/>
  <c r="F20" i="46"/>
  <c r="G19" i="46"/>
  <c r="F19" i="46"/>
  <c r="G18" i="46"/>
  <c r="F18" i="46"/>
  <c r="G17" i="46"/>
  <c r="F17" i="46"/>
  <c r="G16" i="46"/>
  <c r="F16" i="46"/>
  <c r="G15" i="46"/>
  <c r="F15" i="46"/>
  <c r="G14" i="46"/>
  <c r="F14" i="46"/>
  <c r="G13" i="46"/>
  <c r="F13" i="46"/>
  <c r="G12" i="46"/>
  <c r="F12" i="46"/>
  <c r="G11" i="46"/>
  <c r="F11" i="46"/>
  <c r="G10" i="46"/>
  <c r="F10" i="46"/>
  <c r="G9" i="46"/>
  <c r="F9" i="46"/>
  <c r="G8" i="46"/>
  <c r="F8" i="46"/>
  <c r="G7" i="46"/>
  <c r="F7" i="46"/>
  <c r="G6" i="46"/>
  <c r="F6" i="46"/>
  <c r="G5" i="46"/>
  <c r="F5" i="46"/>
  <c r="G4" i="46"/>
  <c r="F4" i="46"/>
  <c r="C251" i="45"/>
  <c r="C250" i="45"/>
  <c r="C249" i="45"/>
  <c r="C248" i="45"/>
  <c r="C247" i="45"/>
  <c r="C246" i="45"/>
  <c r="C245" i="45"/>
  <c r="C244" i="45"/>
  <c r="C243" i="45"/>
  <c r="C242" i="45"/>
  <c r="C241" i="45"/>
  <c r="C240" i="45"/>
  <c r="C239" i="45"/>
  <c r="C238" i="45"/>
  <c r="C237" i="45"/>
  <c r="C236" i="45"/>
  <c r="C235" i="45"/>
  <c r="C234" i="45"/>
  <c r="C233" i="45"/>
  <c r="C232" i="45"/>
  <c r="C231" i="45"/>
  <c r="C230" i="45"/>
  <c r="C229" i="45"/>
  <c r="C228" i="45"/>
  <c r="C227" i="45"/>
  <c r="C226" i="45"/>
  <c r="C225" i="45"/>
  <c r="C224" i="45"/>
  <c r="C223" i="45"/>
  <c r="C222" i="45"/>
  <c r="C221" i="45"/>
  <c r="C220" i="45"/>
  <c r="C219" i="45"/>
  <c r="C218" i="45"/>
  <c r="C217" i="45"/>
  <c r="C216" i="45"/>
  <c r="C215" i="45"/>
  <c r="C214" i="45"/>
  <c r="C213" i="45"/>
  <c r="C212" i="45"/>
  <c r="C211" i="45"/>
  <c r="C210" i="45"/>
  <c r="C209" i="45"/>
  <c r="C208" i="45"/>
  <c r="C207" i="45"/>
  <c r="C206" i="45"/>
  <c r="C205" i="45"/>
  <c r="C204" i="45"/>
  <c r="C203" i="45"/>
  <c r="C202" i="45"/>
  <c r="C201" i="45"/>
  <c r="C200" i="45"/>
  <c r="C199" i="45"/>
  <c r="C198" i="45"/>
  <c r="C197" i="45"/>
  <c r="C196" i="45"/>
  <c r="C195" i="45"/>
  <c r="C194" i="45"/>
  <c r="C193" i="45"/>
  <c r="C192" i="45"/>
  <c r="C191" i="45"/>
  <c r="C190" i="45"/>
  <c r="C189" i="45"/>
  <c r="C188" i="45"/>
  <c r="C187" i="45"/>
  <c r="C186" i="45"/>
  <c r="C185" i="45"/>
  <c r="C184" i="45"/>
  <c r="C183" i="45"/>
  <c r="C182" i="45"/>
  <c r="C181" i="45"/>
  <c r="C180" i="45"/>
  <c r="C179" i="45"/>
  <c r="C178" i="45"/>
  <c r="C177" i="45"/>
  <c r="C176" i="45"/>
  <c r="C175" i="45"/>
  <c r="C174" i="45"/>
  <c r="C173" i="45"/>
  <c r="C172" i="45"/>
  <c r="C171" i="45"/>
  <c r="C170" i="45"/>
  <c r="C169" i="45"/>
  <c r="C168" i="45"/>
  <c r="C167" i="45"/>
  <c r="C166" i="45"/>
  <c r="C165" i="45"/>
  <c r="C164" i="45"/>
  <c r="C163" i="45"/>
  <c r="C162" i="45"/>
  <c r="C161" i="45"/>
  <c r="C160" i="45"/>
  <c r="C159" i="45"/>
  <c r="C158" i="45"/>
  <c r="C157" i="45"/>
  <c r="C156" i="45"/>
  <c r="C155" i="45"/>
  <c r="C154" i="45"/>
  <c r="C153" i="45"/>
  <c r="C152" i="45"/>
  <c r="C151" i="45"/>
  <c r="C150" i="45"/>
  <c r="C149" i="45"/>
  <c r="C148" i="45"/>
  <c r="C147" i="45"/>
  <c r="C146" i="45"/>
  <c r="C145" i="45"/>
  <c r="C144" i="45"/>
  <c r="C143" i="45"/>
  <c r="C142" i="45"/>
  <c r="C141" i="45"/>
  <c r="C140" i="45"/>
  <c r="C139" i="45"/>
  <c r="C138" i="45"/>
  <c r="C137" i="45"/>
  <c r="C136" i="45"/>
  <c r="C135" i="45"/>
  <c r="C134" i="45"/>
  <c r="C133" i="45"/>
  <c r="C132" i="45"/>
  <c r="C131" i="45"/>
  <c r="C130" i="45"/>
  <c r="C129" i="45"/>
  <c r="C128" i="45"/>
  <c r="C127" i="45"/>
  <c r="C126" i="45"/>
  <c r="C125" i="45"/>
  <c r="C124" i="45"/>
  <c r="C123" i="45"/>
  <c r="C122" i="45"/>
  <c r="C121" i="45"/>
  <c r="C120" i="45"/>
  <c r="C119" i="45"/>
  <c r="C118" i="45"/>
  <c r="C117" i="45"/>
  <c r="C116" i="45"/>
  <c r="C115" i="45"/>
  <c r="C114" i="45"/>
  <c r="C113" i="45"/>
  <c r="C112" i="45"/>
  <c r="C111" i="45"/>
  <c r="C110" i="45"/>
  <c r="C109" i="45"/>
  <c r="C108" i="45"/>
  <c r="C107" i="45"/>
  <c r="C106" i="45"/>
  <c r="C105" i="45"/>
  <c r="C104" i="45"/>
  <c r="C103" i="45"/>
  <c r="C102" i="45"/>
  <c r="C101" i="45"/>
  <c r="C100" i="45"/>
  <c r="C99" i="45"/>
  <c r="C98" i="45"/>
  <c r="C97" i="45"/>
  <c r="C96" i="45"/>
  <c r="C95" i="45"/>
  <c r="C94" i="45"/>
  <c r="C93" i="45"/>
  <c r="C92" i="45"/>
  <c r="C91" i="45"/>
  <c r="C90" i="45"/>
  <c r="C89" i="45"/>
  <c r="C88" i="45"/>
  <c r="C87" i="45"/>
  <c r="C86" i="45"/>
  <c r="C85" i="45"/>
  <c r="C84" i="45"/>
  <c r="C83" i="45"/>
  <c r="C82" i="45"/>
  <c r="C81" i="45"/>
  <c r="C80" i="45"/>
  <c r="C79" i="45"/>
  <c r="C78" i="45"/>
  <c r="C77" i="45"/>
  <c r="C76" i="45"/>
  <c r="C75" i="45"/>
  <c r="C74" i="45"/>
  <c r="C73" i="45"/>
  <c r="C72" i="45"/>
  <c r="C71" i="45"/>
  <c r="C70" i="45"/>
  <c r="C69" i="45"/>
  <c r="C68" i="45"/>
  <c r="C67" i="45"/>
  <c r="C66" i="45"/>
  <c r="C65" i="45"/>
  <c r="C64" i="45"/>
  <c r="C63" i="45"/>
  <c r="C62" i="45"/>
  <c r="C61" i="45"/>
  <c r="C60" i="45"/>
  <c r="C59" i="45"/>
  <c r="C58" i="45"/>
  <c r="C57" i="45"/>
  <c r="C56" i="45"/>
  <c r="C55" i="45"/>
  <c r="C54" i="45"/>
  <c r="C53" i="45"/>
  <c r="C52" i="45"/>
  <c r="C51" i="45"/>
  <c r="C50" i="45"/>
  <c r="C49" i="45"/>
  <c r="C48" i="45"/>
  <c r="C47" i="45"/>
  <c r="C46" i="45"/>
  <c r="C45" i="45"/>
  <c r="C44" i="45"/>
  <c r="C43" i="45"/>
  <c r="C42" i="45"/>
  <c r="C41" i="45"/>
  <c r="C40" i="45"/>
  <c r="C39" i="45"/>
  <c r="C38" i="45"/>
  <c r="C37" i="45"/>
  <c r="C36" i="45"/>
  <c r="C35" i="45"/>
  <c r="C34" i="45"/>
  <c r="C33" i="45"/>
  <c r="C32" i="45"/>
  <c r="C31" i="45"/>
  <c r="C30" i="45"/>
  <c r="C29" i="45"/>
  <c r="C28" i="45"/>
  <c r="C27" i="45"/>
  <c r="C26" i="45"/>
  <c r="C25" i="45"/>
  <c r="C24" i="45"/>
  <c r="C23" i="45"/>
  <c r="C22" i="45"/>
  <c r="C21" i="45"/>
  <c r="C20" i="45"/>
  <c r="C19" i="45"/>
  <c r="C18" i="45"/>
  <c r="C17" i="45"/>
  <c r="C16" i="45"/>
  <c r="C15" i="45"/>
  <c r="C14" i="45"/>
  <c r="C13" i="45"/>
  <c r="I12" i="45"/>
  <c r="I13" i="45" s="1"/>
  <c r="I14" i="45" s="1"/>
  <c r="I15" i="45" s="1"/>
  <c r="I16" i="45" s="1"/>
  <c r="I17" i="45" s="1"/>
  <c r="I18" i="45" s="1"/>
  <c r="I19" i="45" s="1"/>
  <c r="I20" i="45" s="1"/>
  <c r="I21" i="45" s="1"/>
  <c r="I22" i="45" s="1"/>
  <c r="I23" i="45" s="1"/>
  <c r="I24" i="45" s="1"/>
  <c r="I25" i="45" s="1"/>
  <c r="I26" i="45" s="1"/>
  <c r="I27" i="45" s="1"/>
  <c r="I28" i="45" s="1"/>
  <c r="I29" i="45" s="1"/>
  <c r="I30" i="45" s="1"/>
  <c r="I31" i="45" s="1"/>
  <c r="I32" i="45" s="1"/>
  <c r="I33" i="45" s="1"/>
  <c r="I34" i="45" s="1"/>
  <c r="I35" i="45" s="1"/>
  <c r="I36" i="45" s="1"/>
  <c r="I37" i="45" s="1"/>
  <c r="I38" i="45" s="1"/>
  <c r="I39" i="45" s="1"/>
  <c r="I40" i="45" s="1"/>
  <c r="I41" i="45" s="1"/>
  <c r="I42" i="45" s="1"/>
  <c r="I43" i="45" s="1"/>
  <c r="I44" i="45" s="1"/>
  <c r="I45" i="45" s="1"/>
  <c r="I46" i="45" s="1"/>
  <c r="I47" i="45" s="1"/>
  <c r="I48" i="45" s="1"/>
  <c r="I49" i="45" s="1"/>
  <c r="I50" i="45" s="1"/>
  <c r="I51" i="45" s="1"/>
  <c r="I52" i="45" s="1"/>
  <c r="I53" i="45" s="1"/>
  <c r="I54" i="45" s="1"/>
  <c r="I55" i="45" s="1"/>
  <c r="I56" i="45" s="1"/>
  <c r="I57" i="45" s="1"/>
  <c r="I58" i="45" s="1"/>
  <c r="I59" i="45" s="1"/>
  <c r="I60" i="45" s="1"/>
  <c r="I61" i="45" s="1"/>
  <c r="I62" i="45" s="1"/>
  <c r="I63" i="45" s="1"/>
  <c r="I64" i="45" s="1"/>
  <c r="I65" i="45" s="1"/>
  <c r="I66" i="45" s="1"/>
  <c r="I67" i="45" s="1"/>
  <c r="I68" i="45" s="1"/>
  <c r="I69" i="45" s="1"/>
  <c r="I70" i="45" s="1"/>
  <c r="I71" i="45" s="1"/>
  <c r="I72" i="45" s="1"/>
  <c r="I73" i="45" s="1"/>
  <c r="I74" i="45" s="1"/>
  <c r="I75" i="45" s="1"/>
  <c r="C12" i="45"/>
  <c r="C11" i="45"/>
  <c r="C10" i="45"/>
  <c r="C9" i="45"/>
  <c r="C8" i="45"/>
  <c r="AP7" i="45"/>
  <c r="C7" i="45"/>
  <c r="AP6" i="45"/>
  <c r="C6" i="45"/>
  <c r="AP5" i="45"/>
  <c r="I5" i="45"/>
  <c r="I6" i="45" s="1"/>
  <c r="I7" i="45" s="1"/>
  <c r="I8" i="45" s="1"/>
  <c r="I9" i="45" s="1"/>
  <c r="I10" i="45" s="1"/>
  <c r="I11" i="45" s="1"/>
  <c r="C5" i="45"/>
  <c r="I4" i="45"/>
  <c r="C4" i="45"/>
  <c r="BD3" i="45"/>
  <c r="I3" i="45"/>
  <c r="C3" i="45"/>
  <c r="C2" i="45"/>
  <c r="T4" i="43"/>
  <c r="S4" i="43"/>
  <c r="I4" i="43"/>
  <c r="H4" i="43"/>
  <c r="F4" i="43"/>
  <c r="G4" i="43" s="1"/>
  <c r="E4" i="43"/>
  <c r="D4" i="43"/>
  <c r="C4" i="43"/>
  <c r="J4" i="42"/>
  <c r="I4" i="42"/>
  <c r="H4" i="42"/>
  <c r="G4" i="42"/>
  <c r="F4" i="42"/>
  <c r="E4" i="42"/>
  <c r="D4" i="42"/>
  <c r="C4" i="42"/>
  <c r="O3" i="41"/>
  <c r="L3" i="41"/>
  <c r="K3" i="41"/>
  <c r="J3" i="41"/>
  <c r="I3" i="41"/>
  <c r="H3" i="41"/>
  <c r="G3" i="41"/>
  <c r="F3" i="41"/>
  <c r="E3" i="41"/>
  <c r="D3" i="41"/>
  <c r="C3" i="41"/>
  <c r="C16" i="40"/>
  <c r="I29" i="37"/>
  <c r="Y24" i="37"/>
  <c r="U23" i="37"/>
  <c r="AF20" i="37"/>
  <c r="Q20" i="37"/>
  <c r="Q19" i="37"/>
  <c r="AF19" i="37" s="1"/>
  <c r="AF18" i="37"/>
  <c r="Q18" i="37"/>
  <c r="Q17" i="37"/>
  <c r="AF17" i="37" s="1"/>
  <c r="Q16" i="37"/>
  <c r="AF16" i="37" s="1"/>
  <c r="AF13" i="37"/>
  <c r="Q13" i="37"/>
  <c r="AF12" i="37"/>
  <c r="Q12" i="37"/>
  <c r="AF11" i="37"/>
  <c r="Q11" i="37"/>
  <c r="AF8" i="37"/>
  <c r="Q8" i="37"/>
  <c r="AF7" i="37"/>
  <c r="Q7" i="37"/>
  <c r="AF6" i="37"/>
  <c r="Q6" i="37"/>
  <c r="Q23" i="37" s="1"/>
  <c r="AS5" i="37"/>
  <c r="AR5" i="37"/>
  <c r="AQ5" i="37"/>
  <c r="AP5" i="37"/>
  <c r="AO5" i="37"/>
  <c r="AN5" i="37"/>
  <c r="AM5" i="37"/>
  <c r="AL5" i="37"/>
  <c r="AK5" i="37"/>
  <c r="AJ5" i="37"/>
  <c r="AI5" i="37"/>
  <c r="AH5" i="37"/>
  <c r="AG5" i="37"/>
  <c r="AD5" i="37"/>
  <c r="AC5" i="37"/>
  <c r="AB5" i="37"/>
  <c r="AA5" i="37"/>
  <c r="Z5" i="37"/>
  <c r="Y5" i="37"/>
  <c r="X5" i="37"/>
  <c r="W5" i="37"/>
  <c r="V5" i="37"/>
  <c r="U5" i="37"/>
  <c r="T5" i="37"/>
  <c r="S5" i="37"/>
  <c r="R5" i="37"/>
  <c r="O5" i="37"/>
  <c r="N5" i="37"/>
  <c r="M5" i="37"/>
  <c r="L5" i="37"/>
  <c r="K5" i="37"/>
  <c r="J5" i="37"/>
  <c r="I5" i="37"/>
  <c r="I36" i="37" s="1"/>
  <c r="H5" i="37"/>
  <c r="G5" i="37"/>
  <c r="F5" i="37"/>
  <c r="E5" i="37"/>
  <c r="D5" i="37"/>
  <c r="D36" i="37" s="1"/>
  <c r="C5" i="37"/>
  <c r="AD2" i="37"/>
  <c r="AC2" i="37"/>
  <c r="AB2" i="37"/>
  <c r="AA2" i="37"/>
  <c r="Z2" i="37"/>
  <c r="Y2" i="37"/>
  <c r="Y23" i="37" s="1"/>
  <c r="X2" i="37"/>
  <c r="W2" i="37"/>
  <c r="V2" i="37"/>
  <c r="V23" i="37" s="1"/>
  <c r="U2" i="37"/>
  <c r="U24" i="37" s="1"/>
  <c r="T2" i="37"/>
  <c r="T23" i="37" s="1"/>
  <c r="S2" i="37"/>
  <c r="S24" i="37" s="1"/>
  <c r="R2" i="37"/>
  <c r="B2" i="37"/>
  <c r="K11" i="36"/>
  <c r="F10" i="36"/>
  <c r="B8" i="36"/>
  <c r="B3" i="36"/>
  <c r="B70" i="34"/>
  <c r="G52" i="34"/>
  <c r="C52" i="34"/>
  <c r="G48" i="34"/>
  <c r="F48" i="34"/>
  <c r="F52" i="34" s="1"/>
  <c r="E48" i="34"/>
  <c r="E52" i="34" s="1"/>
  <c r="D48" i="34"/>
  <c r="D52" i="34" s="1"/>
  <c r="C48" i="34"/>
  <c r="R38" i="34"/>
  <c r="G38" i="34"/>
  <c r="F38" i="34"/>
  <c r="E38" i="34"/>
  <c r="D38" i="34"/>
  <c r="C38" i="34"/>
  <c r="N29" i="34"/>
  <c r="O29" i="34" s="1"/>
  <c r="P29" i="34" s="1"/>
  <c r="Q29" i="34" s="1"/>
  <c r="M29" i="34"/>
  <c r="I29" i="34"/>
  <c r="J29" i="34" s="1"/>
  <c r="K29" i="34" s="1"/>
  <c r="L29" i="34" s="1"/>
  <c r="H29" i="34"/>
  <c r="P17" i="34" a="1"/>
  <c r="P17" i="34" s="1"/>
  <c r="P15" i="34" a="1"/>
  <c r="P15" i="34" s="1"/>
  <c r="W5" i="34"/>
  <c r="Q5" i="34"/>
  <c r="O5" i="34"/>
  <c r="N5" i="34"/>
  <c r="M5" i="34"/>
  <c r="L5" i="34"/>
  <c r="K5" i="34"/>
  <c r="J5" i="34"/>
  <c r="I5" i="34"/>
  <c r="H5" i="34"/>
  <c r="G5" i="34"/>
  <c r="F5" i="34"/>
  <c r="E5" i="34"/>
  <c r="D5" i="34"/>
  <c r="C5" i="34"/>
  <c r="R3" i="34"/>
  <c r="R15" i="34" s="1" a="1"/>
  <c r="R15" i="34" s="1"/>
  <c r="Q3" i="34"/>
  <c r="P3" i="34"/>
  <c r="P9" i="34" s="1" a="1"/>
  <c r="P9" i="34" s="1"/>
  <c r="B70" i="33"/>
  <c r="G52" i="33"/>
  <c r="D52" i="33"/>
  <c r="C52" i="33"/>
  <c r="G48" i="33"/>
  <c r="F48" i="33"/>
  <c r="F52" i="33" s="1"/>
  <c r="E48" i="33"/>
  <c r="E52" i="33" s="1"/>
  <c r="D48" i="33"/>
  <c r="C48" i="33"/>
  <c r="R38" i="33"/>
  <c r="G38" i="33"/>
  <c r="F38" i="33"/>
  <c r="E38" i="33"/>
  <c r="D38" i="33"/>
  <c r="C38" i="33"/>
  <c r="M29" i="33"/>
  <c r="N29" i="33" s="1"/>
  <c r="O29" i="33" s="1"/>
  <c r="P29" i="33" s="1"/>
  <c r="Q29" i="33" s="1"/>
  <c r="I29" i="33"/>
  <c r="J29" i="33" s="1"/>
  <c r="K29" i="33" s="1"/>
  <c r="L29" i="33" s="1"/>
  <c r="H29" i="33"/>
  <c r="Q19" i="33" a="1"/>
  <c r="Q19" i="33" s="1"/>
  <c r="Q18" i="33" a="1"/>
  <c r="Q18" i="33" s="1"/>
  <c r="P17" i="33" a="1"/>
  <c r="P17" i="33" s="1"/>
  <c r="R15" i="33" a="1"/>
  <c r="R15" i="33" s="1"/>
  <c r="P15" i="33" a="1"/>
  <c r="P15" i="33" s="1"/>
  <c r="Q9" i="33" a="1"/>
  <c r="Q9" i="33" s="1"/>
  <c r="P9" i="33" a="1"/>
  <c r="P9" i="33" s="1"/>
  <c r="Q6" i="33" a="1"/>
  <c r="Q6" i="33" s="1"/>
  <c r="W5" i="33"/>
  <c r="X5" i="33" s="1"/>
  <c r="O5" i="33"/>
  <c r="N5" i="33"/>
  <c r="M5" i="33"/>
  <c r="L5" i="33"/>
  <c r="K5" i="33"/>
  <c r="J5" i="33"/>
  <c r="I5" i="33"/>
  <c r="H5" i="33"/>
  <c r="G5" i="33"/>
  <c r="F5" i="33"/>
  <c r="E5" i="33"/>
  <c r="D5" i="33"/>
  <c r="C5" i="33"/>
  <c r="R3" i="33"/>
  <c r="Q3" i="33"/>
  <c r="Q17" i="33" s="1" a="1"/>
  <c r="Q17" i="33" s="1"/>
  <c r="P3" i="33"/>
  <c r="P19" i="33" s="1" a="1"/>
  <c r="P19" i="33" s="1"/>
  <c r="B146" i="32"/>
  <c r="G128" i="32"/>
  <c r="F128" i="32"/>
  <c r="G124" i="32"/>
  <c r="F124" i="32"/>
  <c r="E124" i="32"/>
  <c r="E128" i="32" s="1"/>
  <c r="D124" i="32"/>
  <c r="D128" i="32" s="1"/>
  <c r="C124" i="32"/>
  <c r="C128" i="32" s="1"/>
  <c r="Q117" i="32"/>
  <c r="P117" i="32"/>
  <c r="O117" i="32"/>
  <c r="N117" i="32"/>
  <c r="M117" i="32"/>
  <c r="L117" i="32"/>
  <c r="K117" i="32"/>
  <c r="J117" i="32"/>
  <c r="I117" i="32"/>
  <c r="H117" i="32"/>
  <c r="R114" i="32"/>
  <c r="G114" i="32"/>
  <c r="F114" i="32"/>
  <c r="E114" i="32"/>
  <c r="D114" i="32"/>
  <c r="C114" i="32"/>
  <c r="P111" i="32"/>
  <c r="Q111" i="32" s="1"/>
  <c r="L111" i="32"/>
  <c r="M111" i="32" s="1"/>
  <c r="N111" i="32" s="1"/>
  <c r="O111" i="32" s="1"/>
  <c r="H111" i="32"/>
  <c r="I111" i="32" s="1"/>
  <c r="J111" i="32" s="1"/>
  <c r="K111" i="32" s="1"/>
  <c r="O110" i="32"/>
  <c r="P110" i="32" s="1"/>
  <c r="Q110" i="32" s="1"/>
  <c r="H110" i="32"/>
  <c r="I110" i="32" s="1"/>
  <c r="J110" i="32" s="1"/>
  <c r="K110" i="32" s="1"/>
  <c r="L110" i="32" s="1"/>
  <c r="M110" i="32" s="1"/>
  <c r="N110" i="32" s="1"/>
  <c r="H109" i="32"/>
  <c r="I109" i="32" s="1"/>
  <c r="J109" i="32" s="1"/>
  <c r="K109" i="32" s="1"/>
  <c r="L109" i="32" s="1"/>
  <c r="M109" i="32" s="1"/>
  <c r="N109" i="32" s="1"/>
  <c r="O109" i="32" s="1"/>
  <c r="P109" i="32" s="1"/>
  <c r="Q109" i="32" s="1"/>
  <c r="H108" i="32"/>
  <c r="I108" i="32" s="1"/>
  <c r="J108" i="32" s="1"/>
  <c r="K108" i="32" s="1"/>
  <c r="L108" i="32" s="1"/>
  <c r="M108" i="32" s="1"/>
  <c r="N108" i="32" s="1"/>
  <c r="O108" i="32" s="1"/>
  <c r="P108" i="32" s="1"/>
  <c r="Q108" i="32" s="1"/>
  <c r="H107" i="32"/>
  <c r="I107" i="32" s="1"/>
  <c r="J107" i="32" s="1"/>
  <c r="K107" i="32" s="1"/>
  <c r="L107" i="32" s="1"/>
  <c r="M107" i="32" s="1"/>
  <c r="N107" i="32" s="1"/>
  <c r="O107" i="32" s="1"/>
  <c r="P107" i="32" s="1"/>
  <c r="Q107" i="32" s="1"/>
  <c r="H106" i="32"/>
  <c r="I106" i="32" s="1"/>
  <c r="J106" i="32" s="1"/>
  <c r="K106" i="32" s="1"/>
  <c r="L106" i="32" s="1"/>
  <c r="M106" i="32" s="1"/>
  <c r="N106" i="32" s="1"/>
  <c r="O106" i="32" s="1"/>
  <c r="P106" i="32" s="1"/>
  <c r="Q106" i="32" s="1"/>
  <c r="I105" i="32"/>
  <c r="J105" i="32" s="1"/>
  <c r="K105" i="32" s="1"/>
  <c r="L105" i="32" s="1"/>
  <c r="M105" i="32" s="1"/>
  <c r="N105" i="32" s="1"/>
  <c r="O105" i="32" s="1"/>
  <c r="P105" i="32" s="1"/>
  <c r="Q105" i="32" s="1"/>
  <c r="H105" i="32"/>
  <c r="K104" i="32"/>
  <c r="L104" i="32" s="1"/>
  <c r="M104" i="32" s="1"/>
  <c r="N104" i="32" s="1"/>
  <c r="O104" i="32" s="1"/>
  <c r="P104" i="32" s="1"/>
  <c r="Q104" i="32" s="1"/>
  <c r="J104" i="32"/>
  <c r="H104" i="32"/>
  <c r="I104" i="32" s="1"/>
  <c r="L103" i="32"/>
  <c r="M103" i="32" s="1"/>
  <c r="N103" i="32" s="1"/>
  <c r="O103" i="32" s="1"/>
  <c r="P103" i="32" s="1"/>
  <c r="Q103" i="32" s="1"/>
  <c r="H103" i="32"/>
  <c r="I103" i="32" s="1"/>
  <c r="J103" i="32" s="1"/>
  <c r="K103" i="32" s="1"/>
  <c r="J102" i="32"/>
  <c r="K102" i="32" s="1"/>
  <c r="L102" i="32" s="1"/>
  <c r="M102" i="32" s="1"/>
  <c r="N102" i="32" s="1"/>
  <c r="O102" i="32" s="1"/>
  <c r="P102" i="32" s="1"/>
  <c r="Q102" i="32" s="1"/>
  <c r="H102" i="32"/>
  <c r="I102" i="32" s="1"/>
  <c r="L101" i="32"/>
  <c r="M101" i="32" s="1"/>
  <c r="N101" i="32" s="1"/>
  <c r="O101" i="32" s="1"/>
  <c r="P101" i="32" s="1"/>
  <c r="Q101" i="32" s="1"/>
  <c r="I101" i="32"/>
  <c r="J101" i="32" s="1"/>
  <c r="K101" i="32" s="1"/>
  <c r="H101" i="32"/>
  <c r="H100" i="32"/>
  <c r="I100" i="32" s="1"/>
  <c r="J100" i="32" s="1"/>
  <c r="K100" i="32" s="1"/>
  <c r="L100" i="32" s="1"/>
  <c r="M100" i="32" s="1"/>
  <c r="N100" i="32" s="1"/>
  <c r="O100" i="32" s="1"/>
  <c r="P100" i="32" s="1"/>
  <c r="Q100" i="32" s="1"/>
  <c r="N96" i="32"/>
  <c r="O96" i="32" s="1"/>
  <c r="P96" i="32" s="1"/>
  <c r="Q96" i="32" s="1"/>
  <c r="H96" i="32"/>
  <c r="I96" i="32" s="1"/>
  <c r="J96" i="32" s="1"/>
  <c r="K96" i="32" s="1"/>
  <c r="L96" i="32" s="1"/>
  <c r="M96" i="32" s="1"/>
  <c r="P95" i="32"/>
  <c r="Q95" i="32" s="1"/>
  <c r="H95" i="32"/>
  <c r="I95" i="32" s="1"/>
  <c r="J95" i="32" s="1"/>
  <c r="K95" i="32" s="1"/>
  <c r="L95" i="32" s="1"/>
  <c r="M95" i="32" s="1"/>
  <c r="N95" i="32" s="1"/>
  <c r="O95" i="32" s="1"/>
  <c r="J94" i="32"/>
  <c r="K94" i="32" s="1"/>
  <c r="L94" i="32" s="1"/>
  <c r="M94" i="32" s="1"/>
  <c r="N94" i="32" s="1"/>
  <c r="O94" i="32" s="1"/>
  <c r="P94" i="32" s="1"/>
  <c r="Q94" i="32" s="1"/>
  <c r="H94" i="32"/>
  <c r="I94" i="32" s="1"/>
  <c r="H93" i="32"/>
  <c r="I93" i="32" s="1"/>
  <c r="J93" i="32" s="1"/>
  <c r="K93" i="32" s="1"/>
  <c r="L93" i="32" s="1"/>
  <c r="M93" i="32" s="1"/>
  <c r="N93" i="32" s="1"/>
  <c r="O93" i="32" s="1"/>
  <c r="P93" i="32" s="1"/>
  <c r="Q93" i="32" s="1"/>
  <c r="J92" i="32"/>
  <c r="K92" i="32" s="1"/>
  <c r="L92" i="32" s="1"/>
  <c r="M92" i="32" s="1"/>
  <c r="N92" i="32" s="1"/>
  <c r="O92" i="32" s="1"/>
  <c r="P92" i="32" s="1"/>
  <c r="Q92" i="32" s="1"/>
  <c r="H92" i="32"/>
  <c r="I92" i="32" s="1"/>
  <c r="I91" i="32"/>
  <c r="J91" i="32" s="1"/>
  <c r="K91" i="32" s="1"/>
  <c r="L91" i="32" s="1"/>
  <c r="M91" i="32" s="1"/>
  <c r="N91" i="32" s="1"/>
  <c r="O91" i="32" s="1"/>
  <c r="P91" i="32" s="1"/>
  <c r="Q91" i="32" s="1"/>
  <c r="H91" i="32"/>
  <c r="H90" i="32"/>
  <c r="I90" i="32" s="1"/>
  <c r="J90" i="32" s="1"/>
  <c r="K90" i="32" s="1"/>
  <c r="L90" i="32" s="1"/>
  <c r="M90" i="32" s="1"/>
  <c r="N90" i="32" s="1"/>
  <c r="O90" i="32" s="1"/>
  <c r="P90" i="32" s="1"/>
  <c r="Q90" i="32" s="1"/>
  <c r="H89" i="32"/>
  <c r="I89" i="32" s="1"/>
  <c r="J89" i="32" s="1"/>
  <c r="K89" i="32" s="1"/>
  <c r="L89" i="32" s="1"/>
  <c r="M89" i="32" s="1"/>
  <c r="N89" i="32" s="1"/>
  <c r="O89" i="32" s="1"/>
  <c r="P89" i="32" s="1"/>
  <c r="Q89" i="32" s="1"/>
  <c r="H88" i="32"/>
  <c r="I88" i="32" s="1"/>
  <c r="J88" i="32" s="1"/>
  <c r="K88" i="32" s="1"/>
  <c r="L88" i="32" s="1"/>
  <c r="M88" i="32" s="1"/>
  <c r="N88" i="32" s="1"/>
  <c r="O88" i="32" s="1"/>
  <c r="P88" i="32" s="1"/>
  <c r="Q88" i="32" s="1"/>
  <c r="I87" i="32"/>
  <c r="J87" i="32" s="1"/>
  <c r="K87" i="32" s="1"/>
  <c r="L87" i="32" s="1"/>
  <c r="M87" i="32" s="1"/>
  <c r="N87" i="32" s="1"/>
  <c r="O87" i="32" s="1"/>
  <c r="P87" i="32" s="1"/>
  <c r="Q87" i="32" s="1"/>
  <c r="H87" i="32"/>
  <c r="N86" i="32"/>
  <c r="O86" i="32" s="1"/>
  <c r="P86" i="32" s="1"/>
  <c r="Q86" i="32" s="1"/>
  <c r="J86" i="32"/>
  <c r="K86" i="32" s="1"/>
  <c r="L86" i="32" s="1"/>
  <c r="M86" i="32" s="1"/>
  <c r="H86" i="32"/>
  <c r="I86" i="32" s="1"/>
  <c r="L85" i="32"/>
  <c r="M85" i="32" s="1"/>
  <c r="N85" i="32" s="1"/>
  <c r="O85" i="32" s="1"/>
  <c r="P85" i="32" s="1"/>
  <c r="Q85" i="32" s="1"/>
  <c r="H85" i="32"/>
  <c r="I85" i="32" s="1"/>
  <c r="J85" i="32" s="1"/>
  <c r="K85" i="32" s="1"/>
  <c r="L81" i="32"/>
  <c r="M81" i="32" s="1"/>
  <c r="N81" i="32" s="1"/>
  <c r="O81" i="32" s="1"/>
  <c r="P81" i="32" s="1"/>
  <c r="Q81" i="32" s="1"/>
  <c r="H81" i="32"/>
  <c r="I81" i="32" s="1"/>
  <c r="J81" i="32" s="1"/>
  <c r="K81" i="32" s="1"/>
  <c r="H80" i="32"/>
  <c r="I80" i="32" s="1"/>
  <c r="J80" i="32" s="1"/>
  <c r="K80" i="32" s="1"/>
  <c r="L80" i="32" s="1"/>
  <c r="M80" i="32" s="1"/>
  <c r="N80" i="32" s="1"/>
  <c r="O80" i="32" s="1"/>
  <c r="P80" i="32" s="1"/>
  <c r="Q80" i="32" s="1"/>
  <c r="M79" i="32"/>
  <c r="N79" i="32" s="1"/>
  <c r="O79" i="32" s="1"/>
  <c r="P79" i="32" s="1"/>
  <c r="Q79" i="32" s="1"/>
  <c r="H79" i="32"/>
  <c r="I79" i="32" s="1"/>
  <c r="J79" i="32" s="1"/>
  <c r="K79" i="32" s="1"/>
  <c r="L79" i="32" s="1"/>
  <c r="I78" i="32"/>
  <c r="J78" i="32" s="1"/>
  <c r="K78" i="32" s="1"/>
  <c r="L78" i="32" s="1"/>
  <c r="M78" i="32" s="1"/>
  <c r="N78" i="32" s="1"/>
  <c r="O78" i="32" s="1"/>
  <c r="P78" i="32" s="1"/>
  <c r="Q78" i="32" s="1"/>
  <c r="H78" i="32"/>
  <c r="J77" i="32"/>
  <c r="K77" i="32" s="1"/>
  <c r="L77" i="32" s="1"/>
  <c r="M77" i="32" s="1"/>
  <c r="N77" i="32" s="1"/>
  <c r="O77" i="32" s="1"/>
  <c r="P77" i="32" s="1"/>
  <c r="Q77" i="32" s="1"/>
  <c r="H77" i="32"/>
  <c r="I77" i="32" s="1"/>
  <c r="H76" i="32"/>
  <c r="I76" i="32" s="1"/>
  <c r="J76" i="32" s="1"/>
  <c r="K76" i="32" s="1"/>
  <c r="L76" i="32" s="1"/>
  <c r="M76" i="32" s="1"/>
  <c r="N76" i="32" s="1"/>
  <c r="O76" i="32" s="1"/>
  <c r="P76" i="32" s="1"/>
  <c r="Q76" i="32" s="1"/>
  <c r="M75" i="32"/>
  <c r="N75" i="32" s="1"/>
  <c r="O75" i="32" s="1"/>
  <c r="P75" i="32" s="1"/>
  <c r="Q75" i="32" s="1"/>
  <c r="L75" i="32"/>
  <c r="H75" i="32"/>
  <c r="I75" i="32" s="1"/>
  <c r="J75" i="32" s="1"/>
  <c r="K75" i="32" s="1"/>
  <c r="I74" i="32"/>
  <c r="J74" i="32" s="1"/>
  <c r="K74" i="32" s="1"/>
  <c r="L74" i="32" s="1"/>
  <c r="M74" i="32" s="1"/>
  <c r="N74" i="32" s="1"/>
  <c r="O74" i="32" s="1"/>
  <c r="P74" i="32" s="1"/>
  <c r="Q74" i="32" s="1"/>
  <c r="H74" i="32"/>
  <c r="J73" i="32"/>
  <c r="K73" i="32" s="1"/>
  <c r="L73" i="32" s="1"/>
  <c r="M73" i="32" s="1"/>
  <c r="N73" i="32" s="1"/>
  <c r="O73" i="32" s="1"/>
  <c r="P73" i="32" s="1"/>
  <c r="Q73" i="32" s="1"/>
  <c r="H73" i="32"/>
  <c r="I73" i="32" s="1"/>
  <c r="H72" i="32"/>
  <c r="I72" i="32" s="1"/>
  <c r="J72" i="32" s="1"/>
  <c r="K72" i="32" s="1"/>
  <c r="L72" i="32" s="1"/>
  <c r="M72" i="32" s="1"/>
  <c r="N72" i="32" s="1"/>
  <c r="O72" i="32" s="1"/>
  <c r="P72" i="32" s="1"/>
  <c r="Q72" i="32" s="1"/>
  <c r="J71" i="32"/>
  <c r="K71" i="32" s="1"/>
  <c r="L71" i="32" s="1"/>
  <c r="M71" i="32" s="1"/>
  <c r="N71" i="32" s="1"/>
  <c r="O71" i="32" s="1"/>
  <c r="P71" i="32" s="1"/>
  <c r="Q71" i="32" s="1"/>
  <c r="H71" i="32"/>
  <c r="I71" i="32" s="1"/>
  <c r="I70" i="32"/>
  <c r="J70" i="32" s="1"/>
  <c r="K70" i="32" s="1"/>
  <c r="L70" i="32" s="1"/>
  <c r="M70" i="32" s="1"/>
  <c r="N70" i="32" s="1"/>
  <c r="O70" i="32" s="1"/>
  <c r="P70" i="32" s="1"/>
  <c r="Q70" i="32" s="1"/>
  <c r="H70" i="32"/>
  <c r="P45" i="32" a="1"/>
  <c r="P45" i="32" s="1"/>
  <c r="P41" i="32" a="1"/>
  <c r="P41" i="32" s="1"/>
  <c r="W19" i="32"/>
  <c r="P19" i="32"/>
  <c r="O19" i="32"/>
  <c r="N19" i="32"/>
  <c r="M19" i="32"/>
  <c r="L19" i="32"/>
  <c r="K19" i="32"/>
  <c r="J19" i="32"/>
  <c r="I19" i="32"/>
  <c r="H19" i="32"/>
  <c r="G19" i="32"/>
  <c r="F19" i="32"/>
  <c r="E19" i="32"/>
  <c r="D19" i="32"/>
  <c r="C19" i="32"/>
  <c r="P17" i="32"/>
  <c r="P48" i="32" s="1" a="1"/>
  <c r="P48" i="32" s="1"/>
  <c r="N14" i="32"/>
  <c r="M14" i="32"/>
  <c r="L14" i="32"/>
  <c r="K14" i="32"/>
  <c r="J14" i="32"/>
  <c r="I14" i="32"/>
  <c r="H14" i="32"/>
  <c r="G14" i="32"/>
  <c r="F14" i="32"/>
  <c r="E14" i="32"/>
  <c r="D14" i="32"/>
  <c r="C14" i="32"/>
  <c r="G7" i="30"/>
  <c r="H7" i="30" s="1"/>
  <c r="I7" i="30" s="1"/>
  <c r="F7" i="30"/>
  <c r="F6" i="30"/>
  <c r="T295" i="29"/>
  <c r="S295" i="29"/>
  <c r="R295" i="29"/>
  <c r="Q295" i="29"/>
  <c r="P295" i="29"/>
  <c r="O295" i="29"/>
  <c r="N295" i="29"/>
  <c r="M295" i="29"/>
  <c r="L295" i="29"/>
  <c r="K295" i="29"/>
  <c r="H295" i="29"/>
  <c r="G295" i="29"/>
  <c r="F295" i="29"/>
  <c r="X294" i="29"/>
  <c r="W294" i="29"/>
  <c r="W293" i="29"/>
  <c r="X293" i="29" s="1"/>
  <c r="X292" i="29"/>
  <c r="W292" i="29"/>
  <c r="W291" i="29"/>
  <c r="X291" i="29" s="1"/>
  <c r="W290" i="29"/>
  <c r="X290" i="29" s="1"/>
  <c r="X289" i="29"/>
  <c r="W289" i="29"/>
  <c r="X288" i="29"/>
  <c r="W288" i="29"/>
  <c r="X287" i="29"/>
  <c r="W287" i="29"/>
  <c r="X286" i="29"/>
  <c r="W286" i="29"/>
  <c r="X285" i="29"/>
  <c r="W285" i="29"/>
  <c r="X284" i="29"/>
  <c r="W284" i="29"/>
  <c r="X283" i="29"/>
  <c r="W283" i="29"/>
  <c r="W282" i="29"/>
  <c r="X282" i="29" s="1"/>
  <c r="C282" i="29"/>
  <c r="W281" i="29"/>
  <c r="X281" i="29" s="1"/>
  <c r="C281" i="29"/>
  <c r="W280" i="29"/>
  <c r="X280" i="29" s="1"/>
  <c r="X279" i="29"/>
  <c r="W279" i="29"/>
  <c r="X278" i="29"/>
  <c r="W278" i="29"/>
  <c r="X277" i="29"/>
  <c r="W277" i="29"/>
  <c r="X276" i="29"/>
  <c r="W276" i="29"/>
  <c r="X275" i="29"/>
  <c r="W275" i="29"/>
  <c r="X274" i="29"/>
  <c r="W274" i="29"/>
  <c r="X273" i="29"/>
  <c r="W273" i="29"/>
  <c r="W272" i="29"/>
  <c r="X272" i="29" s="1"/>
  <c r="X271" i="29"/>
  <c r="W271" i="29"/>
  <c r="X270" i="29"/>
  <c r="W270" i="29"/>
  <c r="X269" i="29"/>
  <c r="W269" i="29"/>
  <c r="W268" i="29"/>
  <c r="X268" i="29" s="1"/>
  <c r="W267" i="29"/>
  <c r="X267" i="29" s="1"/>
  <c r="X266" i="29"/>
  <c r="W266" i="29"/>
  <c r="X265" i="29"/>
  <c r="W265" i="29"/>
  <c r="W264" i="29"/>
  <c r="X264" i="29" s="1"/>
  <c r="W263" i="29"/>
  <c r="X263" i="29" s="1"/>
  <c r="W262" i="29"/>
  <c r="X262" i="29" s="1"/>
  <c r="X261" i="29"/>
  <c r="W261" i="29"/>
  <c r="W260" i="29"/>
  <c r="X260" i="29" s="1"/>
  <c r="W259" i="29"/>
  <c r="X259" i="29" s="1"/>
  <c r="C259" i="29"/>
  <c r="W258" i="29"/>
  <c r="X258" i="29" s="1"/>
  <c r="C258" i="29"/>
  <c r="W257" i="29"/>
  <c r="X257" i="29" s="1"/>
  <c r="X256" i="29"/>
  <c r="W256" i="29"/>
  <c r="X255" i="29"/>
  <c r="W255" i="29"/>
  <c r="W254" i="29"/>
  <c r="X254" i="29" s="1"/>
  <c r="X253" i="29"/>
  <c r="W253" i="29"/>
  <c r="W252" i="29"/>
  <c r="X252" i="29" s="1"/>
  <c r="X251" i="29"/>
  <c r="W251" i="29"/>
  <c r="W250" i="29"/>
  <c r="X250" i="29" s="1"/>
  <c r="W249" i="29"/>
  <c r="X249" i="29" s="1"/>
  <c r="X248" i="29"/>
  <c r="W248" i="29"/>
  <c r="W247" i="29"/>
  <c r="X247" i="29" s="1"/>
  <c r="W246" i="29"/>
  <c r="X246" i="29" s="1"/>
  <c r="W245" i="29"/>
  <c r="X245" i="29" s="1"/>
  <c r="W244" i="29"/>
  <c r="X244" i="29" s="1"/>
  <c r="X243" i="29"/>
  <c r="W243" i="29"/>
  <c r="W242" i="29"/>
  <c r="X242" i="29" s="1"/>
  <c r="W241" i="29"/>
  <c r="X241" i="29" s="1"/>
  <c r="X240" i="29"/>
  <c r="W240" i="29"/>
  <c r="W239" i="29"/>
  <c r="X239" i="29" s="1"/>
  <c r="X238" i="29"/>
  <c r="W238" i="29"/>
  <c r="W237" i="29"/>
  <c r="X237" i="29" s="1"/>
  <c r="X236" i="29"/>
  <c r="W236" i="29"/>
  <c r="C236" i="29"/>
  <c r="X235" i="29"/>
  <c r="W235" i="29"/>
  <c r="C235" i="29"/>
  <c r="X234" i="29"/>
  <c r="W234" i="29"/>
  <c r="W233" i="29"/>
  <c r="X233" i="29" s="1"/>
  <c r="W232" i="29"/>
  <c r="X232" i="29" s="1"/>
  <c r="W231" i="29"/>
  <c r="X231" i="29" s="1"/>
  <c r="X230" i="29"/>
  <c r="W230" i="29"/>
  <c r="W229" i="29"/>
  <c r="X229" i="29" s="1"/>
  <c r="X228" i="29"/>
  <c r="W228" i="29"/>
  <c r="W227" i="29"/>
  <c r="X227" i="29" s="1"/>
  <c r="X226" i="29"/>
  <c r="W226" i="29"/>
  <c r="W225" i="29"/>
  <c r="X225" i="29" s="1"/>
  <c r="W224" i="29"/>
  <c r="X224" i="29" s="1"/>
  <c r="W223" i="29"/>
  <c r="X223" i="29" s="1"/>
  <c r="X222" i="29"/>
  <c r="W222" i="29"/>
  <c r="W221" i="29"/>
  <c r="X221" i="29" s="1"/>
  <c r="X220" i="29"/>
  <c r="W220" i="29"/>
  <c r="X219" i="29"/>
  <c r="W219" i="29"/>
  <c r="W218" i="29"/>
  <c r="X218" i="29" s="1"/>
  <c r="W217" i="29"/>
  <c r="X217" i="29" s="1"/>
  <c r="W216" i="29"/>
  <c r="X216" i="29" s="1"/>
  <c r="W215" i="29"/>
  <c r="X215" i="29" s="1"/>
  <c r="X214" i="29"/>
  <c r="W214" i="29"/>
  <c r="W213" i="29"/>
  <c r="X213" i="29" s="1"/>
  <c r="C213" i="29"/>
  <c r="W212" i="29"/>
  <c r="X212" i="29" s="1"/>
  <c r="C212" i="29"/>
  <c r="W211" i="29"/>
  <c r="X211" i="29" s="1"/>
  <c r="X210" i="29"/>
  <c r="W210" i="29"/>
  <c r="W209" i="29"/>
  <c r="X209" i="29" s="1"/>
  <c r="X208" i="29"/>
  <c r="W208" i="29"/>
  <c r="W207" i="29"/>
  <c r="X207" i="29" s="1"/>
  <c r="W206" i="29"/>
  <c r="X206" i="29" s="1"/>
  <c r="W205" i="29"/>
  <c r="X205" i="29" s="1"/>
  <c r="X204" i="29"/>
  <c r="W204" i="29"/>
  <c r="W203" i="29"/>
  <c r="X203" i="29" s="1"/>
  <c r="X202" i="29"/>
  <c r="W202" i="29"/>
  <c r="X201" i="29"/>
  <c r="W201" i="29"/>
  <c r="X200" i="29"/>
  <c r="W200" i="29"/>
  <c r="W199" i="29"/>
  <c r="X199" i="29" s="1"/>
  <c r="W198" i="29"/>
  <c r="X198" i="29" s="1"/>
  <c r="W197" i="29"/>
  <c r="X197" i="29" s="1"/>
  <c r="X196" i="29"/>
  <c r="W196" i="29"/>
  <c r="W195" i="29"/>
  <c r="X195" i="29" s="1"/>
  <c r="X194" i="29"/>
  <c r="W194" i="29"/>
  <c r="W193" i="29"/>
  <c r="X193" i="29" s="1"/>
  <c r="X192" i="29"/>
  <c r="W192" i="29"/>
  <c r="W191" i="29"/>
  <c r="X191" i="29" s="1"/>
  <c r="W190" i="29"/>
  <c r="X190" i="29" s="1"/>
  <c r="C190" i="29"/>
  <c r="W189" i="29"/>
  <c r="X189" i="29" s="1"/>
  <c r="C189" i="29"/>
  <c r="W188" i="29"/>
  <c r="X188" i="29" s="1"/>
  <c r="W187" i="29"/>
  <c r="X187" i="29" s="1"/>
  <c r="X186" i="29"/>
  <c r="W186" i="29"/>
  <c r="W185" i="29"/>
  <c r="X185" i="29" s="1"/>
  <c r="X184" i="29"/>
  <c r="W184" i="29"/>
  <c r="X183" i="29"/>
  <c r="W183" i="29"/>
  <c r="W182" i="29"/>
  <c r="X182" i="29" s="1"/>
  <c r="X181" i="29"/>
  <c r="W181" i="29"/>
  <c r="W180" i="29"/>
  <c r="X180" i="29" s="1"/>
  <c r="W179" i="29"/>
  <c r="X179" i="29" s="1"/>
  <c r="X178" i="29"/>
  <c r="W178" i="29"/>
  <c r="W177" i="29"/>
  <c r="X177" i="29" s="1"/>
  <c r="X176" i="29"/>
  <c r="W176" i="29"/>
  <c r="X175" i="29"/>
  <c r="W175" i="29"/>
  <c r="W174" i="29"/>
  <c r="X174" i="29" s="1"/>
  <c r="W173" i="29"/>
  <c r="X173" i="29" s="1"/>
  <c r="W172" i="29"/>
  <c r="X172" i="29" s="1"/>
  <c r="W171" i="29"/>
  <c r="X171" i="29" s="1"/>
  <c r="X170" i="29"/>
  <c r="W170" i="29"/>
  <c r="W169" i="29"/>
  <c r="X169" i="29" s="1"/>
  <c r="X168" i="29"/>
  <c r="W168" i="29"/>
  <c r="X167" i="29"/>
  <c r="W167" i="29"/>
  <c r="C167" i="29"/>
  <c r="X166" i="29"/>
  <c r="W166" i="29"/>
  <c r="C166" i="29"/>
  <c r="W165" i="29"/>
  <c r="X165" i="29" s="1"/>
  <c r="W164" i="29"/>
  <c r="X164" i="29" s="1"/>
  <c r="X163" i="29"/>
  <c r="W163" i="29"/>
  <c r="W162" i="29"/>
  <c r="X162" i="29" s="1"/>
  <c r="W161" i="29"/>
  <c r="X161" i="29" s="1"/>
  <c r="X160" i="29"/>
  <c r="W160" i="29"/>
  <c r="W159" i="29"/>
  <c r="X159" i="29" s="1"/>
  <c r="X158" i="29"/>
  <c r="W158" i="29"/>
  <c r="X157" i="29"/>
  <c r="W157" i="29"/>
  <c r="X156" i="29"/>
  <c r="W156" i="29"/>
  <c r="X155" i="29"/>
  <c r="W155" i="29"/>
  <c r="W154" i="29"/>
  <c r="X154" i="29" s="1"/>
  <c r="X153" i="29"/>
  <c r="W153" i="29"/>
  <c r="W152" i="29"/>
  <c r="X152" i="29" s="1"/>
  <c r="W151" i="29"/>
  <c r="X151" i="29" s="1"/>
  <c r="W150" i="29"/>
  <c r="X150" i="29" s="1"/>
  <c r="W149" i="29"/>
  <c r="X149" i="29" s="1"/>
  <c r="W148" i="29"/>
  <c r="X148" i="29" s="1"/>
  <c r="X147" i="29"/>
  <c r="W147" i="29"/>
  <c r="X146" i="29"/>
  <c r="W146" i="29"/>
  <c r="X145" i="29"/>
  <c r="W145" i="29"/>
  <c r="X144" i="29"/>
  <c r="W144" i="29"/>
  <c r="C144" i="29"/>
  <c r="W143" i="29"/>
  <c r="X143" i="29" s="1"/>
  <c r="C143" i="29"/>
  <c r="X142" i="29"/>
  <c r="W142" i="29"/>
  <c r="X141" i="29"/>
  <c r="W141" i="29"/>
  <c r="X140" i="29"/>
  <c r="W140" i="29"/>
  <c r="W139" i="29"/>
  <c r="X139" i="29" s="1"/>
  <c r="W138" i="29"/>
  <c r="X138" i="29" s="1"/>
  <c r="X137" i="29"/>
  <c r="W137" i="29"/>
  <c r="X136" i="29"/>
  <c r="W136" i="29"/>
  <c r="X135" i="29"/>
  <c r="W135" i="29"/>
  <c r="W134" i="29"/>
  <c r="X134" i="29" s="1"/>
  <c r="X133" i="29"/>
  <c r="W133" i="29"/>
  <c r="X132" i="29"/>
  <c r="W132" i="29"/>
  <c r="W131" i="29"/>
  <c r="X131" i="29" s="1"/>
  <c r="W130" i="29"/>
  <c r="X130" i="29" s="1"/>
  <c r="X129" i="29"/>
  <c r="W129" i="29"/>
  <c r="X128" i="29"/>
  <c r="W128" i="29"/>
  <c r="X127" i="29"/>
  <c r="W127" i="29"/>
  <c r="W126" i="29"/>
  <c r="X126" i="29" s="1"/>
  <c r="W125" i="29"/>
  <c r="X125" i="29" s="1"/>
  <c r="W124" i="29"/>
  <c r="X124" i="29" s="1"/>
  <c r="W123" i="29"/>
  <c r="X123" i="29" s="1"/>
  <c r="W122" i="29"/>
  <c r="X122" i="29" s="1"/>
  <c r="X121" i="29"/>
  <c r="W121" i="29"/>
  <c r="C121" i="29"/>
  <c r="X120" i="29"/>
  <c r="W120" i="29"/>
  <c r="C120" i="29"/>
  <c r="X119" i="29"/>
  <c r="W119" i="29"/>
  <c r="X118" i="29"/>
  <c r="W118" i="29"/>
  <c r="X117" i="29"/>
  <c r="W117" i="29"/>
  <c r="X116" i="29"/>
  <c r="W116" i="29"/>
  <c r="W115" i="29"/>
  <c r="X115" i="29" s="1"/>
  <c r="W114" i="29"/>
  <c r="X114" i="29" s="1"/>
  <c r="W113" i="29"/>
  <c r="X113" i="29" s="1"/>
  <c r="W112" i="29"/>
  <c r="X112" i="29" s="1"/>
  <c r="X111" i="29"/>
  <c r="W111" i="29"/>
  <c r="X110" i="29"/>
  <c r="W110" i="29"/>
  <c r="W109" i="29"/>
  <c r="X109" i="29" s="1"/>
  <c r="W108" i="29"/>
  <c r="X108" i="29" s="1"/>
  <c r="W107" i="29"/>
  <c r="X107" i="29" s="1"/>
  <c r="W106" i="29"/>
  <c r="X106" i="29" s="1"/>
  <c r="W105" i="29"/>
  <c r="X105" i="29" s="1"/>
  <c r="W104" i="29"/>
  <c r="X104" i="29" s="1"/>
  <c r="X103" i="29"/>
  <c r="W103" i="29"/>
  <c r="X102" i="29"/>
  <c r="W102" i="29"/>
  <c r="X101" i="29"/>
  <c r="W101" i="29"/>
  <c r="X100" i="29"/>
  <c r="W100" i="29"/>
  <c r="W99" i="29"/>
  <c r="X99" i="29" s="1"/>
  <c r="X98" i="29"/>
  <c r="W98" i="29"/>
  <c r="C98" i="29"/>
  <c r="W97" i="29"/>
  <c r="X97" i="29" s="1"/>
  <c r="C97" i="29"/>
  <c r="X96" i="29"/>
  <c r="W96" i="29"/>
  <c r="W95" i="29"/>
  <c r="X95" i="29" s="1"/>
  <c r="W94" i="29"/>
  <c r="X94" i="29" s="1"/>
  <c r="X93" i="29"/>
  <c r="W93" i="29"/>
  <c r="X92" i="29"/>
  <c r="W92" i="29"/>
  <c r="X91" i="29"/>
  <c r="W91" i="29"/>
  <c r="W90" i="29"/>
  <c r="X90" i="29" s="1"/>
  <c r="W89" i="29"/>
  <c r="X89" i="29" s="1"/>
  <c r="X88" i="29"/>
  <c r="W88" i="29"/>
  <c r="X87" i="29"/>
  <c r="W87" i="29"/>
  <c r="W86" i="29"/>
  <c r="X86" i="29" s="1"/>
  <c r="W85" i="29"/>
  <c r="X85" i="29" s="1"/>
  <c r="X84" i="29"/>
  <c r="W84" i="29"/>
  <c r="W83" i="29"/>
  <c r="X83" i="29" s="1"/>
  <c r="W82" i="29"/>
  <c r="X82" i="29" s="1"/>
  <c r="W81" i="29"/>
  <c r="X81" i="29" s="1"/>
  <c r="W80" i="29"/>
  <c r="X80" i="29" s="1"/>
  <c r="X79" i="29"/>
  <c r="W79" i="29"/>
  <c r="W78" i="29"/>
  <c r="X78" i="29" s="1"/>
  <c r="W77" i="29"/>
  <c r="X77" i="29" s="1"/>
  <c r="X76" i="29"/>
  <c r="W76" i="29"/>
  <c r="W75" i="29"/>
  <c r="X75" i="29" s="1"/>
  <c r="C75" i="29"/>
  <c r="W74" i="29"/>
  <c r="X74" i="29" s="1"/>
  <c r="C74" i="29"/>
  <c r="W73" i="29"/>
  <c r="X73" i="29" s="1"/>
  <c r="W72" i="29"/>
  <c r="X72" i="29" s="1"/>
  <c r="X71" i="29"/>
  <c r="W71" i="29"/>
  <c r="W70" i="29"/>
  <c r="X70" i="29" s="1"/>
  <c r="X69" i="29"/>
  <c r="W69" i="29"/>
  <c r="W68" i="29"/>
  <c r="X68" i="29" s="1"/>
  <c r="W67" i="29"/>
  <c r="X67" i="29" s="1"/>
  <c r="X66" i="29"/>
  <c r="W66" i="29"/>
  <c r="W65" i="29"/>
  <c r="X65" i="29" s="1"/>
  <c r="X64" i="29"/>
  <c r="W64" i="29"/>
  <c r="W63" i="29"/>
  <c r="X63" i="29" s="1"/>
  <c r="W62" i="29"/>
  <c r="X62" i="29" s="1"/>
  <c r="X61" i="29"/>
  <c r="W61" i="29"/>
  <c r="W60" i="29"/>
  <c r="X60" i="29" s="1"/>
  <c r="W59" i="29"/>
  <c r="X59" i="29" s="1"/>
  <c r="X58" i="29"/>
  <c r="W58" i="29"/>
  <c r="X57" i="29"/>
  <c r="W57" i="29"/>
  <c r="W56" i="29"/>
  <c r="X56" i="29" s="1"/>
  <c r="W55" i="29"/>
  <c r="X55" i="29" s="1"/>
  <c r="W54" i="29"/>
  <c r="X54" i="29" s="1"/>
  <c r="X53" i="29"/>
  <c r="W53" i="29"/>
  <c r="W52" i="29"/>
  <c r="X52" i="29" s="1"/>
  <c r="C52" i="29"/>
  <c r="W51" i="29"/>
  <c r="X51" i="29" s="1"/>
  <c r="C51" i="29"/>
  <c r="W50" i="29"/>
  <c r="X50" i="29" s="1"/>
  <c r="W49" i="29"/>
  <c r="X49" i="29" s="1"/>
  <c r="X48" i="29"/>
  <c r="W48" i="29"/>
  <c r="W47" i="29"/>
  <c r="X47" i="29" s="1"/>
  <c r="W46" i="29"/>
  <c r="X46" i="29" s="1"/>
  <c r="W45" i="29"/>
  <c r="X45" i="29" s="1"/>
  <c r="W44" i="29"/>
  <c r="X44" i="29" s="1"/>
  <c r="X43" i="29"/>
  <c r="W43" i="29"/>
  <c r="W42" i="29"/>
  <c r="X42" i="29" s="1"/>
  <c r="W41" i="29"/>
  <c r="X41" i="29" s="1"/>
  <c r="X40" i="29"/>
  <c r="W40" i="29"/>
  <c r="W39" i="29"/>
  <c r="X39" i="29" s="1"/>
  <c r="W38" i="29"/>
  <c r="X38" i="29" s="1"/>
  <c r="X37" i="29"/>
  <c r="W37" i="29"/>
  <c r="W36" i="29"/>
  <c r="X36" i="29" s="1"/>
  <c r="X35" i="29"/>
  <c r="W35" i="29"/>
  <c r="W34" i="29"/>
  <c r="X34" i="29" s="1"/>
  <c r="W33" i="29"/>
  <c r="X33" i="29" s="1"/>
  <c r="X32" i="29"/>
  <c r="W32" i="29"/>
  <c r="W31" i="29"/>
  <c r="X31" i="29" s="1"/>
  <c r="X30" i="29"/>
  <c r="W30" i="29"/>
  <c r="W29" i="29"/>
  <c r="X29" i="29" s="1"/>
  <c r="W28" i="29"/>
  <c r="X28" i="29" s="1"/>
  <c r="X27" i="29"/>
  <c r="W27" i="29"/>
  <c r="W26" i="29"/>
  <c r="X26" i="29" s="1"/>
  <c r="W25" i="29"/>
  <c r="X25" i="29" s="1"/>
  <c r="X24" i="29"/>
  <c r="W24" i="29"/>
  <c r="X23" i="29"/>
  <c r="W23" i="29"/>
  <c r="W22" i="29"/>
  <c r="X22" i="29" s="1"/>
  <c r="W21" i="29"/>
  <c r="X21" i="29" s="1"/>
  <c r="W20" i="29"/>
  <c r="X20" i="29" s="1"/>
  <c r="X19" i="29"/>
  <c r="W19" i="29"/>
  <c r="AR17" i="29"/>
  <c r="AQ17" i="29"/>
  <c r="AP17" i="29"/>
  <c r="AO17" i="29"/>
  <c r="AN17" i="29"/>
  <c r="AM17" i="29"/>
  <c r="AL17" i="29"/>
  <c r="AK17" i="29"/>
  <c r="AJ17" i="29"/>
  <c r="AI17" i="29"/>
  <c r="AH17" i="29"/>
  <c r="AG17" i="29"/>
  <c r="AF17" i="29"/>
  <c r="R17" i="29"/>
  <c r="Q17" i="29"/>
  <c r="P17" i="29"/>
  <c r="O17" i="29"/>
  <c r="N17" i="29"/>
  <c r="M17" i="29"/>
  <c r="L17" i="29"/>
  <c r="K17" i="29"/>
  <c r="J17" i="29"/>
  <c r="I17" i="29"/>
  <c r="H17" i="29"/>
  <c r="G17" i="29"/>
  <c r="F17" i="29"/>
  <c r="T15" i="29"/>
  <c r="S15" i="29"/>
  <c r="R15" i="29"/>
  <c r="Q15" i="29"/>
  <c r="P15" i="29"/>
  <c r="O15" i="29"/>
  <c r="N15" i="29"/>
  <c r="M15" i="29"/>
  <c r="L15" i="29"/>
  <c r="K15" i="29"/>
  <c r="J15" i="29"/>
  <c r="I15" i="29"/>
  <c r="H15" i="29"/>
  <c r="G15" i="29"/>
  <c r="F15" i="29"/>
  <c r="T13" i="29"/>
  <c r="S13" i="29"/>
  <c r="R13" i="29"/>
  <c r="Q13" i="29"/>
  <c r="P13" i="29"/>
  <c r="O13" i="29"/>
  <c r="N13" i="29"/>
  <c r="M13" i="29"/>
  <c r="L13" i="29"/>
  <c r="K13" i="29"/>
  <c r="J13" i="29"/>
  <c r="I13" i="29"/>
  <c r="H13" i="29"/>
  <c r="G13" i="29"/>
  <c r="F13" i="29"/>
  <c r="D13" i="29"/>
  <c r="T12" i="29"/>
  <c r="S12" i="29"/>
  <c r="R12" i="29"/>
  <c r="Q12" i="29"/>
  <c r="P12" i="29"/>
  <c r="O12" i="29"/>
  <c r="N12" i="29"/>
  <c r="M12" i="29"/>
  <c r="L12" i="29"/>
  <c r="K12" i="29"/>
  <c r="J12" i="29"/>
  <c r="I12" i="29"/>
  <c r="H12" i="29"/>
  <c r="G12" i="29"/>
  <c r="F12" i="29"/>
  <c r="D12" i="29"/>
  <c r="T11" i="29"/>
  <c r="S11" i="29"/>
  <c r="R11" i="29"/>
  <c r="Q11" i="29"/>
  <c r="P11" i="29"/>
  <c r="O11" i="29"/>
  <c r="N11" i="29"/>
  <c r="M11" i="29"/>
  <c r="L11" i="29"/>
  <c r="K11" i="29"/>
  <c r="J11" i="29"/>
  <c r="I11" i="29"/>
  <c r="H11" i="29"/>
  <c r="G11" i="29"/>
  <c r="F11" i="29"/>
  <c r="D11" i="29"/>
  <c r="T10" i="29"/>
  <c r="S10" i="29"/>
  <c r="R10" i="29"/>
  <c r="Q10" i="29"/>
  <c r="P10" i="29"/>
  <c r="O10" i="29"/>
  <c r="N10" i="29"/>
  <c r="M10" i="29"/>
  <c r="L10" i="29"/>
  <c r="K10" i="29"/>
  <c r="J10" i="29"/>
  <c r="I10" i="29"/>
  <c r="H10" i="29"/>
  <c r="G10" i="29"/>
  <c r="F10" i="29"/>
  <c r="D10" i="29"/>
  <c r="T9" i="29"/>
  <c r="S9" i="29"/>
  <c r="R9" i="29"/>
  <c r="Q9" i="29"/>
  <c r="P9" i="29"/>
  <c r="O9" i="29"/>
  <c r="N9" i="29"/>
  <c r="M9" i="29"/>
  <c r="L9" i="29"/>
  <c r="K9" i="29"/>
  <c r="J9" i="29"/>
  <c r="I9" i="29"/>
  <c r="H9" i="29"/>
  <c r="G9" i="29"/>
  <c r="F9" i="29"/>
  <c r="D9" i="29"/>
  <c r="T8" i="29"/>
  <c r="S8" i="29"/>
  <c r="R8" i="29"/>
  <c r="Q8" i="29"/>
  <c r="P8" i="29"/>
  <c r="O8" i="29"/>
  <c r="N8" i="29"/>
  <c r="M8" i="29"/>
  <c r="L8" i="29"/>
  <c r="K8" i="29"/>
  <c r="J8" i="29"/>
  <c r="I8" i="29"/>
  <c r="H8" i="29"/>
  <c r="G8" i="29"/>
  <c r="F8" i="29"/>
  <c r="D8" i="29"/>
  <c r="T7" i="29"/>
  <c r="S7" i="29"/>
  <c r="R7" i="29"/>
  <c r="Q7" i="29"/>
  <c r="P7" i="29"/>
  <c r="O7" i="29"/>
  <c r="N7" i="29"/>
  <c r="M7" i="29"/>
  <c r="L7" i="29"/>
  <c r="K7" i="29"/>
  <c r="J7" i="29"/>
  <c r="I7" i="29"/>
  <c r="H7" i="29"/>
  <c r="G7" i="29"/>
  <c r="F7" i="29"/>
  <c r="D7" i="29"/>
  <c r="T6" i="29"/>
  <c r="S6" i="29"/>
  <c r="R6" i="29"/>
  <c r="Q6" i="29"/>
  <c r="P6" i="29"/>
  <c r="O6" i="29"/>
  <c r="N6" i="29"/>
  <c r="M6" i="29"/>
  <c r="L6" i="29"/>
  <c r="K6" i="29"/>
  <c r="J6" i="29"/>
  <c r="I6" i="29"/>
  <c r="H6" i="29"/>
  <c r="G6" i="29"/>
  <c r="F6" i="29"/>
  <c r="D6" i="29"/>
  <c r="F1" i="29" s="1"/>
  <c r="T5" i="29"/>
  <c r="S5" i="29"/>
  <c r="R5" i="29"/>
  <c r="Q5" i="29"/>
  <c r="P5" i="29"/>
  <c r="O5" i="29"/>
  <c r="N5" i="29"/>
  <c r="M5" i="29"/>
  <c r="L5" i="29"/>
  <c r="K5" i="29"/>
  <c r="J5" i="29"/>
  <c r="I5" i="29"/>
  <c r="H5" i="29"/>
  <c r="G5" i="29"/>
  <c r="F5" i="29"/>
  <c r="D5" i="29"/>
  <c r="T4" i="29"/>
  <c r="S4" i="29"/>
  <c r="R4" i="29"/>
  <c r="Q4" i="29"/>
  <c r="P4" i="29"/>
  <c r="O4" i="29"/>
  <c r="N4" i="29"/>
  <c r="M4" i="29"/>
  <c r="L4" i="29"/>
  <c r="K4" i="29"/>
  <c r="J4" i="29"/>
  <c r="I4" i="29"/>
  <c r="H4" i="29"/>
  <c r="G4" i="29"/>
  <c r="F4" i="29"/>
  <c r="D4" i="29"/>
  <c r="T3" i="29"/>
  <c r="S3" i="29"/>
  <c r="R3" i="29"/>
  <c r="Q3" i="29"/>
  <c r="P3" i="29"/>
  <c r="O3" i="29"/>
  <c r="N3" i="29"/>
  <c r="M3" i="29"/>
  <c r="L3" i="29"/>
  <c r="K3" i="29"/>
  <c r="J3" i="29"/>
  <c r="I3" i="29"/>
  <c r="H3" i="29"/>
  <c r="G3" i="29"/>
  <c r="F3" i="29"/>
  <c r="D3" i="29"/>
  <c r="T2" i="29"/>
  <c r="S2" i="29"/>
  <c r="R2" i="29"/>
  <c r="Q2" i="29"/>
  <c r="P2" i="29"/>
  <c r="O2" i="29"/>
  <c r="O1" i="29" s="1"/>
  <c r="N2" i="29"/>
  <c r="M2" i="29"/>
  <c r="L2" i="29"/>
  <c r="K2" i="29"/>
  <c r="J2" i="29"/>
  <c r="I2" i="29"/>
  <c r="H2" i="29"/>
  <c r="G2" i="29"/>
  <c r="G1" i="29" s="1"/>
  <c r="F2" i="29"/>
  <c r="D2" i="29"/>
  <c r="N1" i="29"/>
  <c r="H1" i="29"/>
  <c r="FD38" i="28"/>
  <c r="FB38" i="28"/>
  <c r="EY38" i="28"/>
  <c r="EW38" i="28"/>
  <c r="EV38" i="28"/>
  <c r="ET38" i="28"/>
  <c r="ES38" i="28"/>
  <c r="ER38" i="28"/>
  <c r="EQ38" i="28"/>
  <c r="EP38" i="28"/>
  <c r="EO38" i="28"/>
  <c r="EN38" i="28"/>
  <c r="EM38" i="28"/>
  <c r="EJ38" i="28"/>
  <c r="EI38" i="28"/>
  <c r="FC38" i="28" s="1"/>
  <c r="EH38" i="28"/>
  <c r="EG38" i="28"/>
  <c r="FA38" i="28" s="1"/>
  <c r="EF38" i="28"/>
  <c r="EZ38" i="28" s="1"/>
  <c r="EE38" i="28"/>
  <c r="ED38" i="28"/>
  <c r="EX38" i="28" s="1"/>
  <c r="EC38" i="28"/>
  <c r="CM38" i="28"/>
  <c r="CJ38" i="28"/>
  <c r="CD38" i="28"/>
  <c r="CV38" i="28" s="1"/>
  <c r="DE38" i="28" s="1"/>
  <c r="R20" i="49" s="1"/>
  <c r="CC38" i="28"/>
  <c r="CB38" i="28"/>
  <c r="BX38" i="28"/>
  <c r="BW38" i="28"/>
  <c r="BV38" i="28"/>
  <c r="BU38" i="28"/>
  <c r="AZ38" i="28"/>
  <c r="BI38" i="28" s="1"/>
  <c r="AQ38" i="28"/>
  <c r="AP38" i="28"/>
  <c r="AO38" i="28"/>
  <c r="AN38" i="28"/>
  <c r="AM38" i="28"/>
  <c r="AL38" i="28"/>
  <c r="AK38" i="28"/>
  <c r="AJ38" i="28"/>
  <c r="AH38" i="28"/>
  <c r="AA38" i="28"/>
  <c r="AS38" i="28" s="1"/>
  <c r="BB38" i="28" s="1"/>
  <c r="BK38" i="28" s="1"/>
  <c r="Y38" i="28"/>
  <c r="X38" i="28"/>
  <c r="W38" i="28"/>
  <c r="V38" i="28"/>
  <c r="U38" i="28"/>
  <c r="T38" i="28"/>
  <c r="S38" i="28"/>
  <c r="R38" i="28"/>
  <c r="I38" i="28" s="1"/>
  <c r="J38" i="28" s="1"/>
  <c r="K38" i="28" s="1"/>
  <c r="L38" i="28" s="1"/>
  <c r="M38" i="28" s="1"/>
  <c r="N38" i="28" s="1"/>
  <c r="O38" i="28" s="1"/>
  <c r="P38" i="28" s="1"/>
  <c r="H38" i="28"/>
  <c r="G38" i="28"/>
  <c r="F38" i="28"/>
  <c r="E38" i="28"/>
  <c r="A20" i="49" s="1"/>
  <c r="D38" i="28"/>
  <c r="C38" i="28"/>
  <c r="B20" i="49" s="1"/>
  <c r="A38" i="28"/>
  <c r="C20" i="49" s="1"/>
  <c r="FC37" i="28"/>
  <c r="FA37" i="28"/>
  <c r="EZ37" i="28"/>
  <c r="EX37" i="28"/>
  <c r="EV37" i="28"/>
  <c r="ET37" i="28"/>
  <c r="ES37" i="28"/>
  <c r="ER37" i="28"/>
  <c r="EQ37" i="28"/>
  <c r="EP37" i="28"/>
  <c r="EO37" i="28"/>
  <c r="EN37" i="28"/>
  <c r="EM37" i="28"/>
  <c r="EJ37" i="28"/>
  <c r="FD37" i="28" s="1"/>
  <c r="EI37" i="28"/>
  <c r="EH37" i="28"/>
  <c r="FB37" i="28" s="1"/>
  <c r="EG37" i="28"/>
  <c r="EF37" i="28"/>
  <c r="EE37" i="28"/>
  <c r="EY37" i="28" s="1"/>
  <c r="ED37" i="28"/>
  <c r="EC37" i="28"/>
  <c r="EW37" i="28" s="1"/>
  <c r="CW37" i="28"/>
  <c r="CP37" i="28"/>
  <c r="CO37" i="28"/>
  <c r="CN37" i="28"/>
  <c r="CM37" i="28"/>
  <c r="CL37" i="28"/>
  <c r="CK37" i="28"/>
  <c r="CI37" i="28"/>
  <c r="CR37" i="28" s="1"/>
  <c r="DA37" i="28" s="1"/>
  <c r="CG37" i="28"/>
  <c r="CY37" i="28" s="1"/>
  <c r="CF37" i="28"/>
  <c r="CX37" i="28" s="1"/>
  <c r="CE37" i="28"/>
  <c r="CD37" i="28"/>
  <c r="CV37" i="28" s="1"/>
  <c r="CC37" i="28"/>
  <c r="CU37" i="28" s="1"/>
  <c r="DD37" i="28" s="1"/>
  <c r="Q19" i="49" s="1"/>
  <c r="CB37" i="28"/>
  <c r="CT37" i="28" s="1"/>
  <c r="BZ37" i="28"/>
  <c r="BX37" i="28"/>
  <c r="BW37" i="28"/>
  <c r="BV37" i="28"/>
  <c r="BU37" i="28"/>
  <c r="BF37" i="28"/>
  <c r="BO37" i="28" s="1"/>
  <c r="AT37" i="28"/>
  <c r="BC37" i="28" s="1"/>
  <c r="BL37" i="28" s="1"/>
  <c r="AQ37" i="28"/>
  <c r="AP37" i="28"/>
  <c r="AO37" i="28"/>
  <c r="AN37" i="28"/>
  <c r="AM37" i="28"/>
  <c r="AV37" i="28" s="1"/>
  <c r="BE37" i="28" s="1"/>
  <c r="BN37" i="28" s="1"/>
  <c r="AL37" i="28"/>
  <c r="AK37" i="28"/>
  <c r="AJ37" i="28"/>
  <c r="AH37" i="28"/>
  <c r="AZ37" i="28" s="1"/>
  <c r="BI37" i="28" s="1"/>
  <c r="AG37" i="28"/>
  <c r="AY37" i="28" s="1"/>
  <c r="BH37" i="28" s="1"/>
  <c r="AE37" i="28"/>
  <c r="AW37" i="28" s="1"/>
  <c r="AD37" i="28"/>
  <c r="AC37" i="28"/>
  <c r="AU37" i="28" s="1"/>
  <c r="BD37" i="28" s="1"/>
  <c r="BM37" i="28" s="1"/>
  <c r="AB37" i="28"/>
  <c r="AA37" i="28"/>
  <c r="AS37" i="28" s="1"/>
  <c r="BB37" i="28" s="1"/>
  <c r="BK37" i="28" s="1"/>
  <c r="D19" i="49" s="1"/>
  <c r="Y37" i="28"/>
  <c r="X37" i="28"/>
  <c r="W37" i="28"/>
  <c r="V37" i="28"/>
  <c r="U37" i="28"/>
  <c r="T37" i="28"/>
  <c r="S37" i="28"/>
  <c r="R37" i="28"/>
  <c r="J37" i="28"/>
  <c r="K37" i="28" s="1"/>
  <c r="L37" i="28" s="1"/>
  <c r="I37" i="28"/>
  <c r="H37" i="28"/>
  <c r="G37" i="28"/>
  <c r="F37" i="28"/>
  <c r="CJ37" i="28" s="1"/>
  <c r="E37" i="28"/>
  <c r="A19" i="49" s="1"/>
  <c r="D37" i="28"/>
  <c r="C37" i="28"/>
  <c r="B19" i="49" s="1"/>
  <c r="A37" i="28"/>
  <c r="C19" i="49" s="1"/>
  <c r="FD36" i="28"/>
  <c r="FB36" i="28"/>
  <c r="EW36" i="28"/>
  <c r="EV36" i="28"/>
  <c r="ET36" i="28"/>
  <c r="ES36" i="28"/>
  <c r="ER36" i="28"/>
  <c r="EQ36" i="28"/>
  <c r="EP36" i="28"/>
  <c r="EO36" i="28"/>
  <c r="EN36" i="28"/>
  <c r="EM36" i="28"/>
  <c r="EJ36" i="28"/>
  <c r="EI36" i="28"/>
  <c r="FC36" i="28" s="1"/>
  <c r="EH36" i="28"/>
  <c r="EG36" i="28"/>
  <c r="FA36" i="28" s="1"/>
  <c r="EF36" i="28"/>
  <c r="EZ36" i="28" s="1"/>
  <c r="EE36" i="28"/>
  <c r="EY36" i="28" s="1"/>
  <c r="ED36" i="28"/>
  <c r="EX36" i="28" s="1"/>
  <c r="EC36" i="28"/>
  <c r="CM36" i="28"/>
  <c r="CC36" i="28"/>
  <c r="CB36" i="28"/>
  <c r="CA36" i="28"/>
  <c r="BX36" i="28"/>
  <c r="BW36" i="28"/>
  <c r="BV36" i="28"/>
  <c r="BU36" i="28"/>
  <c r="AQ36" i="28"/>
  <c r="AP36" i="28"/>
  <c r="AO36" i="28"/>
  <c r="AN36" i="28"/>
  <c r="AM36" i="28"/>
  <c r="AL36" i="28"/>
  <c r="AK36" i="28"/>
  <c r="AJ36" i="28"/>
  <c r="AH36" i="28"/>
  <c r="AZ36" i="28" s="1"/>
  <c r="BI36" i="28" s="1"/>
  <c r="Y36" i="28"/>
  <c r="X36" i="28"/>
  <c r="W36" i="28"/>
  <c r="V36" i="28"/>
  <c r="U36" i="28"/>
  <c r="T36" i="28"/>
  <c r="S36" i="28"/>
  <c r="R36" i="28"/>
  <c r="N36" i="28"/>
  <c r="O36" i="28" s="1"/>
  <c r="P36" i="28" s="1"/>
  <c r="H36" i="28"/>
  <c r="I36" i="28" s="1"/>
  <c r="J36" i="28" s="1"/>
  <c r="K36" i="28" s="1"/>
  <c r="L36" i="28" s="1"/>
  <c r="M36" i="28" s="1"/>
  <c r="G36" i="28"/>
  <c r="F36" i="28"/>
  <c r="CJ36" i="28" s="1"/>
  <c r="E36" i="28"/>
  <c r="D36" i="28"/>
  <c r="C36" i="28"/>
  <c r="B18" i="49" s="1"/>
  <c r="A36" i="28"/>
  <c r="C18" i="49" s="1"/>
  <c r="FC35" i="28"/>
  <c r="FA35" i="28"/>
  <c r="EZ35" i="28"/>
  <c r="EX35" i="28"/>
  <c r="EV35" i="28"/>
  <c r="ET35" i="28"/>
  <c r="ES35" i="28"/>
  <c r="ER35" i="28"/>
  <c r="EQ35" i="28"/>
  <c r="EP35" i="28"/>
  <c r="EO35" i="28"/>
  <c r="EN35" i="28"/>
  <c r="EM35" i="28"/>
  <c r="EJ35" i="28"/>
  <c r="FD35" i="28" s="1"/>
  <c r="EI35" i="28"/>
  <c r="EH35" i="28"/>
  <c r="FB35" i="28" s="1"/>
  <c r="EG35" i="28"/>
  <c r="EF35" i="28"/>
  <c r="EE35" i="28"/>
  <c r="EY35" i="28" s="1"/>
  <c r="ED35" i="28"/>
  <c r="EC35" i="28"/>
  <c r="EW35" i="28" s="1"/>
  <c r="CY35" i="28"/>
  <c r="CX35" i="28"/>
  <c r="CW35" i="28"/>
  <c r="CP35" i="28"/>
  <c r="CO35" i="28"/>
  <c r="CN35" i="28"/>
  <c r="CM35" i="28"/>
  <c r="CL35" i="28"/>
  <c r="CK35" i="28"/>
  <c r="CI35" i="28"/>
  <c r="CG35" i="28"/>
  <c r="CF35" i="28"/>
  <c r="CE35" i="28"/>
  <c r="CD35" i="28"/>
  <c r="CV35" i="28" s="1"/>
  <c r="CC35" i="28"/>
  <c r="CU35" i="28" s="1"/>
  <c r="CB35" i="28"/>
  <c r="CT35" i="28" s="1"/>
  <c r="DC35" i="28" s="1"/>
  <c r="P17" i="49" s="1"/>
  <c r="BZ35" i="28"/>
  <c r="BX35" i="28"/>
  <c r="BW35" i="28"/>
  <c r="BV35" i="28"/>
  <c r="BU35" i="28"/>
  <c r="BN35" i="28"/>
  <c r="AY35" i="28"/>
  <c r="BH35" i="28" s="1"/>
  <c r="AV35" i="28"/>
  <c r="BE35" i="28" s="1"/>
  <c r="AQ35" i="28"/>
  <c r="AP35" i="28"/>
  <c r="AO35" i="28"/>
  <c r="AN35" i="28"/>
  <c r="AW35" i="28" s="1"/>
  <c r="BF35" i="28" s="1"/>
  <c r="BO35" i="28" s="1"/>
  <c r="AM35" i="28"/>
  <c r="AL35" i="28"/>
  <c r="AK35" i="28"/>
  <c r="AJ35" i="28"/>
  <c r="AH35" i="28"/>
  <c r="AZ35" i="28" s="1"/>
  <c r="BI35" i="28" s="1"/>
  <c r="AG35" i="28"/>
  <c r="AE35" i="28"/>
  <c r="AD35" i="28"/>
  <c r="AC35" i="28"/>
  <c r="AB35" i="28"/>
  <c r="AT35" i="28" s="1"/>
  <c r="BC35" i="28" s="1"/>
  <c r="BL35" i="28" s="1"/>
  <c r="AA35" i="28"/>
  <c r="AS35" i="28" s="1"/>
  <c r="BB35" i="28" s="1"/>
  <c r="BK35" i="28" s="1"/>
  <c r="D17" i="49" s="1"/>
  <c r="Y35" i="28"/>
  <c r="X35" i="28"/>
  <c r="W35" i="28"/>
  <c r="V35" i="28"/>
  <c r="U35" i="28"/>
  <c r="T35" i="28"/>
  <c r="S35" i="28"/>
  <c r="J35" i="28" s="1"/>
  <c r="R35" i="28"/>
  <c r="I35" i="28"/>
  <c r="H35" i="28"/>
  <c r="G35" i="28"/>
  <c r="F35" i="28"/>
  <c r="CJ35" i="28" s="1"/>
  <c r="E35" i="28"/>
  <c r="D35" i="28"/>
  <c r="C35" i="28"/>
  <c r="B17" i="49" s="1"/>
  <c r="A35" i="28"/>
  <c r="C17" i="49" s="1"/>
  <c r="FD34" i="28"/>
  <c r="FB34" i="28"/>
  <c r="EY34" i="28"/>
  <c r="EW34" i="28"/>
  <c r="EV34" i="28"/>
  <c r="ET34" i="28"/>
  <c r="ES34" i="28"/>
  <c r="ER34" i="28"/>
  <c r="EQ34" i="28"/>
  <c r="EP34" i="28"/>
  <c r="EO34" i="28"/>
  <c r="EN34" i="28"/>
  <c r="EM34" i="28"/>
  <c r="EJ34" i="28"/>
  <c r="EI34" i="28"/>
  <c r="FC34" i="28" s="1"/>
  <c r="EH34" i="28"/>
  <c r="EG34" i="28"/>
  <c r="FA34" i="28" s="1"/>
  <c r="EF34" i="28"/>
  <c r="EZ34" i="28" s="1"/>
  <c r="EE34" i="28"/>
  <c r="ED34" i="28"/>
  <c r="EX34" i="28" s="1"/>
  <c r="EC34" i="28"/>
  <c r="CT34" i="28"/>
  <c r="DC34" i="28" s="1"/>
  <c r="P16" i="49" s="1"/>
  <c r="CO34" i="28"/>
  <c r="CL34" i="28"/>
  <c r="CK34" i="28"/>
  <c r="CJ34" i="28"/>
  <c r="CF34" i="28"/>
  <c r="CX34" i="28" s="1"/>
  <c r="CD34" i="28"/>
  <c r="CB34" i="28"/>
  <c r="BX34" i="28"/>
  <c r="BW34" i="28"/>
  <c r="BV34" i="28"/>
  <c r="BU34" i="28"/>
  <c r="BD34" i="28"/>
  <c r="BM34" i="28" s="1"/>
  <c r="DL34" i="28" s="1"/>
  <c r="DU34" i="28" s="1"/>
  <c r="AU34" i="28"/>
  <c r="AQ34" i="28"/>
  <c r="AP34" i="28"/>
  <c r="AO34" i="28"/>
  <c r="AN34" i="28"/>
  <c r="AM34" i="28"/>
  <c r="AL34" i="28"/>
  <c r="AK34" i="28"/>
  <c r="AJ34" i="28"/>
  <c r="AH34" i="28"/>
  <c r="AZ34" i="28" s="1"/>
  <c r="BI34" i="28" s="1"/>
  <c r="AG34" i="28"/>
  <c r="AY34" i="28" s="1"/>
  <c r="BH34" i="28" s="1"/>
  <c r="AC34" i="28"/>
  <c r="Y34" i="28"/>
  <c r="X34" i="28"/>
  <c r="W34" i="28"/>
  <c r="N34" i="28" s="1"/>
  <c r="O34" i="28" s="1"/>
  <c r="P34" i="28" s="1"/>
  <c r="V34" i="28"/>
  <c r="U34" i="28"/>
  <c r="T34" i="28"/>
  <c r="S34" i="28"/>
  <c r="R34" i="28"/>
  <c r="I34" i="28"/>
  <c r="J34" i="28" s="1"/>
  <c r="K34" i="28" s="1"/>
  <c r="L34" i="28" s="1"/>
  <c r="M34" i="28" s="1"/>
  <c r="H34" i="28"/>
  <c r="G34" i="28"/>
  <c r="F34" i="28"/>
  <c r="E34" i="28"/>
  <c r="D34" i="28"/>
  <c r="C34" i="28"/>
  <c r="B16" i="49" s="1"/>
  <c r="A34" i="28"/>
  <c r="C16" i="49" s="1"/>
  <c r="FD33" i="28"/>
  <c r="FB33" i="28"/>
  <c r="FA33" i="28"/>
  <c r="EZ33" i="28"/>
  <c r="EX33" i="28"/>
  <c r="EV33" i="28"/>
  <c r="ET33" i="28"/>
  <c r="ES33" i="28"/>
  <c r="ER33" i="28"/>
  <c r="EQ33" i="28"/>
  <c r="EP33" i="28"/>
  <c r="EO33" i="28"/>
  <c r="EN33" i="28"/>
  <c r="EM33" i="28"/>
  <c r="EJ33" i="28"/>
  <c r="EI33" i="28"/>
  <c r="FC33" i="28" s="1"/>
  <c r="EH33" i="28"/>
  <c r="EG33" i="28"/>
  <c r="EF33" i="28"/>
  <c r="EE33" i="28"/>
  <c r="EY33" i="28" s="1"/>
  <c r="ED33" i="28"/>
  <c r="EC33" i="28"/>
  <c r="EW33" i="28" s="1"/>
  <c r="CY33" i="28"/>
  <c r="CX33" i="28"/>
  <c r="CW33" i="28"/>
  <c r="CP33" i="28"/>
  <c r="CO33" i="28"/>
  <c r="CN33" i="28"/>
  <c r="CM33" i="28"/>
  <c r="CL33" i="28"/>
  <c r="CK33" i="28"/>
  <c r="CI33" i="28"/>
  <c r="CG33" i="28"/>
  <c r="CF33" i="28"/>
  <c r="CE33" i="28"/>
  <c r="CD33" i="28"/>
  <c r="CV33" i="28" s="1"/>
  <c r="CC33" i="28"/>
  <c r="CU33" i="28" s="1"/>
  <c r="DD33" i="28" s="1"/>
  <c r="Q15" i="49" s="1"/>
  <c r="CB33" i="28"/>
  <c r="BZ33" i="28"/>
  <c r="CR33" i="28" s="1"/>
  <c r="DA33" i="28" s="1"/>
  <c r="N15" i="49" s="1"/>
  <c r="BX33" i="28"/>
  <c r="BW33" i="28"/>
  <c r="BV33" i="28"/>
  <c r="BU33" i="28"/>
  <c r="AY33" i="28"/>
  <c r="BH33" i="28" s="1"/>
  <c r="AQ33" i="28"/>
  <c r="AP33" i="28"/>
  <c r="AO33" i="28"/>
  <c r="AN33" i="28"/>
  <c r="AM33" i="28"/>
  <c r="AL33" i="28"/>
  <c r="AK33" i="28"/>
  <c r="AT33" i="28" s="1"/>
  <c r="BC33" i="28" s="1"/>
  <c r="BL33" i="28" s="1"/>
  <c r="AJ33" i="28"/>
  <c r="AH33" i="28"/>
  <c r="AZ33" i="28" s="1"/>
  <c r="BI33" i="28" s="1"/>
  <c r="AG33" i="28"/>
  <c r="AE33" i="28"/>
  <c r="AW33" i="28" s="1"/>
  <c r="BF33" i="28" s="1"/>
  <c r="BO33" i="28" s="1"/>
  <c r="AD33" i="28"/>
  <c r="AV33" i="28" s="1"/>
  <c r="BE33" i="28" s="1"/>
  <c r="BN33" i="28" s="1"/>
  <c r="AC33" i="28"/>
  <c r="AU33" i="28" s="1"/>
  <c r="BD33" i="28" s="1"/>
  <c r="BM33" i="28" s="1"/>
  <c r="AB33" i="28"/>
  <c r="AA33" i="28"/>
  <c r="AS33" i="28" s="1"/>
  <c r="BB33" i="28" s="1"/>
  <c r="BK33" i="28" s="1"/>
  <c r="D15" i="49" s="1"/>
  <c r="Y33" i="28"/>
  <c r="X33" i="28"/>
  <c r="W33" i="28"/>
  <c r="V33" i="28"/>
  <c r="U33" i="28"/>
  <c r="L33" i="28" s="1"/>
  <c r="T33" i="28"/>
  <c r="K33" i="28" s="1"/>
  <c r="S33" i="28"/>
  <c r="R33" i="28"/>
  <c r="J33" i="28"/>
  <c r="I33" i="28"/>
  <c r="H33" i="28"/>
  <c r="G33" i="28"/>
  <c r="F33" i="28"/>
  <c r="CJ33" i="28" s="1"/>
  <c r="E33" i="28"/>
  <c r="D33" i="28"/>
  <c r="C33" i="28"/>
  <c r="B15" i="49" s="1"/>
  <c r="A33" i="28"/>
  <c r="C15" i="49" s="1"/>
  <c r="FD32" i="28"/>
  <c r="FB32" i="28"/>
  <c r="EZ32" i="28"/>
  <c r="EW32" i="28"/>
  <c r="EV32" i="28"/>
  <c r="ET32" i="28"/>
  <c r="ES32" i="28"/>
  <c r="ER32" i="28"/>
  <c r="EQ32" i="28"/>
  <c r="EP32" i="28"/>
  <c r="EO32" i="28"/>
  <c r="EN32" i="28"/>
  <c r="EM32" i="28"/>
  <c r="EJ32" i="28"/>
  <c r="EI32" i="28"/>
  <c r="FC32" i="28" s="1"/>
  <c r="EH32" i="28"/>
  <c r="EG32" i="28"/>
  <c r="FA32" i="28" s="1"/>
  <c r="EF32" i="28"/>
  <c r="EE32" i="28"/>
  <c r="EY32" i="28" s="1"/>
  <c r="ED32" i="28"/>
  <c r="EX32" i="28" s="1"/>
  <c r="EC32" i="28"/>
  <c r="CU32" i="28"/>
  <c r="DD32" i="28" s="1"/>
  <c r="Q14" i="49" s="1"/>
  <c r="CL32" i="28"/>
  <c r="CK32" i="28"/>
  <c r="CJ32" i="28"/>
  <c r="CF32" i="28"/>
  <c r="CC32" i="28"/>
  <c r="BX32" i="28"/>
  <c r="BW32" i="28"/>
  <c r="BV32" i="28"/>
  <c r="BU32" i="28"/>
  <c r="BG32" i="28"/>
  <c r="AX32" i="28"/>
  <c r="AQ32" i="28"/>
  <c r="AP32" i="28"/>
  <c r="AO32" i="28"/>
  <c r="AN32" i="28"/>
  <c r="AM32" i="28"/>
  <c r="AL32" i="28"/>
  <c r="AK32" i="28"/>
  <c r="AJ32" i="28"/>
  <c r="AH32" i="28"/>
  <c r="AZ32" i="28" s="1"/>
  <c r="BI32" i="28" s="1"/>
  <c r="AF32" i="28"/>
  <c r="Y32" i="28"/>
  <c r="X32" i="28"/>
  <c r="O32" i="28" s="1"/>
  <c r="P32" i="28" s="1"/>
  <c r="W32" i="28"/>
  <c r="V32" i="28"/>
  <c r="U32" i="28"/>
  <c r="T32" i="28"/>
  <c r="S32" i="28"/>
  <c r="R32" i="28"/>
  <c r="I32" i="28" s="1"/>
  <c r="J32" i="28" s="1"/>
  <c r="K32" i="28"/>
  <c r="L32" i="28" s="1"/>
  <c r="M32" i="28" s="1"/>
  <c r="N32" i="28" s="1"/>
  <c r="H32" i="28"/>
  <c r="G32" i="28"/>
  <c r="F32" i="28"/>
  <c r="E32" i="28"/>
  <c r="D32" i="28"/>
  <c r="C32" i="28"/>
  <c r="B14" i="49" s="1"/>
  <c r="A32" i="28"/>
  <c r="C14" i="49" s="1"/>
  <c r="FC31" i="28"/>
  <c r="FA31" i="28"/>
  <c r="EZ31" i="28"/>
  <c r="EX31" i="28"/>
  <c r="EV31" i="28"/>
  <c r="ET31" i="28"/>
  <c r="ES31" i="28"/>
  <c r="ER31" i="28"/>
  <c r="EQ31" i="28"/>
  <c r="EP31" i="28"/>
  <c r="EO31" i="28"/>
  <c r="EN31" i="28"/>
  <c r="EM31" i="28"/>
  <c r="EJ31" i="28"/>
  <c r="FD31" i="28" s="1"/>
  <c r="EI31" i="28"/>
  <c r="EH31" i="28"/>
  <c r="FB31" i="28" s="1"/>
  <c r="EG31" i="28"/>
  <c r="EF31" i="28"/>
  <c r="EE31" i="28"/>
  <c r="EY31" i="28" s="1"/>
  <c r="ED31" i="28"/>
  <c r="EC31" i="28"/>
  <c r="EW31" i="28" s="1"/>
  <c r="DA31" i="28"/>
  <c r="N13" i="49" s="1"/>
  <c r="CY31" i="28"/>
  <c r="CX31" i="28"/>
  <c r="CP31" i="28"/>
  <c r="CO31" i="28"/>
  <c r="CN31" i="28"/>
  <c r="CM31" i="28"/>
  <c r="CL31" i="28"/>
  <c r="CK31" i="28"/>
  <c r="CI31" i="28"/>
  <c r="CR31" i="28" s="1"/>
  <c r="CG31" i="28"/>
  <c r="CF31" i="28"/>
  <c r="CE31" i="28"/>
  <c r="CD31" i="28"/>
  <c r="CV31" i="28" s="1"/>
  <c r="DE31" i="28" s="1"/>
  <c r="R13" i="49" s="1"/>
  <c r="CC31" i="28"/>
  <c r="CU31" i="28" s="1"/>
  <c r="CB31" i="28"/>
  <c r="CT31" i="28" s="1"/>
  <c r="DC31" i="28" s="1"/>
  <c r="P13" i="49" s="1"/>
  <c r="BZ31" i="28"/>
  <c r="BX31" i="28"/>
  <c r="BW31" i="28"/>
  <c r="BV31" i="28"/>
  <c r="BU31" i="28"/>
  <c r="BD31" i="28"/>
  <c r="BM31" i="28" s="1"/>
  <c r="AY31" i="28"/>
  <c r="BH31" i="28" s="1"/>
  <c r="AQ31" i="28"/>
  <c r="AP31" i="28"/>
  <c r="AO31" i="28"/>
  <c r="AN31" i="28"/>
  <c r="AM31" i="28"/>
  <c r="AL31" i="28"/>
  <c r="AU31" i="28" s="1"/>
  <c r="AK31" i="28"/>
  <c r="AJ31" i="28"/>
  <c r="AH31" i="28"/>
  <c r="AZ31" i="28" s="1"/>
  <c r="BI31" i="28" s="1"/>
  <c r="AG31" i="28"/>
  <c r="AE31" i="28"/>
  <c r="AW31" i="28" s="1"/>
  <c r="BF31" i="28" s="1"/>
  <c r="BO31" i="28" s="1"/>
  <c r="AD31" i="28"/>
  <c r="AV31" i="28" s="1"/>
  <c r="BE31" i="28" s="1"/>
  <c r="BN31" i="28" s="1"/>
  <c r="AC31" i="28"/>
  <c r="AB31" i="28"/>
  <c r="AT31" i="28" s="1"/>
  <c r="BC31" i="28" s="1"/>
  <c r="BL31" i="28" s="1"/>
  <c r="AA31" i="28"/>
  <c r="AS31" i="28" s="1"/>
  <c r="BB31" i="28" s="1"/>
  <c r="BK31" i="28" s="1"/>
  <c r="D13" i="49" s="1"/>
  <c r="Y31" i="28"/>
  <c r="X31" i="28"/>
  <c r="W31" i="28"/>
  <c r="V31" i="28"/>
  <c r="U31" i="28"/>
  <c r="T31" i="28"/>
  <c r="S31" i="28"/>
  <c r="R31" i="28"/>
  <c r="L31" i="28"/>
  <c r="J31" i="28"/>
  <c r="K31" i="28" s="1"/>
  <c r="I31" i="28"/>
  <c r="H31" i="28"/>
  <c r="G31" i="28"/>
  <c r="F31" i="28"/>
  <c r="CJ31" i="28" s="1"/>
  <c r="E31" i="28"/>
  <c r="D31" i="28"/>
  <c r="C31" i="28"/>
  <c r="B13" i="49" s="1"/>
  <c r="A31" i="28"/>
  <c r="C13" i="49" s="1"/>
  <c r="FB30" i="28"/>
  <c r="EZ30" i="28"/>
  <c r="EW30" i="28"/>
  <c r="EV30" i="28"/>
  <c r="ET30" i="28"/>
  <c r="ES30" i="28"/>
  <c r="ER30" i="28"/>
  <c r="EQ30" i="28"/>
  <c r="EP30" i="28"/>
  <c r="EO30" i="28"/>
  <c r="EN30" i="28"/>
  <c r="EM30" i="28"/>
  <c r="EJ30" i="28"/>
  <c r="FD30" i="28" s="1"/>
  <c r="EI30" i="28"/>
  <c r="FC30" i="28" s="1"/>
  <c r="EH30" i="28"/>
  <c r="EG30" i="28"/>
  <c r="FA30" i="28" s="1"/>
  <c r="EF30" i="28"/>
  <c r="EE30" i="28"/>
  <c r="EY30" i="28" s="1"/>
  <c r="ED30" i="28"/>
  <c r="EX30" i="28" s="1"/>
  <c r="EC30" i="28"/>
  <c r="CP30" i="28"/>
  <c r="CI30" i="28"/>
  <c r="CF30" i="28"/>
  <c r="BX30" i="28"/>
  <c r="BW30" i="28"/>
  <c r="BV30" i="28"/>
  <c r="BU30" i="28"/>
  <c r="AQ30" i="28"/>
  <c r="AP30" i="28"/>
  <c r="AO30" i="28"/>
  <c r="AN30" i="28"/>
  <c r="AM30" i="28"/>
  <c r="AL30" i="28"/>
  <c r="AK30" i="28"/>
  <c r="AJ30" i="28"/>
  <c r="AG30" i="28"/>
  <c r="AY30" i="28" s="1"/>
  <c r="BH30" i="28" s="1"/>
  <c r="Y30" i="28"/>
  <c r="X30" i="28"/>
  <c r="W30" i="28"/>
  <c r="V30" i="28"/>
  <c r="U30" i="28"/>
  <c r="T30" i="28"/>
  <c r="S30" i="28"/>
  <c r="R30" i="28"/>
  <c r="I30" i="28" s="1"/>
  <c r="J30" i="28" s="1"/>
  <c r="K30" i="28" s="1"/>
  <c r="L30" i="28" s="1"/>
  <c r="M30" i="28" s="1"/>
  <c r="H30" i="28"/>
  <c r="G30" i="28"/>
  <c r="F30" i="28"/>
  <c r="E30" i="28"/>
  <c r="D30" i="28"/>
  <c r="C30" i="28"/>
  <c r="B12" i="49" s="1"/>
  <c r="A30" i="28"/>
  <c r="C12" i="49" s="1"/>
  <c r="EZ29" i="28"/>
  <c r="EV29" i="28"/>
  <c r="ET29" i="28"/>
  <c r="ES29" i="28"/>
  <c r="ER29" i="28"/>
  <c r="EQ29" i="28"/>
  <c r="EP29" i="28"/>
  <c r="EO29" i="28"/>
  <c r="EN29" i="28"/>
  <c r="EM29" i="28"/>
  <c r="EJ29" i="28"/>
  <c r="FD29" i="28" s="1"/>
  <c r="EI29" i="28"/>
  <c r="FC29" i="28" s="1"/>
  <c r="EH29" i="28"/>
  <c r="FB29" i="28" s="1"/>
  <c r="EG29" i="28"/>
  <c r="FA29" i="28" s="1"/>
  <c r="EF29" i="28"/>
  <c r="EE29" i="28"/>
  <c r="EY29" i="28" s="1"/>
  <c r="ED29" i="28"/>
  <c r="EX29" i="28" s="1"/>
  <c r="EC29" i="28"/>
  <c r="EW29" i="28" s="1"/>
  <c r="CW29" i="28"/>
  <c r="CO29" i="28"/>
  <c r="CN29" i="28"/>
  <c r="CM29" i="28"/>
  <c r="CL29" i="28"/>
  <c r="CF29" i="28"/>
  <c r="CX29" i="28" s="1"/>
  <c r="CE29" i="28"/>
  <c r="CD29" i="28"/>
  <c r="CV29" i="28" s="1"/>
  <c r="DE29" i="28" s="1"/>
  <c r="R11" i="49" s="1"/>
  <c r="CC29" i="28"/>
  <c r="BX29" i="28"/>
  <c r="BW29" i="28"/>
  <c r="BV29" i="28"/>
  <c r="BU29" i="28"/>
  <c r="AQ29" i="28"/>
  <c r="AP29" i="28"/>
  <c r="AO29" i="28"/>
  <c r="AN29" i="28"/>
  <c r="AM29" i="28"/>
  <c r="AL29" i="28"/>
  <c r="AK29" i="28"/>
  <c r="AJ29" i="28"/>
  <c r="AH29" i="28"/>
  <c r="AZ29" i="28" s="1"/>
  <c r="BI29" i="28" s="1"/>
  <c r="AC29" i="28"/>
  <c r="AU29" i="28" s="1"/>
  <c r="BD29" i="28" s="1"/>
  <c r="BM29" i="28" s="1"/>
  <c r="AB29" i="28"/>
  <c r="AT29" i="28" s="1"/>
  <c r="BC29" i="28" s="1"/>
  <c r="BL29" i="28" s="1"/>
  <c r="AA29" i="28"/>
  <c r="AS29" i="28" s="1"/>
  <c r="BB29" i="28" s="1"/>
  <c r="BK29" i="28" s="1"/>
  <c r="Y29" i="28"/>
  <c r="X29" i="28"/>
  <c r="W29" i="28"/>
  <c r="V29" i="28"/>
  <c r="U29" i="28"/>
  <c r="T29" i="28"/>
  <c r="S29" i="28"/>
  <c r="J29" i="28" s="1"/>
  <c r="K29" i="28" s="1"/>
  <c r="L29" i="28" s="1"/>
  <c r="M29" i="28" s="1"/>
  <c r="N29" i="28" s="1"/>
  <c r="O29" i="28" s="1"/>
  <c r="P29" i="28" s="1"/>
  <c r="R29" i="28"/>
  <c r="H29" i="28"/>
  <c r="I29" i="28" s="1"/>
  <c r="G29" i="28"/>
  <c r="F29" i="28"/>
  <c r="CK29" i="28" s="1"/>
  <c r="E29" i="28"/>
  <c r="D29" i="28"/>
  <c r="C29" i="28"/>
  <c r="B11" i="49" s="1"/>
  <c r="A29" i="28"/>
  <c r="C11" i="49" s="1"/>
  <c r="FC28" i="28"/>
  <c r="FA28" i="28"/>
  <c r="EW28" i="28"/>
  <c r="EV28" i="28"/>
  <c r="ET28" i="28"/>
  <c r="ES28" i="28"/>
  <c r="ER28" i="28"/>
  <c r="EQ28" i="28"/>
  <c r="EP28" i="28"/>
  <c r="EO28" i="28"/>
  <c r="EN28" i="28"/>
  <c r="EM28" i="28"/>
  <c r="EJ28" i="28"/>
  <c r="EI28" i="28"/>
  <c r="EH28" i="28"/>
  <c r="FB28" i="28" s="1"/>
  <c r="EG28" i="28"/>
  <c r="EF28" i="28"/>
  <c r="EZ28" i="28" s="1"/>
  <c r="EE28" i="28"/>
  <c r="EY28" i="28" s="1"/>
  <c r="ED28" i="28"/>
  <c r="EX28" i="28" s="1"/>
  <c r="EC28" i="28"/>
  <c r="CP28" i="28"/>
  <c r="CJ28" i="28"/>
  <c r="CG28" i="28"/>
  <c r="CA28" i="28"/>
  <c r="CS28" i="28" s="1"/>
  <c r="DB28" i="28" s="1"/>
  <c r="O10" i="49" s="1"/>
  <c r="BX28" i="28"/>
  <c r="BW28" i="28"/>
  <c r="BV28" i="28"/>
  <c r="BU28" i="28"/>
  <c r="AQ28" i="28"/>
  <c r="AP28" i="28"/>
  <c r="AO28" i="28"/>
  <c r="AN28" i="28"/>
  <c r="AM28" i="28"/>
  <c r="AL28" i="28"/>
  <c r="AK28" i="28"/>
  <c r="AJ28" i="28"/>
  <c r="AD28" i="28"/>
  <c r="AV28" i="28" s="1"/>
  <c r="BE28" i="28" s="1"/>
  <c r="BN28" i="28" s="1"/>
  <c r="Y28" i="28"/>
  <c r="X28" i="28"/>
  <c r="W28" i="28"/>
  <c r="V28" i="28"/>
  <c r="U28" i="28"/>
  <c r="T28" i="28"/>
  <c r="S28" i="28"/>
  <c r="R28" i="28"/>
  <c r="N28" i="28"/>
  <c r="O28" i="28" s="1"/>
  <c r="P28" i="28" s="1"/>
  <c r="L28" i="28"/>
  <c r="M28" i="28" s="1"/>
  <c r="H28" i="28"/>
  <c r="I28" i="28" s="1"/>
  <c r="J28" i="28" s="1"/>
  <c r="K28" i="28" s="1"/>
  <c r="G28" i="28"/>
  <c r="F28" i="28"/>
  <c r="AF28" i="28" s="1"/>
  <c r="AX28" i="28" s="1"/>
  <c r="BG28" i="28" s="1"/>
  <c r="E28" i="28"/>
  <c r="D28" i="28"/>
  <c r="C28" i="28"/>
  <c r="B10" i="49" s="1"/>
  <c r="A28" i="28"/>
  <c r="C10" i="49" s="1"/>
  <c r="FA27" i="28"/>
  <c r="EY27" i="28"/>
  <c r="EW27" i="28"/>
  <c r="EV27" i="28"/>
  <c r="ET27" i="28"/>
  <c r="ES27" i="28"/>
  <c r="ER27" i="28"/>
  <c r="EQ27" i="28"/>
  <c r="EP27" i="28"/>
  <c r="EO27" i="28"/>
  <c r="EN27" i="28"/>
  <c r="EM27" i="28"/>
  <c r="EJ27" i="28"/>
  <c r="FD27" i="28" s="1"/>
  <c r="EI27" i="28"/>
  <c r="FC27" i="28" s="1"/>
  <c r="EH27" i="28"/>
  <c r="FB27" i="28" s="1"/>
  <c r="EG27" i="28"/>
  <c r="EF27" i="28"/>
  <c r="EZ27" i="28" s="1"/>
  <c r="EE27" i="28"/>
  <c r="ED27" i="28"/>
  <c r="EX27" i="28" s="1"/>
  <c r="EC27" i="28"/>
  <c r="CW27" i="28"/>
  <c r="CO27" i="28"/>
  <c r="CN27" i="28"/>
  <c r="CM27" i="28"/>
  <c r="CL27" i="28"/>
  <c r="CF27" i="28"/>
  <c r="CX27" i="28" s="1"/>
  <c r="CE27" i="28"/>
  <c r="CD27" i="28"/>
  <c r="CV27" i="28" s="1"/>
  <c r="DE27" i="28" s="1"/>
  <c r="R9" i="49" s="1"/>
  <c r="CC27" i="28"/>
  <c r="CU27" i="28" s="1"/>
  <c r="DD27" i="28" s="1"/>
  <c r="Q9" i="49" s="1"/>
  <c r="BX27" i="28"/>
  <c r="BW27" i="28"/>
  <c r="BV27" i="28"/>
  <c r="BU27" i="28"/>
  <c r="AQ27" i="28"/>
  <c r="AP27" i="28"/>
  <c r="AO27" i="28"/>
  <c r="AN27" i="28"/>
  <c r="AM27" i="28"/>
  <c r="AL27" i="28"/>
  <c r="AK27" i="28"/>
  <c r="AJ27" i="28"/>
  <c r="AH27" i="28"/>
  <c r="AZ27" i="28" s="1"/>
  <c r="BI27" i="28" s="1"/>
  <c r="AC27" i="28"/>
  <c r="AU27" i="28" s="1"/>
  <c r="BD27" i="28" s="1"/>
  <c r="BM27" i="28" s="1"/>
  <c r="AB27" i="28"/>
  <c r="AT27" i="28" s="1"/>
  <c r="BC27" i="28" s="1"/>
  <c r="BL27" i="28" s="1"/>
  <c r="AA27" i="28"/>
  <c r="AS27" i="28" s="1"/>
  <c r="BB27" i="28" s="1"/>
  <c r="BK27" i="28" s="1"/>
  <c r="Y27" i="28"/>
  <c r="X27" i="28"/>
  <c r="W27" i="28"/>
  <c r="V27" i="28"/>
  <c r="U27" i="28"/>
  <c r="T27" i="28"/>
  <c r="S27" i="28"/>
  <c r="J27" i="28" s="1"/>
  <c r="K27" i="28" s="1"/>
  <c r="L27" i="28" s="1"/>
  <c r="M27" i="28" s="1"/>
  <c r="N27" i="28" s="1"/>
  <c r="O27" i="28" s="1"/>
  <c r="P27" i="28" s="1"/>
  <c r="R27" i="28"/>
  <c r="H27" i="28"/>
  <c r="I27" i="28" s="1"/>
  <c r="G27" i="28"/>
  <c r="F27" i="28"/>
  <c r="CK27" i="28" s="1"/>
  <c r="E27" i="28"/>
  <c r="D27" i="28"/>
  <c r="C27" i="28"/>
  <c r="B9" i="49" s="1"/>
  <c r="A27" i="28"/>
  <c r="C9" i="49" s="1"/>
  <c r="FC26" i="28"/>
  <c r="FA26" i="28"/>
  <c r="EW26" i="28"/>
  <c r="EV26" i="28"/>
  <c r="ET26" i="28"/>
  <c r="ES26" i="28"/>
  <c r="ER26" i="28"/>
  <c r="EQ26" i="28"/>
  <c r="EP26" i="28"/>
  <c r="EO26" i="28"/>
  <c r="EN26" i="28"/>
  <c r="EM26" i="28"/>
  <c r="EJ26" i="28"/>
  <c r="FD26" i="28" s="1"/>
  <c r="EI26" i="28"/>
  <c r="EH26" i="28"/>
  <c r="FB26" i="28" s="1"/>
  <c r="EG26" i="28"/>
  <c r="EF26" i="28"/>
  <c r="EZ26" i="28" s="1"/>
  <c r="EE26" i="28"/>
  <c r="EY26" i="28" s="1"/>
  <c r="ED26" i="28"/>
  <c r="EX26" i="28" s="1"/>
  <c r="EC26" i="28"/>
  <c r="CP26" i="28"/>
  <c r="CJ26" i="28"/>
  <c r="BX26" i="28"/>
  <c r="BW26" i="28"/>
  <c r="BV26" i="28"/>
  <c r="BU26" i="28"/>
  <c r="F26" i="28"/>
  <c r="E26" i="28"/>
  <c r="D26" i="28"/>
  <c r="FA25" i="28"/>
  <c r="EY25" i="28"/>
  <c r="EW25" i="28"/>
  <c r="EV25" i="28"/>
  <c r="ET25" i="28"/>
  <c r="ES25" i="28"/>
  <c r="ER25" i="28"/>
  <c r="EQ25" i="28"/>
  <c r="EP25" i="28"/>
  <c r="EO25" i="28"/>
  <c r="EN25" i="28"/>
  <c r="EM25" i="28"/>
  <c r="EJ25" i="28"/>
  <c r="FD25" i="28" s="1"/>
  <c r="EI25" i="28"/>
  <c r="FC25" i="28" s="1"/>
  <c r="EH25" i="28"/>
  <c r="FB25" i="28" s="1"/>
  <c r="EG25" i="28"/>
  <c r="EF25" i="28"/>
  <c r="EZ25" i="28" s="1"/>
  <c r="EE25" i="28"/>
  <c r="ED25" i="28"/>
  <c r="EX25" i="28" s="1"/>
  <c r="EC25" i="28"/>
  <c r="CO25" i="28"/>
  <c r="CN25" i="28"/>
  <c r="CM25" i="28"/>
  <c r="CL25" i="28"/>
  <c r="BX25" i="28"/>
  <c r="BW25" i="28"/>
  <c r="BV25" i="28"/>
  <c r="BU25" i="28"/>
  <c r="F25" i="28"/>
  <c r="CK25" i="28" s="1"/>
  <c r="E25" i="28"/>
  <c r="D25" i="28"/>
  <c r="FC24" i="28"/>
  <c r="FA24" i="28"/>
  <c r="EW24" i="28"/>
  <c r="EV24" i="28"/>
  <c r="ET24" i="28"/>
  <c r="ES24" i="28"/>
  <c r="ER24" i="28"/>
  <c r="EQ24" i="28"/>
  <c r="EP24" i="28"/>
  <c r="EO24" i="28"/>
  <c r="EN24" i="28"/>
  <c r="EM24" i="28"/>
  <c r="EJ24" i="28"/>
  <c r="FD24" i="28" s="1"/>
  <c r="EI24" i="28"/>
  <c r="EH24" i="28"/>
  <c r="FB24" i="28" s="1"/>
  <c r="EG24" i="28"/>
  <c r="EF24" i="28"/>
  <c r="EZ24" i="28" s="1"/>
  <c r="EE24" i="28"/>
  <c r="EY24" i="28" s="1"/>
  <c r="ED24" i="28"/>
  <c r="EX24" i="28" s="1"/>
  <c r="EC24" i="28"/>
  <c r="CJ24" i="28"/>
  <c r="BX24" i="28"/>
  <c r="BW24" i="28"/>
  <c r="BV24" i="28"/>
  <c r="BU24" i="28"/>
  <c r="F24" i="28"/>
  <c r="CP24" i="28" s="1"/>
  <c r="E24" i="28"/>
  <c r="D24" i="28"/>
  <c r="FA23" i="28"/>
  <c r="EY23" i="28"/>
  <c r="EW23" i="28"/>
  <c r="EV23" i="28"/>
  <c r="ET23" i="28"/>
  <c r="ES23" i="28"/>
  <c r="ER23" i="28"/>
  <c r="EQ23" i="28"/>
  <c r="EP23" i="28"/>
  <c r="EO23" i="28"/>
  <c r="EN23" i="28"/>
  <c r="EM23" i="28"/>
  <c r="EJ23" i="28"/>
  <c r="FD23" i="28" s="1"/>
  <c r="EI23" i="28"/>
  <c r="FC23" i="28" s="1"/>
  <c r="EH23" i="28"/>
  <c r="FB23" i="28" s="1"/>
  <c r="EG23" i="28"/>
  <c r="EF23" i="28"/>
  <c r="EZ23" i="28" s="1"/>
  <c r="EE23" i="28"/>
  <c r="ED23" i="28"/>
  <c r="EX23" i="28" s="1"/>
  <c r="EC23" i="28"/>
  <c r="CO23" i="28"/>
  <c r="CN23" i="28"/>
  <c r="CM23" i="28"/>
  <c r="CL23" i="28"/>
  <c r="BX23" i="28"/>
  <c r="BW23" i="28"/>
  <c r="BV23" i="28"/>
  <c r="BU23" i="28"/>
  <c r="BC23" i="28"/>
  <c r="F23" i="28"/>
  <c r="CK23" i="28" s="1"/>
  <c r="E23" i="28"/>
  <c r="D23" i="28"/>
  <c r="FV22" i="28"/>
  <c r="FV18" i="28" s="1"/>
  <c r="FU22" i="28"/>
  <c r="FU18" i="28" s="1"/>
  <c r="FT22" i="28"/>
  <c r="FS22" i="28"/>
  <c r="FR22" i="28"/>
  <c r="FQ22" i="28"/>
  <c r="FP22" i="28"/>
  <c r="FP18" i="28" s="1"/>
  <c r="FO22" i="28"/>
  <c r="FO18" i="28" s="1"/>
  <c r="FM22" i="28"/>
  <c r="FM18" i="28" s="1"/>
  <c r="FL22" i="28"/>
  <c r="FK22" i="28"/>
  <c r="FJ22" i="28"/>
  <c r="FI22" i="28"/>
  <c r="FH22" i="28"/>
  <c r="FG22" i="28"/>
  <c r="FG18" i="28" s="1"/>
  <c r="FF22" i="28"/>
  <c r="FF18" i="28" s="1"/>
  <c r="EL22" i="28"/>
  <c r="EV22" i="28" s="1"/>
  <c r="EB22" i="28"/>
  <c r="CJ22" i="28"/>
  <c r="BX22" i="28"/>
  <c r="BW22" i="28"/>
  <c r="BV22" i="28"/>
  <c r="BU22" i="28"/>
  <c r="AQ22" i="28"/>
  <c r="F22" i="28"/>
  <c r="CL22" i="28" s="1"/>
  <c r="E22" i="28"/>
  <c r="D22" i="28"/>
  <c r="H21" i="28"/>
  <c r="G21" i="28"/>
  <c r="F21" i="28"/>
  <c r="FY19" i="28"/>
  <c r="FZ19" i="28" s="1"/>
  <c r="GA19" i="28" s="1"/>
  <c r="GB19" i="28" s="1"/>
  <c r="GC19" i="28" s="1"/>
  <c r="GD19" i="28" s="1"/>
  <c r="GE19" i="28" s="1"/>
  <c r="FP19" i="28"/>
  <c r="FQ19" i="28" s="1"/>
  <c r="FR19" i="28" s="1"/>
  <c r="FS19" i="28" s="1"/>
  <c r="FT19" i="28" s="1"/>
  <c r="FU19" i="28" s="1"/>
  <c r="FV19" i="28" s="1"/>
  <c r="FA19" i="28"/>
  <c r="FB19" i="28" s="1"/>
  <c r="FC19" i="28" s="1"/>
  <c r="FD19" i="28" s="1"/>
  <c r="EW19" i="28"/>
  <c r="EX19" i="28" s="1"/>
  <c r="EY19" i="28" s="1"/>
  <c r="EZ19" i="28" s="1"/>
  <c r="EQ19" i="28"/>
  <c r="ER19" i="28" s="1"/>
  <c r="ES19" i="28" s="1"/>
  <c r="ET19" i="28" s="1"/>
  <c r="EM19" i="28"/>
  <c r="EN19" i="28" s="1"/>
  <c r="EO19" i="28" s="1"/>
  <c r="EP19" i="28" s="1"/>
  <c r="DW19" i="28"/>
  <c r="DX19" i="28" s="1"/>
  <c r="DY19" i="28" s="1"/>
  <c r="DZ19" i="28" s="1"/>
  <c r="DU19" i="28"/>
  <c r="DV19" i="28" s="1"/>
  <c r="DT19" i="28"/>
  <c r="BV19" i="28"/>
  <c r="BW19" i="28" s="1"/>
  <c r="BX19" i="28" s="1"/>
  <c r="S19" i="28"/>
  <c r="T19" i="28" s="1"/>
  <c r="U19" i="28" s="1"/>
  <c r="V19" i="28" s="1"/>
  <c r="W19" i="28" s="1"/>
  <c r="X19" i="28" s="1"/>
  <c r="Y19" i="28" s="1"/>
  <c r="J19" i="28"/>
  <c r="K19" i="28" s="1"/>
  <c r="L19" i="28" s="1"/>
  <c r="M19" i="28" s="1"/>
  <c r="N19" i="28" s="1"/>
  <c r="O19" i="28" s="1"/>
  <c r="P19" i="28" s="1"/>
  <c r="FT18" i="28"/>
  <c r="FS18" i="28"/>
  <c r="FR18" i="28"/>
  <c r="FQ18" i="28"/>
  <c r="FL18" i="28"/>
  <c r="FK18" i="28"/>
  <c r="FJ18" i="28"/>
  <c r="FI18" i="28"/>
  <c r="FH18" i="28"/>
  <c r="ER18" i="28"/>
  <c r="ES18" i="28" s="1"/>
  <c r="ET18" i="28" s="1"/>
  <c r="EM18" i="28"/>
  <c r="EN18" i="28" s="1"/>
  <c r="EO18" i="28" s="1"/>
  <c r="EP18" i="28" s="1"/>
  <c r="EQ18" i="28" s="1"/>
  <c r="EC18" i="28"/>
  <c r="ED18" i="28" s="1"/>
  <c r="EE18" i="28" s="1"/>
  <c r="EF18" i="28" s="1"/>
  <c r="EG18" i="28" s="1"/>
  <c r="EH18" i="28" s="1"/>
  <c r="EI18" i="28" s="1"/>
  <c r="EJ18" i="28" s="1"/>
  <c r="GC13" i="28"/>
  <c r="FT13" i="28"/>
  <c r="FM13" i="28"/>
  <c r="FK13" i="28"/>
  <c r="FB13" i="28"/>
  <c r="ES13" i="28"/>
  <c r="EJ13" i="28"/>
  <c r="ED13" i="28"/>
  <c r="EB13" i="28"/>
  <c r="DA13" i="28"/>
  <c r="BK13" i="28"/>
  <c r="R13" i="28"/>
  <c r="K13" i="28"/>
  <c r="I13" i="28"/>
  <c r="E13" i="28"/>
  <c r="GA12" i="28"/>
  <c r="FR12" i="28"/>
  <c r="FI12" i="28"/>
  <c r="FG12" i="28"/>
  <c r="EZ12" i="28"/>
  <c r="EQ12" i="28"/>
  <c r="EH12" i="28"/>
  <c r="DG12" i="28"/>
  <c r="DE12" i="28"/>
  <c r="BQ12" i="28"/>
  <c r="X12" i="28"/>
  <c r="O12" i="28"/>
  <c r="E12" i="28"/>
  <c r="GE11" i="28"/>
  <c r="GC11" i="28"/>
  <c r="FT11" i="28"/>
  <c r="FK11" i="28"/>
  <c r="FB11" i="28"/>
  <c r="EV11" i="28"/>
  <c r="ES11" i="28"/>
  <c r="EJ11" i="28"/>
  <c r="EB11" i="28"/>
  <c r="DA11" i="28"/>
  <c r="BM11" i="28"/>
  <c r="BK11" i="28"/>
  <c r="T11" i="28"/>
  <c r="R11" i="28"/>
  <c r="I11" i="28"/>
  <c r="E11" i="28"/>
  <c r="GA10" i="28"/>
  <c r="FY10" i="28"/>
  <c r="FR10" i="28"/>
  <c r="FP10" i="28"/>
  <c r="FI10" i="28"/>
  <c r="EZ10" i="28"/>
  <c r="EQ10" i="28"/>
  <c r="EO10" i="28"/>
  <c r="EH10" i="28"/>
  <c r="EF10" i="28"/>
  <c r="DG10" i="28"/>
  <c r="BQ10" i="28"/>
  <c r="X10" i="28"/>
  <c r="V10" i="28"/>
  <c r="O10" i="28"/>
  <c r="M10" i="28"/>
  <c r="E10" i="28"/>
  <c r="GC9" i="28"/>
  <c r="FT9" i="28"/>
  <c r="FM9" i="28"/>
  <c r="FL9" i="28"/>
  <c r="FK9" i="28"/>
  <c r="FD9" i="28"/>
  <c r="FB9" i="28"/>
  <c r="ET9" i="28"/>
  <c r="ES9" i="28"/>
  <c r="EM9" i="28"/>
  <c r="EL9" i="28"/>
  <c r="EJ9" i="28"/>
  <c r="EC9" i="28"/>
  <c r="DC9" i="28"/>
  <c r="DB9" i="28"/>
  <c r="DA9" i="28"/>
  <c r="BM9" i="28"/>
  <c r="BL9" i="28"/>
  <c r="T9" i="28"/>
  <c r="R9" i="28"/>
  <c r="K9" i="28"/>
  <c r="J9" i="28"/>
  <c r="I9" i="28"/>
  <c r="E9" i="28"/>
  <c r="GA8" i="28"/>
  <c r="FZ8" i="28"/>
  <c r="FR8" i="28"/>
  <c r="FQ8" i="28"/>
  <c r="FP8" i="28"/>
  <c r="FI8" i="28"/>
  <c r="FH8" i="28"/>
  <c r="FG8" i="28"/>
  <c r="EZ8" i="28"/>
  <c r="EX8" i="28"/>
  <c r="EQ8" i="28"/>
  <c r="EP8" i="28"/>
  <c r="EO8" i="28"/>
  <c r="EH8" i="28"/>
  <c r="EG8" i="28"/>
  <c r="EF8" i="28"/>
  <c r="DF8" i="28"/>
  <c r="DE8" i="28"/>
  <c r="BQ8" i="28"/>
  <c r="BP8" i="28"/>
  <c r="BO8" i="28"/>
  <c r="X8" i="28"/>
  <c r="W8" i="28"/>
  <c r="O8" i="28"/>
  <c r="N8" i="28"/>
  <c r="M8" i="28"/>
  <c r="E8" i="28"/>
  <c r="GE7" i="28"/>
  <c r="GD7" i="28"/>
  <c r="GC7" i="28"/>
  <c r="FU7" i="28"/>
  <c r="FT7" i="28"/>
  <c r="FM7" i="28"/>
  <c r="FL7" i="28"/>
  <c r="FK7" i="28"/>
  <c r="FD7" i="28"/>
  <c r="FC7" i="28"/>
  <c r="EV7" i="28"/>
  <c r="ET7" i="28"/>
  <c r="ES7" i="28"/>
  <c r="EM7" i="28"/>
  <c r="EL7" i="28"/>
  <c r="EJ7" i="28"/>
  <c r="ED7" i="28"/>
  <c r="EB7" i="28"/>
  <c r="DC7" i="28"/>
  <c r="DB7" i="28"/>
  <c r="DA7" i="28"/>
  <c r="BM7" i="28"/>
  <c r="BL7" i="28"/>
  <c r="BK7" i="28"/>
  <c r="T7" i="28"/>
  <c r="S7" i="28"/>
  <c r="R7" i="28"/>
  <c r="K7" i="28"/>
  <c r="J7" i="28"/>
  <c r="I7" i="28"/>
  <c r="E7" i="28"/>
  <c r="GA6" i="28"/>
  <c r="FZ6" i="28"/>
  <c r="FY6" i="28"/>
  <c r="FR6" i="28"/>
  <c r="FQ6" i="28"/>
  <c r="FP6" i="28"/>
  <c r="FJ6" i="28"/>
  <c r="FI6" i="28"/>
  <c r="FH6" i="28"/>
  <c r="FG6" i="28"/>
  <c r="FA6" i="28"/>
  <c r="EZ6" i="28"/>
  <c r="EY6" i="28"/>
  <c r="EX6" i="28"/>
  <c r="ER6" i="28"/>
  <c r="EQ6" i="28"/>
  <c r="EP6" i="28"/>
  <c r="EO6" i="28"/>
  <c r="EI6" i="28"/>
  <c r="EH6" i="28"/>
  <c r="EG6" i="28"/>
  <c r="EF6" i="28"/>
  <c r="DH6" i="28"/>
  <c r="DG6" i="28"/>
  <c r="DF6" i="28"/>
  <c r="DE6" i="28"/>
  <c r="BR6" i="28"/>
  <c r="BQ6" i="28"/>
  <c r="BP6" i="28"/>
  <c r="BO6" i="28"/>
  <c r="Y6" i="28"/>
  <c r="X6" i="28"/>
  <c r="W6" i="28"/>
  <c r="V6" i="28"/>
  <c r="P6" i="28"/>
  <c r="O6" i="28"/>
  <c r="N6" i="28"/>
  <c r="M6" i="28"/>
  <c r="E6" i="28"/>
  <c r="GE5" i="28"/>
  <c r="GD5" i="28"/>
  <c r="GC5" i="28"/>
  <c r="FX5" i="28"/>
  <c r="FV5" i="28"/>
  <c r="FU5" i="28"/>
  <c r="FT5" i="28"/>
  <c r="FO5" i="28"/>
  <c r="FM5" i="28"/>
  <c r="FL5" i="28"/>
  <c r="FK5" i="28"/>
  <c r="FF5" i="28"/>
  <c r="FD5" i="28"/>
  <c r="FC5" i="28"/>
  <c r="FB5" i="28"/>
  <c r="EW5" i="28"/>
  <c r="EV5" i="28"/>
  <c r="ET5" i="28"/>
  <c r="ES5" i="28"/>
  <c r="EN5" i="28"/>
  <c r="EM5" i="28"/>
  <c r="EL5" i="28"/>
  <c r="EJ5" i="28"/>
  <c r="EE5" i="28"/>
  <c r="ED5" i="28"/>
  <c r="EC5" i="28"/>
  <c r="EB5" i="28"/>
  <c r="DD5" i="28"/>
  <c r="DC5" i="28"/>
  <c r="DB5" i="28"/>
  <c r="DA5" i="28"/>
  <c r="BN5" i="28"/>
  <c r="BM5" i="28"/>
  <c r="BL5" i="28"/>
  <c r="BK5" i="28"/>
  <c r="U5" i="28"/>
  <c r="T5" i="28"/>
  <c r="S5" i="28"/>
  <c r="R5" i="28"/>
  <c r="L5" i="28"/>
  <c r="K5" i="28"/>
  <c r="J5" i="28"/>
  <c r="I5" i="28"/>
  <c r="E5" i="28"/>
  <c r="GB4" i="28"/>
  <c r="GA4" i="28"/>
  <c r="FZ4" i="28"/>
  <c r="FY4" i="28"/>
  <c r="FV4" i="28"/>
  <c r="FS4" i="28"/>
  <c r="FR4" i="28"/>
  <c r="FQ4" i="28"/>
  <c r="FP4" i="28"/>
  <c r="FM4" i="28"/>
  <c r="FJ4" i="28"/>
  <c r="FI4" i="28"/>
  <c r="FH4" i="28"/>
  <c r="FG4" i="28"/>
  <c r="FD4" i="28"/>
  <c r="FA4" i="28"/>
  <c r="EZ4" i="28"/>
  <c r="EY4" i="28"/>
  <c r="EX4" i="28"/>
  <c r="EV4" i="28"/>
  <c r="ER4" i="28"/>
  <c r="EQ4" i="28"/>
  <c r="EP4" i="28"/>
  <c r="EO4" i="28"/>
  <c r="EM4" i="28"/>
  <c r="EI4" i="28"/>
  <c r="EH4" i="28"/>
  <c r="EG4" i="28"/>
  <c r="EF4" i="28"/>
  <c r="ED4" i="28"/>
  <c r="DH4" i="28"/>
  <c r="DG4" i="28"/>
  <c r="DF4" i="28"/>
  <c r="DE4" i="28"/>
  <c r="DC4" i="28"/>
  <c r="BR4" i="28"/>
  <c r="BQ4" i="28"/>
  <c r="BP4" i="28"/>
  <c r="BO4" i="28"/>
  <c r="BM4" i="28"/>
  <c r="BK4" i="28"/>
  <c r="Y4" i="28"/>
  <c r="X4" i="28"/>
  <c r="W4" i="28"/>
  <c r="V4" i="28"/>
  <c r="T4" i="28"/>
  <c r="R4" i="28"/>
  <c r="P4" i="28"/>
  <c r="O4" i="28"/>
  <c r="N4" i="28"/>
  <c r="M4" i="28"/>
  <c r="K4" i="28"/>
  <c r="I4" i="28"/>
  <c r="E4" i="28"/>
  <c r="GE3" i="28"/>
  <c r="GD3" i="28"/>
  <c r="GC3" i="28"/>
  <c r="GA3" i="28"/>
  <c r="FY3" i="28"/>
  <c r="FX3" i="28"/>
  <c r="FV3" i="28"/>
  <c r="FU3" i="28"/>
  <c r="FT3" i="28"/>
  <c r="FR3" i="28"/>
  <c r="FP3" i="28"/>
  <c r="FO3" i="28"/>
  <c r="FM3" i="28"/>
  <c r="FL3" i="28"/>
  <c r="FK3" i="28"/>
  <c r="FJ3" i="28"/>
  <c r="FI3" i="28"/>
  <c r="FG3" i="28"/>
  <c r="FF3" i="28"/>
  <c r="FD3" i="28"/>
  <c r="FC3" i="28"/>
  <c r="FB3" i="28"/>
  <c r="FA3" i="28"/>
  <c r="EZ3" i="28"/>
  <c r="EX3" i="28"/>
  <c r="EW3" i="28"/>
  <c r="EV3" i="28"/>
  <c r="ET3" i="28"/>
  <c r="ES3" i="28"/>
  <c r="ER3" i="28"/>
  <c r="EQ3" i="28"/>
  <c r="EO3" i="28"/>
  <c r="EN3" i="28"/>
  <c r="EM3" i="28"/>
  <c r="EL3" i="28"/>
  <c r="EJ3" i="28"/>
  <c r="EI3" i="28"/>
  <c r="EH3" i="28"/>
  <c r="EF3" i="28"/>
  <c r="EE3" i="28"/>
  <c r="ED3" i="28"/>
  <c r="EC3" i="28"/>
  <c r="EB3" i="28"/>
  <c r="DH3" i="28"/>
  <c r="DG3" i="28"/>
  <c r="DF3" i="28"/>
  <c r="DE3" i="28"/>
  <c r="DD3" i="28"/>
  <c r="DC3" i="28"/>
  <c r="DB3" i="28"/>
  <c r="DA3" i="28"/>
  <c r="BR3" i="28"/>
  <c r="BQ3" i="28"/>
  <c r="BP3" i="28"/>
  <c r="BO3" i="28"/>
  <c r="BN3" i="28"/>
  <c r="BM3" i="28"/>
  <c r="BL3" i="28"/>
  <c r="BK3" i="28"/>
  <c r="Y3" i="28"/>
  <c r="X3" i="28"/>
  <c r="W3" i="28"/>
  <c r="V3" i="28"/>
  <c r="U3" i="28"/>
  <c r="T3" i="28"/>
  <c r="S3" i="28"/>
  <c r="R3" i="28"/>
  <c r="P3" i="28"/>
  <c r="O3" i="28"/>
  <c r="N3" i="28"/>
  <c r="M3" i="28"/>
  <c r="L3" i="28"/>
  <c r="K3" i="28"/>
  <c r="J3" i="28"/>
  <c r="I3" i="28"/>
  <c r="E3" i="28"/>
  <c r="FV2" i="28"/>
  <c r="FU2" i="28"/>
  <c r="FT2" i="28"/>
  <c r="FS2" i="28"/>
  <c r="FR2" i="28"/>
  <c r="FQ2" i="28"/>
  <c r="FP2" i="28"/>
  <c r="FO2" i="28"/>
  <c r="FM2" i="28"/>
  <c r="FL2" i="28"/>
  <c r="FK2" i="28"/>
  <c r="FJ2" i="28"/>
  <c r="FI2" i="28"/>
  <c r="FH2" i="28"/>
  <c r="FG2" i="28"/>
  <c r="FF2" i="28"/>
  <c r="EV2" i="28"/>
  <c r="EL2" i="28"/>
  <c r="EB2" i="28"/>
  <c r="E2" i="28"/>
  <c r="D64" i="27"/>
  <c r="C26" i="28" s="1"/>
  <c r="B8" i="49" s="1"/>
  <c r="B64" i="27"/>
  <c r="A26" i="28" s="1"/>
  <c r="C8" i="49" s="1"/>
  <c r="D63" i="27"/>
  <c r="C25" i="28" s="1"/>
  <c r="B7" i="49" s="1"/>
  <c r="B63" i="27"/>
  <c r="A25" i="28" s="1"/>
  <c r="C7" i="49" s="1"/>
  <c r="D62" i="27"/>
  <c r="C24" i="28" s="1"/>
  <c r="B6" i="49" s="1"/>
  <c r="B62" i="27"/>
  <c r="A24" i="28" s="1"/>
  <c r="C6" i="49" s="1"/>
  <c r="A62" i="27"/>
  <c r="A63" i="27" s="1"/>
  <c r="A64" i="27" s="1"/>
  <c r="D61" i="27"/>
  <c r="C23" i="28" s="1"/>
  <c r="B5" i="49" s="1"/>
  <c r="B61" i="27"/>
  <c r="A23" i="28" s="1"/>
  <c r="C5" i="49" s="1"/>
  <c r="A61" i="27"/>
  <c r="D60" i="27"/>
  <c r="C22" i="28" s="1"/>
  <c r="B4" i="49" s="1"/>
  <c r="B60" i="27"/>
  <c r="A22" i="28" s="1"/>
  <c r="C4" i="49" s="1"/>
  <c r="E56" i="27"/>
  <c r="D56" i="27"/>
  <c r="E54" i="27"/>
  <c r="A51" i="27"/>
  <c r="A48" i="27"/>
  <c r="A45" i="27"/>
  <c r="A43" i="27"/>
  <c r="E40" i="27"/>
  <c r="C40" i="27"/>
  <c r="A39" i="27"/>
  <c r="A52" i="27" s="1"/>
  <c r="A38" i="27"/>
  <c r="A37" i="27"/>
  <c r="A50" i="27" s="1"/>
  <c r="A36" i="27"/>
  <c r="A49" i="27" s="1"/>
  <c r="A35" i="27"/>
  <c r="A34" i="27"/>
  <c r="A47" i="27" s="1"/>
  <c r="A33" i="27"/>
  <c r="A46" i="27" s="1"/>
  <c r="A32" i="27"/>
  <c r="A31" i="27"/>
  <c r="A44" i="27" s="1"/>
  <c r="A30" i="27"/>
  <c r="A29" i="27"/>
  <c r="A42" i="27" s="1"/>
  <c r="A28" i="27"/>
  <c r="A41" i="27" s="1"/>
  <c r="E27" i="27"/>
  <c r="C27" i="27"/>
  <c r="E14" i="27"/>
  <c r="C14" i="27"/>
  <c r="I649" i="26"/>
  <c r="E652" i="26" s="1"/>
  <c r="F649" i="26"/>
  <c r="H635" i="26"/>
  <c r="I635" i="26" s="1"/>
  <c r="I634" i="26"/>
  <c r="G630" i="26"/>
  <c r="K628" i="26"/>
  <c r="L628" i="26" s="1"/>
  <c r="M628" i="26" s="1"/>
  <c r="N628" i="26" s="1"/>
  <c r="O628" i="26" s="1"/>
  <c r="P628" i="26" s="1"/>
  <c r="H628" i="26"/>
  <c r="I628" i="26" s="1"/>
  <c r="J628" i="26" s="1"/>
  <c r="I626" i="26"/>
  <c r="J626" i="26" s="1"/>
  <c r="K626" i="26" s="1"/>
  <c r="L626" i="26" s="1"/>
  <c r="M626" i="26" s="1"/>
  <c r="N626" i="26" s="1"/>
  <c r="O626" i="26" s="1"/>
  <c r="P626" i="26" s="1"/>
  <c r="H626" i="26"/>
  <c r="M625" i="26"/>
  <c r="N625" i="26" s="1"/>
  <c r="O625" i="26" s="1"/>
  <c r="P625" i="26" s="1"/>
  <c r="H625" i="26"/>
  <c r="I625" i="26" s="1"/>
  <c r="J625" i="26" s="1"/>
  <c r="K625" i="26" s="1"/>
  <c r="L625" i="26" s="1"/>
  <c r="P624" i="26"/>
  <c r="O624" i="26"/>
  <c r="C599" i="26"/>
  <c r="C612" i="26" s="1"/>
  <c r="C594" i="26"/>
  <c r="C607" i="26" s="1"/>
  <c r="C620" i="26" s="1"/>
  <c r="C590" i="26"/>
  <c r="C603" i="26" s="1"/>
  <c r="C616" i="26" s="1"/>
  <c r="C581" i="26"/>
  <c r="B581" i="26"/>
  <c r="B594" i="26" s="1"/>
  <c r="B607" i="26" s="1"/>
  <c r="B620" i="26" s="1"/>
  <c r="C580" i="26"/>
  <c r="C593" i="26" s="1"/>
  <c r="C606" i="26" s="1"/>
  <c r="C619" i="26" s="1"/>
  <c r="B580" i="26"/>
  <c r="B593" i="26" s="1"/>
  <c r="B606" i="26" s="1"/>
  <c r="B619" i="26" s="1"/>
  <c r="C579" i="26"/>
  <c r="C592" i="26" s="1"/>
  <c r="C605" i="26" s="1"/>
  <c r="C618" i="26" s="1"/>
  <c r="B579" i="26"/>
  <c r="B592" i="26" s="1"/>
  <c r="B605" i="26" s="1"/>
  <c r="B618" i="26" s="1"/>
  <c r="C578" i="26"/>
  <c r="C591" i="26" s="1"/>
  <c r="C604" i="26" s="1"/>
  <c r="C617" i="26" s="1"/>
  <c r="B578" i="26"/>
  <c r="B591" i="26" s="1"/>
  <c r="B604" i="26" s="1"/>
  <c r="B617" i="26" s="1"/>
  <c r="C577" i="26"/>
  <c r="B577" i="26"/>
  <c r="B590" i="26" s="1"/>
  <c r="B603" i="26" s="1"/>
  <c r="B616" i="26" s="1"/>
  <c r="C576" i="26"/>
  <c r="C589" i="26" s="1"/>
  <c r="C602" i="26" s="1"/>
  <c r="C615" i="26" s="1"/>
  <c r="B576" i="26"/>
  <c r="B589" i="26" s="1"/>
  <c r="B602" i="26" s="1"/>
  <c r="B615" i="26" s="1"/>
  <c r="C575" i="26"/>
  <c r="C588" i="26" s="1"/>
  <c r="C601" i="26" s="1"/>
  <c r="C614" i="26" s="1"/>
  <c r="B575" i="26"/>
  <c r="B588" i="26" s="1"/>
  <c r="B601" i="26" s="1"/>
  <c r="B614" i="26" s="1"/>
  <c r="C574" i="26"/>
  <c r="C587" i="26" s="1"/>
  <c r="C600" i="26" s="1"/>
  <c r="C613" i="26" s="1"/>
  <c r="B574" i="26"/>
  <c r="B587" i="26" s="1"/>
  <c r="B600" i="26" s="1"/>
  <c r="B613" i="26" s="1"/>
  <c r="C573" i="26"/>
  <c r="C586" i="26" s="1"/>
  <c r="B573" i="26"/>
  <c r="B586" i="26" s="1"/>
  <c r="B599" i="26" s="1"/>
  <c r="B612" i="26" s="1"/>
  <c r="C572" i="26"/>
  <c r="C585" i="26" s="1"/>
  <c r="C598" i="26" s="1"/>
  <c r="C611" i="26" s="1"/>
  <c r="B572" i="26"/>
  <c r="B585" i="26" s="1"/>
  <c r="B598" i="26" s="1"/>
  <c r="B611" i="26" s="1"/>
  <c r="C571" i="26"/>
  <c r="C584" i="26" s="1"/>
  <c r="C597" i="26" s="1"/>
  <c r="C610" i="26" s="1"/>
  <c r="B571" i="26"/>
  <c r="B584" i="26" s="1"/>
  <c r="B597" i="26" s="1"/>
  <c r="B610" i="26" s="1"/>
  <c r="C570" i="26"/>
  <c r="C583" i="26" s="1"/>
  <c r="C596" i="26" s="1"/>
  <c r="C609" i="26" s="1"/>
  <c r="B570" i="26"/>
  <c r="B583" i="26" s="1"/>
  <c r="B596" i="26" s="1"/>
  <c r="B609" i="26" s="1"/>
  <c r="J554" i="26"/>
  <c r="N553" i="26"/>
  <c r="J550" i="26"/>
  <c r="J548" i="26"/>
  <c r="N543" i="26"/>
  <c r="J542" i="26"/>
  <c r="J538" i="26"/>
  <c r="N537" i="26"/>
  <c r="J534" i="26"/>
  <c r="J532" i="26"/>
  <c r="N527" i="26"/>
  <c r="J526" i="26"/>
  <c r="J522" i="26"/>
  <c r="N521" i="26"/>
  <c r="J516" i="26"/>
  <c r="J510" i="26"/>
  <c r="J506" i="26"/>
  <c r="N505" i="26"/>
  <c r="N494" i="26"/>
  <c r="N555" i="26" s="1"/>
  <c r="M494" i="26"/>
  <c r="M555" i="26" s="1"/>
  <c r="L494" i="26"/>
  <c r="L555" i="26" s="1"/>
  <c r="K494" i="26"/>
  <c r="K555" i="26" s="1"/>
  <c r="J494" i="26"/>
  <c r="J555" i="26" s="1"/>
  <c r="I494" i="26"/>
  <c r="I555" i="26" s="1"/>
  <c r="H494" i="26"/>
  <c r="H555" i="26" s="1"/>
  <c r="G494" i="26"/>
  <c r="G555" i="26" s="1"/>
  <c r="N493" i="26"/>
  <c r="N554" i="26" s="1"/>
  <c r="M493" i="26"/>
  <c r="M554" i="26" s="1"/>
  <c r="L493" i="26"/>
  <c r="L554" i="26" s="1"/>
  <c r="K493" i="26"/>
  <c r="K554" i="26" s="1"/>
  <c r="J493" i="26"/>
  <c r="I493" i="26"/>
  <c r="I554" i="26" s="1"/>
  <c r="H493" i="26"/>
  <c r="H554" i="26" s="1"/>
  <c r="G493" i="26"/>
  <c r="G554" i="26" s="1"/>
  <c r="N492" i="26"/>
  <c r="M492" i="26"/>
  <c r="M553" i="26" s="1"/>
  <c r="L492" i="26"/>
  <c r="L553" i="26" s="1"/>
  <c r="K492" i="26"/>
  <c r="K553" i="26" s="1"/>
  <c r="J492" i="26"/>
  <c r="J553" i="26" s="1"/>
  <c r="I492" i="26"/>
  <c r="I553" i="26" s="1"/>
  <c r="H492" i="26"/>
  <c r="H553" i="26" s="1"/>
  <c r="G492" i="26"/>
  <c r="G553" i="26" s="1"/>
  <c r="N491" i="26"/>
  <c r="N552" i="26" s="1"/>
  <c r="M491" i="26"/>
  <c r="M552" i="26" s="1"/>
  <c r="L491" i="26"/>
  <c r="L552" i="26" s="1"/>
  <c r="K491" i="26"/>
  <c r="K552" i="26" s="1"/>
  <c r="J491" i="26"/>
  <c r="J552" i="26" s="1"/>
  <c r="I491" i="26"/>
  <c r="I552" i="26" s="1"/>
  <c r="H491" i="26"/>
  <c r="H552" i="26" s="1"/>
  <c r="G491" i="26"/>
  <c r="G552" i="26" s="1"/>
  <c r="N490" i="26"/>
  <c r="N551" i="26" s="1"/>
  <c r="M490" i="26"/>
  <c r="M551" i="26" s="1"/>
  <c r="L490" i="26"/>
  <c r="L551" i="26" s="1"/>
  <c r="K490" i="26"/>
  <c r="K551" i="26" s="1"/>
  <c r="J490" i="26"/>
  <c r="J551" i="26" s="1"/>
  <c r="I490" i="26"/>
  <c r="I551" i="26" s="1"/>
  <c r="H490" i="26"/>
  <c r="H551" i="26" s="1"/>
  <c r="G490" i="26"/>
  <c r="G551" i="26" s="1"/>
  <c r="N489" i="26"/>
  <c r="N550" i="26" s="1"/>
  <c r="M489" i="26"/>
  <c r="M550" i="26" s="1"/>
  <c r="L489" i="26"/>
  <c r="L550" i="26" s="1"/>
  <c r="K489" i="26"/>
  <c r="K550" i="26" s="1"/>
  <c r="J489" i="26"/>
  <c r="I489" i="26"/>
  <c r="I550" i="26" s="1"/>
  <c r="H489" i="26"/>
  <c r="H550" i="26" s="1"/>
  <c r="G489" i="26"/>
  <c r="G550" i="26" s="1"/>
  <c r="N488" i="26"/>
  <c r="N549" i="26" s="1"/>
  <c r="M488" i="26"/>
  <c r="M549" i="26" s="1"/>
  <c r="L488" i="26"/>
  <c r="L549" i="26" s="1"/>
  <c r="K488" i="26"/>
  <c r="K549" i="26" s="1"/>
  <c r="J488" i="26"/>
  <c r="J549" i="26" s="1"/>
  <c r="I488" i="26"/>
  <c r="I549" i="26" s="1"/>
  <c r="H488" i="26"/>
  <c r="H549" i="26" s="1"/>
  <c r="G488" i="26"/>
  <c r="G549" i="26" s="1"/>
  <c r="N487" i="26"/>
  <c r="N548" i="26" s="1"/>
  <c r="M487" i="26"/>
  <c r="M548" i="26" s="1"/>
  <c r="L487" i="26"/>
  <c r="L548" i="26" s="1"/>
  <c r="K487" i="26"/>
  <c r="K548" i="26" s="1"/>
  <c r="J487" i="26"/>
  <c r="I487" i="26"/>
  <c r="I548" i="26" s="1"/>
  <c r="H487" i="26"/>
  <c r="H548" i="26" s="1"/>
  <c r="G487" i="26"/>
  <c r="G548" i="26" s="1"/>
  <c r="N486" i="26"/>
  <c r="N547" i="26" s="1"/>
  <c r="M486" i="26"/>
  <c r="M547" i="26" s="1"/>
  <c r="L486" i="26"/>
  <c r="L547" i="26" s="1"/>
  <c r="K486" i="26"/>
  <c r="K547" i="26" s="1"/>
  <c r="J486" i="26"/>
  <c r="J547" i="26" s="1"/>
  <c r="I486" i="26"/>
  <c r="I547" i="26" s="1"/>
  <c r="H486" i="26"/>
  <c r="H547" i="26" s="1"/>
  <c r="G486" i="26"/>
  <c r="G547" i="26" s="1"/>
  <c r="N485" i="26"/>
  <c r="N546" i="26" s="1"/>
  <c r="M485" i="26"/>
  <c r="M546" i="26" s="1"/>
  <c r="L485" i="26"/>
  <c r="L546" i="26" s="1"/>
  <c r="K485" i="26"/>
  <c r="K546" i="26" s="1"/>
  <c r="J485" i="26"/>
  <c r="J546" i="26" s="1"/>
  <c r="I485" i="26"/>
  <c r="I546" i="26" s="1"/>
  <c r="H485" i="26"/>
  <c r="H546" i="26" s="1"/>
  <c r="G485" i="26"/>
  <c r="G546" i="26" s="1"/>
  <c r="N484" i="26"/>
  <c r="N545" i="26" s="1"/>
  <c r="M484" i="26"/>
  <c r="M545" i="26" s="1"/>
  <c r="L484" i="26"/>
  <c r="L545" i="26" s="1"/>
  <c r="K484" i="26"/>
  <c r="K545" i="26" s="1"/>
  <c r="J484" i="26"/>
  <c r="J545" i="26" s="1"/>
  <c r="I484" i="26"/>
  <c r="I545" i="26" s="1"/>
  <c r="H484" i="26"/>
  <c r="H545" i="26" s="1"/>
  <c r="G484" i="26"/>
  <c r="G545" i="26" s="1"/>
  <c r="N483" i="26"/>
  <c r="N544" i="26" s="1"/>
  <c r="M483" i="26"/>
  <c r="M544" i="26" s="1"/>
  <c r="L483" i="26"/>
  <c r="L544" i="26" s="1"/>
  <c r="K483" i="26"/>
  <c r="K544" i="26" s="1"/>
  <c r="J483" i="26"/>
  <c r="J544" i="26" s="1"/>
  <c r="I483" i="26"/>
  <c r="I544" i="26" s="1"/>
  <c r="H483" i="26"/>
  <c r="H544" i="26" s="1"/>
  <c r="G483" i="26"/>
  <c r="G544" i="26" s="1"/>
  <c r="N482" i="26"/>
  <c r="M482" i="26"/>
  <c r="M543" i="26" s="1"/>
  <c r="L482" i="26"/>
  <c r="L543" i="26" s="1"/>
  <c r="K482" i="26"/>
  <c r="K543" i="26" s="1"/>
  <c r="J482" i="26"/>
  <c r="J543" i="26" s="1"/>
  <c r="I482" i="26"/>
  <c r="I543" i="26" s="1"/>
  <c r="H482" i="26"/>
  <c r="H543" i="26" s="1"/>
  <c r="G482" i="26"/>
  <c r="G543" i="26" s="1"/>
  <c r="N481" i="26"/>
  <c r="N542" i="26" s="1"/>
  <c r="M481" i="26"/>
  <c r="M542" i="26" s="1"/>
  <c r="L481" i="26"/>
  <c r="L542" i="26" s="1"/>
  <c r="K481" i="26"/>
  <c r="K542" i="26" s="1"/>
  <c r="J481" i="26"/>
  <c r="I481" i="26"/>
  <c r="I542" i="26" s="1"/>
  <c r="H481" i="26"/>
  <c r="H542" i="26" s="1"/>
  <c r="G481" i="26"/>
  <c r="G542" i="26" s="1"/>
  <c r="N480" i="26"/>
  <c r="N541" i="26" s="1"/>
  <c r="M480" i="26"/>
  <c r="M541" i="26" s="1"/>
  <c r="L480" i="26"/>
  <c r="L541" i="26" s="1"/>
  <c r="K480" i="26"/>
  <c r="K541" i="26" s="1"/>
  <c r="J480" i="26"/>
  <c r="J541" i="26" s="1"/>
  <c r="I480" i="26"/>
  <c r="I541" i="26" s="1"/>
  <c r="H480" i="26"/>
  <c r="H541" i="26" s="1"/>
  <c r="G480" i="26"/>
  <c r="G541" i="26" s="1"/>
  <c r="N479" i="26"/>
  <c r="N540" i="26" s="1"/>
  <c r="M479" i="26"/>
  <c r="M540" i="26" s="1"/>
  <c r="L479" i="26"/>
  <c r="L540" i="26" s="1"/>
  <c r="K479" i="26"/>
  <c r="K540" i="26" s="1"/>
  <c r="J479" i="26"/>
  <c r="J540" i="26" s="1"/>
  <c r="I479" i="26"/>
  <c r="I540" i="26" s="1"/>
  <c r="H479" i="26"/>
  <c r="H540" i="26" s="1"/>
  <c r="G479" i="26"/>
  <c r="G540" i="26" s="1"/>
  <c r="N478" i="26"/>
  <c r="N539" i="26" s="1"/>
  <c r="M478" i="26"/>
  <c r="M539" i="26" s="1"/>
  <c r="L478" i="26"/>
  <c r="L539" i="26" s="1"/>
  <c r="K478" i="26"/>
  <c r="K539" i="26" s="1"/>
  <c r="J478" i="26"/>
  <c r="J539" i="26" s="1"/>
  <c r="I478" i="26"/>
  <c r="I539" i="26" s="1"/>
  <c r="H478" i="26"/>
  <c r="H539" i="26" s="1"/>
  <c r="G478" i="26"/>
  <c r="G539" i="26" s="1"/>
  <c r="N477" i="26"/>
  <c r="N538" i="26" s="1"/>
  <c r="M477" i="26"/>
  <c r="M538" i="26" s="1"/>
  <c r="L477" i="26"/>
  <c r="L538" i="26" s="1"/>
  <c r="K477" i="26"/>
  <c r="K538" i="26" s="1"/>
  <c r="J477" i="26"/>
  <c r="I477" i="26"/>
  <c r="I538" i="26" s="1"/>
  <c r="H477" i="26"/>
  <c r="H538" i="26" s="1"/>
  <c r="G477" i="26"/>
  <c r="G538" i="26" s="1"/>
  <c r="N476" i="26"/>
  <c r="M476" i="26"/>
  <c r="M537" i="26" s="1"/>
  <c r="L476" i="26"/>
  <c r="L537" i="26" s="1"/>
  <c r="K476" i="26"/>
  <c r="K537" i="26" s="1"/>
  <c r="J476" i="26"/>
  <c r="J537" i="26" s="1"/>
  <c r="I476" i="26"/>
  <c r="I537" i="26" s="1"/>
  <c r="H476" i="26"/>
  <c r="H537" i="26" s="1"/>
  <c r="G476" i="26"/>
  <c r="G537" i="26" s="1"/>
  <c r="N475" i="26"/>
  <c r="N536" i="26" s="1"/>
  <c r="M475" i="26"/>
  <c r="M536" i="26" s="1"/>
  <c r="L475" i="26"/>
  <c r="L536" i="26" s="1"/>
  <c r="K475" i="26"/>
  <c r="K536" i="26" s="1"/>
  <c r="J475" i="26"/>
  <c r="J536" i="26" s="1"/>
  <c r="I475" i="26"/>
  <c r="I536" i="26" s="1"/>
  <c r="H475" i="26"/>
  <c r="H536" i="26" s="1"/>
  <c r="G475" i="26"/>
  <c r="G536" i="26" s="1"/>
  <c r="N474" i="26"/>
  <c r="N535" i="26" s="1"/>
  <c r="M474" i="26"/>
  <c r="M535" i="26" s="1"/>
  <c r="L474" i="26"/>
  <c r="L535" i="26" s="1"/>
  <c r="K474" i="26"/>
  <c r="K535" i="26" s="1"/>
  <c r="J474" i="26"/>
  <c r="J535" i="26" s="1"/>
  <c r="I474" i="26"/>
  <c r="I535" i="26" s="1"/>
  <c r="H474" i="26"/>
  <c r="H535" i="26" s="1"/>
  <c r="G474" i="26"/>
  <c r="G535" i="26" s="1"/>
  <c r="N473" i="26"/>
  <c r="N534" i="26" s="1"/>
  <c r="M473" i="26"/>
  <c r="M534" i="26" s="1"/>
  <c r="L473" i="26"/>
  <c r="L534" i="26" s="1"/>
  <c r="K473" i="26"/>
  <c r="K534" i="26" s="1"/>
  <c r="J473" i="26"/>
  <c r="I473" i="26"/>
  <c r="I534" i="26" s="1"/>
  <c r="H473" i="26"/>
  <c r="H534" i="26" s="1"/>
  <c r="G473" i="26"/>
  <c r="G534" i="26" s="1"/>
  <c r="N472" i="26"/>
  <c r="N533" i="26" s="1"/>
  <c r="M472" i="26"/>
  <c r="M533" i="26" s="1"/>
  <c r="L472" i="26"/>
  <c r="L533" i="26" s="1"/>
  <c r="K472" i="26"/>
  <c r="K533" i="26" s="1"/>
  <c r="J472" i="26"/>
  <c r="J533" i="26" s="1"/>
  <c r="I472" i="26"/>
  <c r="I533" i="26" s="1"/>
  <c r="H472" i="26"/>
  <c r="H533" i="26" s="1"/>
  <c r="G472" i="26"/>
  <c r="G533" i="26" s="1"/>
  <c r="N471" i="26"/>
  <c r="N532" i="26" s="1"/>
  <c r="M471" i="26"/>
  <c r="M532" i="26" s="1"/>
  <c r="L471" i="26"/>
  <c r="L532" i="26" s="1"/>
  <c r="K471" i="26"/>
  <c r="K532" i="26" s="1"/>
  <c r="J471" i="26"/>
  <c r="I471" i="26"/>
  <c r="I532" i="26" s="1"/>
  <c r="H471" i="26"/>
  <c r="H532" i="26" s="1"/>
  <c r="G471" i="26"/>
  <c r="G532" i="26" s="1"/>
  <c r="N470" i="26"/>
  <c r="N531" i="26" s="1"/>
  <c r="M470" i="26"/>
  <c r="M531" i="26" s="1"/>
  <c r="L470" i="26"/>
  <c r="L531" i="26" s="1"/>
  <c r="K470" i="26"/>
  <c r="K531" i="26" s="1"/>
  <c r="J470" i="26"/>
  <c r="J531" i="26" s="1"/>
  <c r="I470" i="26"/>
  <c r="I531" i="26" s="1"/>
  <c r="H470" i="26"/>
  <c r="H531" i="26" s="1"/>
  <c r="G470" i="26"/>
  <c r="G531" i="26" s="1"/>
  <c r="N469" i="26"/>
  <c r="N530" i="26" s="1"/>
  <c r="M469" i="26"/>
  <c r="M530" i="26" s="1"/>
  <c r="L469" i="26"/>
  <c r="L530" i="26" s="1"/>
  <c r="K469" i="26"/>
  <c r="K530" i="26" s="1"/>
  <c r="J469" i="26"/>
  <c r="J530" i="26" s="1"/>
  <c r="I469" i="26"/>
  <c r="I530" i="26" s="1"/>
  <c r="H469" i="26"/>
  <c r="H530" i="26" s="1"/>
  <c r="G469" i="26"/>
  <c r="G530" i="26" s="1"/>
  <c r="N468" i="26"/>
  <c r="N529" i="26" s="1"/>
  <c r="M468" i="26"/>
  <c r="M529" i="26" s="1"/>
  <c r="L468" i="26"/>
  <c r="L529" i="26" s="1"/>
  <c r="K468" i="26"/>
  <c r="K529" i="26" s="1"/>
  <c r="J468" i="26"/>
  <c r="J529" i="26" s="1"/>
  <c r="I468" i="26"/>
  <c r="I529" i="26" s="1"/>
  <c r="H468" i="26"/>
  <c r="H529" i="26" s="1"/>
  <c r="G468" i="26"/>
  <c r="G529" i="26" s="1"/>
  <c r="N467" i="26"/>
  <c r="N528" i="26" s="1"/>
  <c r="M467" i="26"/>
  <c r="M528" i="26" s="1"/>
  <c r="L467" i="26"/>
  <c r="L528" i="26" s="1"/>
  <c r="K467" i="26"/>
  <c r="K528" i="26" s="1"/>
  <c r="J467" i="26"/>
  <c r="J528" i="26" s="1"/>
  <c r="I467" i="26"/>
  <c r="I528" i="26" s="1"/>
  <c r="H467" i="26"/>
  <c r="H528" i="26" s="1"/>
  <c r="G467" i="26"/>
  <c r="G528" i="26" s="1"/>
  <c r="N466" i="26"/>
  <c r="M466" i="26"/>
  <c r="M527" i="26" s="1"/>
  <c r="L466" i="26"/>
  <c r="L527" i="26" s="1"/>
  <c r="K466" i="26"/>
  <c r="K527" i="26" s="1"/>
  <c r="J466" i="26"/>
  <c r="J527" i="26" s="1"/>
  <c r="I466" i="26"/>
  <c r="I527" i="26" s="1"/>
  <c r="H466" i="26"/>
  <c r="H527" i="26" s="1"/>
  <c r="G466" i="26"/>
  <c r="G527" i="26" s="1"/>
  <c r="N465" i="26"/>
  <c r="N526" i="26" s="1"/>
  <c r="M465" i="26"/>
  <c r="M526" i="26" s="1"/>
  <c r="L465" i="26"/>
  <c r="L526" i="26" s="1"/>
  <c r="K465" i="26"/>
  <c r="K526" i="26" s="1"/>
  <c r="J465" i="26"/>
  <c r="I465" i="26"/>
  <c r="I526" i="26" s="1"/>
  <c r="H465" i="26"/>
  <c r="H526" i="26" s="1"/>
  <c r="G465" i="26"/>
  <c r="G526" i="26" s="1"/>
  <c r="N464" i="26"/>
  <c r="N525" i="26" s="1"/>
  <c r="M464" i="26"/>
  <c r="M525" i="26" s="1"/>
  <c r="L464" i="26"/>
  <c r="L525" i="26" s="1"/>
  <c r="K464" i="26"/>
  <c r="K525" i="26" s="1"/>
  <c r="J464" i="26"/>
  <c r="J525" i="26" s="1"/>
  <c r="I464" i="26"/>
  <c r="I525" i="26" s="1"/>
  <c r="H464" i="26"/>
  <c r="H525" i="26" s="1"/>
  <c r="G464" i="26"/>
  <c r="G525" i="26" s="1"/>
  <c r="N463" i="26"/>
  <c r="N524" i="26" s="1"/>
  <c r="M463" i="26"/>
  <c r="M524" i="26" s="1"/>
  <c r="L463" i="26"/>
  <c r="L524" i="26" s="1"/>
  <c r="K463" i="26"/>
  <c r="K524" i="26" s="1"/>
  <c r="J463" i="26"/>
  <c r="J524" i="26" s="1"/>
  <c r="I463" i="26"/>
  <c r="I524" i="26" s="1"/>
  <c r="H463" i="26"/>
  <c r="H524" i="26" s="1"/>
  <c r="G463" i="26"/>
  <c r="G524" i="26" s="1"/>
  <c r="N462" i="26"/>
  <c r="N523" i="26" s="1"/>
  <c r="M462" i="26"/>
  <c r="M523" i="26" s="1"/>
  <c r="L462" i="26"/>
  <c r="L523" i="26" s="1"/>
  <c r="K462" i="26"/>
  <c r="K523" i="26" s="1"/>
  <c r="J462" i="26"/>
  <c r="J523" i="26" s="1"/>
  <c r="I462" i="26"/>
  <c r="I523" i="26" s="1"/>
  <c r="H462" i="26"/>
  <c r="H523" i="26" s="1"/>
  <c r="G462" i="26"/>
  <c r="G523" i="26" s="1"/>
  <c r="N461" i="26"/>
  <c r="N522" i="26" s="1"/>
  <c r="M461" i="26"/>
  <c r="M522" i="26" s="1"/>
  <c r="L461" i="26"/>
  <c r="L522" i="26" s="1"/>
  <c r="K461" i="26"/>
  <c r="K522" i="26" s="1"/>
  <c r="J461" i="26"/>
  <c r="I461" i="26"/>
  <c r="I522" i="26" s="1"/>
  <c r="H461" i="26"/>
  <c r="H522" i="26" s="1"/>
  <c r="G461" i="26"/>
  <c r="G522" i="26" s="1"/>
  <c r="N460" i="26"/>
  <c r="M460" i="26"/>
  <c r="M521" i="26" s="1"/>
  <c r="L460" i="26"/>
  <c r="L521" i="26" s="1"/>
  <c r="K460" i="26"/>
  <c r="K521" i="26" s="1"/>
  <c r="J460" i="26"/>
  <c r="J521" i="26" s="1"/>
  <c r="I460" i="26"/>
  <c r="I521" i="26" s="1"/>
  <c r="H460" i="26"/>
  <c r="H521" i="26" s="1"/>
  <c r="G460" i="26"/>
  <c r="G521" i="26" s="1"/>
  <c r="N459" i="26"/>
  <c r="N520" i="26" s="1"/>
  <c r="M459" i="26"/>
  <c r="M520" i="26" s="1"/>
  <c r="L459" i="26"/>
  <c r="L520" i="26" s="1"/>
  <c r="K459" i="26"/>
  <c r="K520" i="26" s="1"/>
  <c r="J459" i="26"/>
  <c r="J520" i="26" s="1"/>
  <c r="I459" i="26"/>
  <c r="I520" i="26" s="1"/>
  <c r="H459" i="26"/>
  <c r="H520" i="26" s="1"/>
  <c r="G459" i="26"/>
  <c r="G520" i="26" s="1"/>
  <c r="N458" i="26"/>
  <c r="N519" i="26" s="1"/>
  <c r="M458" i="26"/>
  <c r="M519" i="26" s="1"/>
  <c r="L458" i="26"/>
  <c r="L519" i="26" s="1"/>
  <c r="K458" i="26"/>
  <c r="K519" i="26" s="1"/>
  <c r="J458" i="26"/>
  <c r="J519" i="26" s="1"/>
  <c r="I458" i="26"/>
  <c r="I519" i="26" s="1"/>
  <c r="H458" i="26"/>
  <c r="H519" i="26" s="1"/>
  <c r="G458" i="26"/>
  <c r="G519" i="26" s="1"/>
  <c r="N457" i="26"/>
  <c r="N518" i="26" s="1"/>
  <c r="M457" i="26"/>
  <c r="M518" i="26" s="1"/>
  <c r="L457" i="26"/>
  <c r="L518" i="26" s="1"/>
  <c r="K457" i="26"/>
  <c r="K518" i="26" s="1"/>
  <c r="J457" i="26"/>
  <c r="J518" i="26" s="1"/>
  <c r="I457" i="26"/>
  <c r="I518" i="26" s="1"/>
  <c r="H457" i="26"/>
  <c r="H518" i="26" s="1"/>
  <c r="G457" i="26"/>
  <c r="G518" i="26" s="1"/>
  <c r="N456" i="26"/>
  <c r="N517" i="26" s="1"/>
  <c r="M456" i="26"/>
  <c r="M517" i="26" s="1"/>
  <c r="L456" i="26"/>
  <c r="L517" i="26" s="1"/>
  <c r="K456" i="26"/>
  <c r="K517" i="26" s="1"/>
  <c r="J456" i="26"/>
  <c r="J517" i="26" s="1"/>
  <c r="I456" i="26"/>
  <c r="I517" i="26" s="1"/>
  <c r="H456" i="26"/>
  <c r="H517" i="26" s="1"/>
  <c r="G456" i="26"/>
  <c r="G517" i="26" s="1"/>
  <c r="N455" i="26"/>
  <c r="N516" i="26" s="1"/>
  <c r="M455" i="26"/>
  <c r="M516" i="26" s="1"/>
  <c r="L455" i="26"/>
  <c r="L516" i="26" s="1"/>
  <c r="K455" i="26"/>
  <c r="K516" i="26" s="1"/>
  <c r="J455" i="26"/>
  <c r="I455" i="26"/>
  <c r="I516" i="26" s="1"/>
  <c r="H455" i="26"/>
  <c r="H516" i="26" s="1"/>
  <c r="G455" i="26"/>
  <c r="G516" i="26" s="1"/>
  <c r="N454" i="26"/>
  <c r="N515" i="26" s="1"/>
  <c r="M454" i="26"/>
  <c r="M515" i="26" s="1"/>
  <c r="L454" i="26"/>
  <c r="L515" i="26" s="1"/>
  <c r="K454" i="26"/>
  <c r="K515" i="26" s="1"/>
  <c r="J454" i="26"/>
  <c r="J515" i="26" s="1"/>
  <c r="I454" i="26"/>
  <c r="I515" i="26" s="1"/>
  <c r="H454" i="26"/>
  <c r="H515" i="26" s="1"/>
  <c r="G454" i="26"/>
  <c r="G515" i="26" s="1"/>
  <c r="N453" i="26"/>
  <c r="N514" i="26" s="1"/>
  <c r="M453" i="26"/>
  <c r="M514" i="26" s="1"/>
  <c r="L453" i="26"/>
  <c r="L514" i="26" s="1"/>
  <c r="K453" i="26"/>
  <c r="K514" i="26" s="1"/>
  <c r="J453" i="26"/>
  <c r="J514" i="26" s="1"/>
  <c r="I453" i="26"/>
  <c r="I514" i="26" s="1"/>
  <c r="H453" i="26"/>
  <c r="H514" i="26" s="1"/>
  <c r="G453" i="26"/>
  <c r="G514" i="26" s="1"/>
  <c r="N452" i="26"/>
  <c r="N513" i="26" s="1"/>
  <c r="M452" i="26"/>
  <c r="M513" i="26" s="1"/>
  <c r="L452" i="26"/>
  <c r="L513" i="26" s="1"/>
  <c r="K452" i="26"/>
  <c r="K513" i="26" s="1"/>
  <c r="J452" i="26"/>
  <c r="J513" i="26" s="1"/>
  <c r="I452" i="26"/>
  <c r="I513" i="26" s="1"/>
  <c r="H452" i="26"/>
  <c r="H513" i="26" s="1"/>
  <c r="G452" i="26"/>
  <c r="G513" i="26" s="1"/>
  <c r="N451" i="26"/>
  <c r="N512" i="26" s="1"/>
  <c r="M451" i="26"/>
  <c r="M512" i="26" s="1"/>
  <c r="L451" i="26"/>
  <c r="L512" i="26" s="1"/>
  <c r="K451" i="26"/>
  <c r="K512" i="26" s="1"/>
  <c r="J451" i="26"/>
  <c r="J512" i="26" s="1"/>
  <c r="I451" i="26"/>
  <c r="I512" i="26" s="1"/>
  <c r="H451" i="26"/>
  <c r="H512" i="26" s="1"/>
  <c r="G451" i="26"/>
  <c r="G512" i="26" s="1"/>
  <c r="N450" i="26"/>
  <c r="N511" i="26" s="1"/>
  <c r="M450" i="26"/>
  <c r="M511" i="26" s="1"/>
  <c r="L450" i="26"/>
  <c r="L511" i="26" s="1"/>
  <c r="K450" i="26"/>
  <c r="K511" i="26" s="1"/>
  <c r="J450" i="26"/>
  <c r="J511" i="26" s="1"/>
  <c r="I450" i="26"/>
  <c r="I511" i="26" s="1"/>
  <c r="H450" i="26"/>
  <c r="H511" i="26" s="1"/>
  <c r="G450" i="26"/>
  <c r="G511" i="26" s="1"/>
  <c r="N449" i="26"/>
  <c r="N510" i="26" s="1"/>
  <c r="M449" i="26"/>
  <c r="M510" i="26" s="1"/>
  <c r="L449" i="26"/>
  <c r="L510" i="26" s="1"/>
  <c r="K449" i="26"/>
  <c r="K510" i="26" s="1"/>
  <c r="J449" i="26"/>
  <c r="I449" i="26"/>
  <c r="I510" i="26" s="1"/>
  <c r="H449" i="26"/>
  <c r="H510" i="26" s="1"/>
  <c r="G449" i="26"/>
  <c r="G510" i="26" s="1"/>
  <c r="N448" i="26"/>
  <c r="N509" i="26" s="1"/>
  <c r="M448" i="26"/>
  <c r="M509" i="26" s="1"/>
  <c r="L448" i="26"/>
  <c r="L509" i="26" s="1"/>
  <c r="K448" i="26"/>
  <c r="K509" i="26" s="1"/>
  <c r="J448" i="26"/>
  <c r="J509" i="26" s="1"/>
  <c r="I448" i="26"/>
  <c r="I509" i="26" s="1"/>
  <c r="H448" i="26"/>
  <c r="H509" i="26" s="1"/>
  <c r="G448" i="26"/>
  <c r="G509" i="26" s="1"/>
  <c r="N447" i="26"/>
  <c r="N508" i="26" s="1"/>
  <c r="M447" i="26"/>
  <c r="M508" i="26" s="1"/>
  <c r="L447" i="26"/>
  <c r="L508" i="26" s="1"/>
  <c r="K447" i="26"/>
  <c r="K508" i="26" s="1"/>
  <c r="J447" i="26"/>
  <c r="J508" i="26" s="1"/>
  <c r="I447" i="26"/>
  <c r="I508" i="26" s="1"/>
  <c r="H447" i="26"/>
  <c r="H508" i="26" s="1"/>
  <c r="G447" i="26"/>
  <c r="G508" i="26" s="1"/>
  <c r="N446" i="26"/>
  <c r="N507" i="26" s="1"/>
  <c r="M446" i="26"/>
  <c r="M507" i="26" s="1"/>
  <c r="L446" i="26"/>
  <c r="L507" i="26" s="1"/>
  <c r="K446" i="26"/>
  <c r="K507" i="26" s="1"/>
  <c r="J446" i="26"/>
  <c r="J507" i="26" s="1"/>
  <c r="I446" i="26"/>
  <c r="I507" i="26" s="1"/>
  <c r="H446" i="26"/>
  <c r="H507" i="26" s="1"/>
  <c r="G446" i="26"/>
  <c r="G507" i="26" s="1"/>
  <c r="N445" i="26"/>
  <c r="N506" i="26" s="1"/>
  <c r="M445" i="26"/>
  <c r="M506" i="26" s="1"/>
  <c r="L445" i="26"/>
  <c r="L506" i="26" s="1"/>
  <c r="K445" i="26"/>
  <c r="K506" i="26" s="1"/>
  <c r="J445" i="26"/>
  <c r="I445" i="26"/>
  <c r="I506" i="26" s="1"/>
  <c r="H445" i="26"/>
  <c r="H506" i="26" s="1"/>
  <c r="G445" i="26"/>
  <c r="G506" i="26" s="1"/>
  <c r="N444" i="26"/>
  <c r="M444" i="26"/>
  <c r="M505" i="26" s="1"/>
  <c r="L444" i="26"/>
  <c r="L505" i="26" s="1"/>
  <c r="K444" i="26"/>
  <c r="K505" i="26" s="1"/>
  <c r="J444" i="26"/>
  <c r="J505" i="26" s="1"/>
  <c r="I444" i="26"/>
  <c r="I505" i="26" s="1"/>
  <c r="H444" i="26"/>
  <c r="H505" i="26" s="1"/>
  <c r="G444" i="26"/>
  <c r="G505" i="26" s="1"/>
  <c r="N443" i="26"/>
  <c r="N504" i="26" s="1"/>
  <c r="M443" i="26"/>
  <c r="M504" i="26" s="1"/>
  <c r="L443" i="26"/>
  <c r="L504" i="26" s="1"/>
  <c r="K443" i="26"/>
  <c r="K504" i="26" s="1"/>
  <c r="J443" i="26"/>
  <c r="J504" i="26" s="1"/>
  <c r="I443" i="26"/>
  <c r="I504" i="26" s="1"/>
  <c r="H443" i="26"/>
  <c r="H504" i="26" s="1"/>
  <c r="G443" i="26"/>
  <c r="G504" i="26" s="1"/>
  <c r="N442" i="26"/>
  <c r="N503" i="26" s="1"/>
  <c r="M442" i="26"/>
  <c r="M503" i="26" s="1"/>
  <c r="L442" i="26"/>
  <c r="L503" i="26" s="1"/>
  <c r="K442" i="26"/>
  <c r="K503" i="26" s="1"/>
  <c r="J442" i="26"/>
  <c r="J503" i="26" s="1"/>
  <c r="I442" i="26"/>
  <c r="I503" i="26" s="1"/>
  <c r="H442" i="26"/>
  <c r="H503" i="26" s="1"/>
  <c r="G442" i="26"/>
  <c r="G503" i="26" s="1"/>
  <c r="N441" i="26"/>
  <c r="N502" i="26" s="1"/>
  <c r="M441" i="26"/>
  <c r="M502" i="26" s="1"/>
  <c r="L441" i="26"/>
  <c r="L502" i="26" s="1"/>
  <c r="K441" i="26"/>
  <c r="K502" i="26" s="1"/>
  <c r="J441" i="26"/>
  <c r="J502" i="26" s="1"/>
  <c r="I441" i="26"/>
  <c r="I502" i="26" s="1"/>
  <c r="H441" i="26"/>
  <c r="H502" i="26" s="1"/>
  <c r="G441" i="26"/>
  <c r="G502" i="26" s="1"/>
  <c r="N440" i="26"/>
  <c r="N501" i="26" s="1"/>
  <c r="M440" i="26"/>
  <c r="M501" i="26" s="1"/>
  <c r="L440" i="26"/>
  <c r="L501" i="26" s="1"/>
  <c r="K440" i="26"/>
  <c r="K501" i="26" s="1"/>
  <c r="J440" i="26"/>
  <c r="J501" i="26" s="1"/>
  <c r="I440" i="26"/>
  <c r="I501" i="26" s="1"/>
  <c r="H440" i="26"/>
  <c r="H501" i="26" s="1"/>
  <c r="G440" i="26"/>
  <c r="G501" i="26" s="1"/>
  <c r="N311" i="26"/>
  <c r="M310" i="26"/>
  <c r="K310" i="26"/>
  <c r="K309" i="26"/>
  <c r="M308" i="26"/>
  <c r="K308" i="26"/>
  <c r="K307" i="26"/>
  <c r="I307" i="26"/>
  <c r="K306" i="26"/>
  <c r="K305" i="26"/>
  <c r="I305" i="26"/>
  <c r="G305" i="26"/>
  <c r="G304" i="26"/>
  <c r="I303" i="26"/>
  <c r="G303" i="26"/>
  <c r="G302" i="26"/>
  <c r="G301" i="26"/>
  <c r="G300" i="26"/>
  <c r="D300" i="26"/>
  <c r="D361" i="26" s="1"/>
  <c r="D422" i="26" s="1"/>
  <c r="D483" i="26" s="1"/>
  <c r="D544" i="26" s="1"/>
  <c r="M296" i="26"/>
  <c r="B296" i="26"/>
  <c r="B357" i="26" s="1"/>
  <c r="M294" i="26"/>
  <c r="K294" i="26"/>
  <c r="K293" i="26"/>
  <c r="M292" i="26"/>
  <c r="K292" i="26"/>
  <c r="K291" i="26"/>
  <c r="I291" i="26"/>
  <c r="K290" i="26"/>
  <c r="K289" i="26"/>
  <c r="I289" i="26"/>
  <c r="G289" i="26"/>
  <c r="G288" i="26"/>
  <c r="I287" i="26"/>
  <c r="G287" i="26"/>
  <c r="G286" i="26"/>
  <c r="J285" i="26"/>
  <c r="I285" i="26"/>
  <c r="K284" i="26"/>
  <c r="K283" i="26"/>
  <c r="N282" i="26"/>
  <c r="M282" i="26"/>
  <c r="J280" i="26"/>
  <c r="M279" i="26"/>
  <c r="I274" i="26"/>
  <c r="J272" i="26"/>
  <c r="M271" i="26"/>
  <c r="I266" i="26"/>
  <c r="J264" i="26"/>
  <c r="M263" i="26"/>
  <c r="I258" i="26"/>
  <c r="N250" i="26"/>
  <c r="M250" i="26"/>
  <c r="M311" i="26" s="1"/>
  <c r="L250" i="26"/>
  <c r="L311" i="26" s="1"/>
  <c r="K250" i="26"/>
  <c r="K311" i="26" s="1"/>
  <c r="J250" i="26"/>
  <c r="J311" i="26" s="1"/>
  <c r="I250" i="26"/>
  <c r="I311" i="26" s="1"/>
  <c r="H250" i="26"/>
  <c r="H311" i="26" s="1"/>
  <c r="G250" i="26"/>
  <c r="G311" i="26" s="1"/>
  <c r="N249" i="26"/>
  <c r="N310" i="26" s="1"/>
  <c r="M249" i="26"/>
  <c r="L249" i="26"/>
  <c r="L310" i="26" s="1"/>
  <c r="K249" i="26"/>
  <c r="J249" i="26"/>
  <c r="J310" i="26" s="1"/>
  <c r="I249" i="26"/>
  <c r="I310" i="26" s="1"/>
  <c r="H249" i="26"/>
  <c r="H310" i="26" s="1"/>
  <c r="G249" i="26"/>
  <c r="G310" i="26" s="1"/>
  <c r="N248" i="26"/>
  <c r="N309" i="26" s="1"/>
  <c r="M248" i="26"/>
  <c r="M309" i="26" s="1"/>
  <c r="L248" i="26"/>
  <c r="L309" i="26" s="1"/>
  <c r="K248" i="26"/>
  <c r="J248" i="26"/>
  <c r="J309" i="26" s="1"/>
  <c r="I248" i="26"/>
  <c r="I309" i="26" s="1"/>
  <c r="H248" i="26"/>
  <c r="H309" i="26" s="1"/>
  <c r="G248" i="26"/>
  <c r="G309" i="26" s="1"/>
  <c r="N247" i="26"/>
  <c r="N308" i="26" s="1"/>
  <c r="M247" i="26"/>
  <c r="L247" i="26"/>
  <c r="L308" i="26" s="1"/>
  <c r="K247" i="26"/>
  <c r="J247" i="26"/>
  <c r="J308" i="26" s="1"/>
  <c r="I247" i="26"/>
  <c r="I308" i="26" s="1"/>
  <c r="H247" i="26"/>
  <c r="H308" i="26" s="1"/>
  <c r="G247" i="26"/>
  <c r="G308" i="26" s="1"/>
  <c r="N246" i="26"/>
  <c r="N307" i="26" s="1"/>
  <c r="M246" i="26"/>
  <c r="M307" i="26" s="1"/>
  <c r="L246" i="26"/>
  <c r="L307" i="26" s="1"/>
  <c r="K246" i="26"/>
  <c r="J246" i="26"/>
  <c r="J307" i="26" s="1"/>
  <c r="I246" i="26"/>
  <c r="H246" i="26"/>
  <c r="H307" i="26" s="1"/>
  <c r="G246" i="26"/>
  <c r="G307" i="26" s="1"/>
  <c r="N245" i="26"/>
  <c r="N306" i="26" s="1"/>
  <c r="M245" i="26"/>
  <c r="M306" i="26" s="1"/>
  <c r="L245" i="26"/>
  <c r="L306" i="26" s="1"/>
  <c r="K245" i="26"/>
  <c r="J245" i="26"/>
  <c r="J306" i="26" s="1"/>
  <c r="I245" i="26"/>
  <c r="I306" i="26" s="1"/>
  <c r="H245" i="26"/>
  <c r="H306" i="26" s="1"/>
  <c r="G245" i="26"/>
  <c r="G306" i="26" s="1"/>
  <c r="N244" i="26"/>
  <c r="N305" i="26" s="1"/>
  <c r="M244" i="26"/>
  <c r="M305" i="26" s="1"/>
  <c r="L244" i="26"/>
  <c r="L305" i="26" s="1"/>
  <c r="K244" i="26"/>
  <c r="J244" i="26"/>
  <c r="J305" i="26" s="1"/>
  <c r="I244" i="26"/>
  <c r="H244" i="26"/>
  <c r="H305" i="26" s="1"/>
  <c r="G244" i="26"/>
  <c r="N243" i="26"/>
  <c r="N304" i="26" s="1"/>
  <c r="M243" i="26"/>
  <c r="M304" i="26" s="1"/>
  <c r="L243" i="26"/>
  <c r="L304" i="26" s="1"/>
  <c r="K243" i="26"/>
  <c r="K304" i="26" s="1"/>
  <c r="J243" i="26"/>
  <c r="J304" i="26" s="1"/>
  <c r="I243" i="26"/>
  <c r="I304" i="26" s="1"/>
  <c r="H243" i="26"/>
  <c r="H304" i="26" s="1"/>
  <c r="G243" i="26"/>
  <c r="N242" i="26"/>
  <c r="N303" i="26" s="1"/>
  <c r="M242" i="26"/>
  <c r="M303" i="26" s="1"/>
  <c r="L242" i="26"/>
  <c r="L303" i="26" s="1"/>
  <c r="K242" i="26"/>
  <c r="K303" i="26" s="1"/>
  <c r="J242" i="26"/>
  <c r="J303" i="26" s="1"/>
  <c r="I242" i="26"/>
  <c r="H242" i="26"/>
  <c r="H303" i="26" s="1"/>
  <c r="G242" i="26"/>
  <c r="N241" i="26"/>
  <c r="N302" i="26" s="1"/>
  <c r="M241" i="26"/>
  <c r="M302" i="26" s="1"/>
  <c r="L241" i="26"/>
  <c r="L302" i="26" s="1"/>
  <c r="K241" i="26"/>
  <c r="K302" i="26" s="1"/>
  <c r="J241" i="26"/>
  <c r="J302" i="26" s="1"/>
  <c r="I241" i="26"/>
  <c r="I302" i="26" s="1"/>
  <c r="H241" i="26"/>
  <c r="H302" i="26" s="1"/>
  <c r="G241" i="26"/>
  <c r="N240" i="26"/>
  <c r="N301" i="26" s="1"/>
  <c r="M240" i="26"/>
  <c r="M301" i="26" s="1"/>
  <c r="L240" i="26"/>
  <c r="L301" i="26" s="1"/>
  <c r="K240" i="26"/>
  <c r="K301" i="26" s="1"/>
  <c r="J240" i="26"/>
  <c r="J301" i="26" s="1"/>
  <c r="I240" i="26"/>
  <c r="I301" i="26" s="1"/>
  <c r="H240" i="26"/>
  <c r="H301" i="26" s="1"/>
  <c r="G240" i="26"/>
  <c r="N239" i="26"/>
  <c r="N300" i="26" s="1"/>
  <c r="M239" i="26"/>
  <c r="M300" i="26" s="1"/>
  <c r="L239" i="26"/>
  <c r="L300" i="26" s="1"/>
  <c r="K239" i="26"/>
  <c r="K300" i="26" s="1"/>
  <c r="J239" i="26"/>
  <c r="J300" i="26" s="1"/>
  <c r="I239" i="26"/>
  <c r="I300" i="26" s="1"/>
  <c r="H239" i="26"/>
  <c r="H300" i="26" s="1"/>
  <c r="G239" i="26"/>
  <c r="N238" i="26"/>
  <c r="N299" i="26" s="1"/>
  <c r="M238" i="26"/>
  <c r="M299" i="26" s="1"/>
  <c r="L238" i="26"/>
  <c r="L299" i="26" s="1"/>
  <c r="K238" i="26"/>
  <c r="K299" i="26" s="1"/>
  <c r="J238" i="26"/>
  <c r="J299" i="26" s="1"/>
  <c r="I238" i="26"/>
  <c r="I299" i="26" s="1"/>
  <c r="H238" i="26"/>
  <c r="H299" i="26" s="1"/>
  <c r="G238" i="26"/>
  <c r="G299" i="26" s="1"/>
  <c r="N237" i="26"/>
  <c r="N298" i="26" s="1"/>
  <c r="M237" i="26"/>
  <c r="M298" i="26" s="1"/>
  <c r="L237" i="26"/>
  <c r="L298" i="26" s="1"/>
  <c r="K237" i="26"/>
  <c r="K298" i="26" s="1"/>
  <c r="J237" i="26"/>
  <c r="J298" i="26" s="1"/>
  <c r="I237" i="26"/>
  <c r="I298" i="26" s="1"/>
  <c r="H237" i="26"/>
  <c r="H298" i="26" s="1"/>
  <c r="G237" i="26"/>
  <c r="G298" i="26" s="1"/>
  <c r="N236" i="26"/>
  <c r="N297" i="26" s="1"/>
  <c r="M236" i="26"/>
  <c r="M297" i="26" s="1"/>
  <c r="L236" i="26"/>
  <c r="L297" i="26" s="1"/>
  <c r="K236" i="26"/>
  <c r="K297" i="26" s="1"/>
  <c r="J236" i="26"/>
  <c r="J297" i="26" s="1"/>
  <c r="I236" i="26"/>
  <c r="I297" i="26" s="1"/>
  <c r="H236" i="26"/>
  <c r="H297" i="26" s="1"/>
  <c r="G236" i="26"/>
  <c r="G297" i="26" s="1"/>
  <c r="N235" i="26"/>
  <c r="N296" i="26" s="1"/>
  <c r="M235" i="26"/>
  <c r="L235" i="26"/>
  <c r="L296" i="26" s="1"/>
  <c r="K235" i="26"/>
  <c r="K296" i="26" s="1"/>
  <c r="J235" i="26"/>
  <c r="J296" i="26" s="1"/>
  <c r="I235" i="26"/>
  <c r="I296" i="26" s="1"/>
  <c r="H235" i="26"/>
  <c r="H296" i="26" s="1"/>
  <c r="G235" i="26"/>
  <c r="G296" i="26" s="1"/>
  <c r="N234" i="26"/>
  <c r="N295" i="26" s="1"/>
  <c r="M234" i="26"/>
  <c r="M295" i="26" s="1"/>
  <c r="L234" i="26"/>
  <c r="L295" i="26" s="1"/>
  <c r="K234" i="26"/>
  <c r="K295" i="26" s="1"/>
  <c r="J234" i="26"/>
  <c r="J295" i="26" s="1"/>
  <c r="I234" i="26"/>
  <c r="I295" i="26" s="1"/>
  <c r="H234" i="26"/>
  <c r="H295" i="26" s="1"/>
  <c r="G234" i="26"/>
  <c r="G295" i="26" s="1"/>
  <c r="N233" i="26"/>
  <c r="N294" i="26" s="1"/>
  <c r="M233" i="26"/>
  <c r="L233" i="26"/>
  <c r="L294" i="26" s="1"/>
  <c r="K233" i="26"/>
  <c r="J233" i="26"/>
  <c r="J294" i="26" s="1"/>
  <c r="I233" i="26"/>
  <c r="I294" i="26" s="1"/>
  <c r="H233" i="26"/>
  <c r="H294" i="26" s="1"/>
  <c r="G233" i="26"/>
  <c r="G294" i="26" s="1"/>
  <c r="N232" i="26"/>
  <c r="N293" i="26" s="1"/>
  <c r="M232" i="26"/>
  <c r="M293" i="26" s="1"/>
  <c r="L232" i="26"/>
  <c r="L293" i="26" s="1"/>
  <c r="K232" i="26"/>
  <c r="J232" i="26"/>
  <c r="J293" i="26" s="1"/>
  <c r="I232" i="26"/>
  <c r="I293" i="26" s="1"/>
  <c r="H232" i="26"/>
  <c r="H293" i="26" s="1"/>
  <c r="G232" i="26"/>
  <c r="G293" i="26" s="1"/>
  <c r="N231" i="26"/>
  <c r="N292" i="26" s="1"/>
  <c r="M231" i="26"/>
  <c r="L231" i="26"/>
  <c r="L292" i="26" s="1"/>
  <c r="K231" i="26"/>
  <c r="J231" i="26"/>
  <c r="J292" i="26" s="1"/>
  <c r="I231" i="26"/>
  <c r="I292" i="26" s="1"/>
  <c r="H231" i="26"/>
  <c r="H292" i="26" s="1"/>
  <c r="G231" i="26"/>
  <c r="G292" i="26" s="1"/>
  <c r="N230" i="26"/>
  <c r="N291" i="26" s="1"/>
  <c r="M230" i="26"/>
  <c r="M291" i="26" s="1"/>
  <c r="L230" i="26"/>
  <c r="L291" i="26" s="1"/>
  <c r="K230" i="26"/>
  <c r="J230" i="26"/>
  <c r="J291" i="26" s="1"/>
  <c r="I230" i="26"/>
  <c r="H230" i="26"/>
  <c r="H291" i="26" s="1"/>
  <c r="G230" i="26"/>
  <c r="G291" i="26" s="1"/>
  <c r="N229" i="26"/>
  <c r="N290" i="26" s="1"/>
  <c r="M229" i="26"/>
  <c r="M290" i="26" s="1"/>
  <c r="L229" i="26"/>
  <c r="L290" i="26" s="1"/>
  <c r="K229" i="26"/>
  <c r="J229" i="26"/>
  <c r="J290" i="26" s="1"/>
  <c r="I229" i="26"/>
  <c r="I290" i="26" s="1"/>
  <c r="H229" i="26"/>
  <c r="H290" i="26" s="1"/>
  <c r="G229" i="26"/>
  <c r="G290" i="26" s="1"/>
  <c r="N228" i="26"/>
  <c r="N289" i="26" s="1"/>
  <c r="M228" i="26"/>
  <c r="M289" i="26" s="1"/>
  <c r="L228" i="26"/>
  <c r="L289" i="26" s="1"/>
  <c r="K228" i="26"/>
  <c r="J228" i="26"/>
  <c r="J289" i="26" s="1"/>
  <c r="I228" i="26"/>
  <c r="H228" i="26"/>
  <c r="H289" i="26" s="1"/>
  <c r="G228" i="26"/>
  <c r="N227" i="26"/>
  <c r="N288" i="26" s="1"/>
  <c r="M227" i="26"/>
  <c r="M288" i="26" s="1"/>
  <c r="L227" i="26"/>
  <c r="L288" i="26" s="1"/>
  <c r="K227" i="26"/>
  <c r="K288" i="26" s="1"/>
  <c r="J227" i="26"/>
  <c r="J288" i="26" s="1"/>
  <c r="I227" i="26"/>
  <c r="I288" i="26" s="1"/>
  <c r="H227" i="26"/>
  <c r="H288" i="26" s="1"/>
  <c r="G227" i="26"/>
  <c r="N226" i="26"/>
  <c r="N287" i="26" s="1"/>
  <c r="M226" i="26"/>
  <c r="M287" i="26" s="1"/>
  <c r="L226" i="26"/>
  <c r="L287" i="26" s="1"/>
  <c r="K226" i="26"/>
  <c r="K287" i="26" s="1"/>
  <c r="J226" i="26"/>
  <c r="J287" i="26" s="1"/>
  <c r="I226" i="26"/>
  <c r="H226" i="26"/>
  <c r="H287" i="26" s="1"/>
  <c r="G226" i="26"/>
  <c r="N225" i="26"/>
  <c r="N286" i="26" s="1"/>
  <c r="M225" i="26"/>
  <c r="M286" i="26" s="1"/>
  <c r="L225" i="26"/>
  <c r="L286" i="26" s="1"/>
  <c r="K225" i="26"/>
  <c r="K286" i="26" s="1"/>
  <c r="J225" i="26"/>
  <c r="J286" i="26" s="1"/>
  <c r="I225" i="26"/>
  <c r="I286" i="26" s="1"/>
  <c r="H225" i="26"/>
  <c r="H286" i="26" s="1"/>
  <c r="G225" i="26"/>
  <c r="N224" i="26"/>
  <c r="N285" i="26" s="1"/>
  <c r="M224" i="26"/>
  <c r="M285" i="26" s="1"/>
  <c r="L224" i="26"/>
  <c r="L285" i="26" s="1"/>
  <c r="K224" i="26"/>
  <c r="K285" i="26" s="1"/>
  <c r="J224" i="26"/>
  <c r="I224" i="26"/>
  <c r="H224" i="26"/>
  <c r="H285" i="26" s="1"/>
  <c r="G224" i="26"/>
  <c r="G285" i="26" s="1"/>
  <c r="N223" i="26"/>
  <c r="N284" i="26" s="1"/>
  <c r="M223" i="26"/>
  <c r="M284" i="26" s="1"/>
  <c r="L223" i="26"/>
  <c r="L284" i="26" s="1"/>
  <c r="K223" i="26"/>
  <c r="J223" i="26"/>
  <c r="J284" i="26" s="1"/>
  <c r="I223" i="26"/>
  <c r="I284" i="26" s="1"/>
  <c r="H223" i="26"/>
  <c r="H284" i="26" s="1"/>
  <c r="G223" i="26"/>
  <c r="G284" i="26" s="1"/>
  <c r="N222" i="26"/>
  <c r="N283" i="26" s="1"/>
  <c r="M222" i="26"/>
  <c r="M283" i="26" s="1"/>
  <c r="L222" i="26"/>
  <c r="L283" i="26" s="1"/>
  <c r="K222" i="26"/>
  <c r="J222" i="26"/>
  <c r="J283" i="26" s="1"/>
  <c r="I222" i="26"/>
  <c r="I283" i="26" s="1"/>
  <c r="H222" i="26"/>
  <c r="H283" i="26" s="1"/>
  <c r="G222" i="26"/>
  <c r="G283" i="26" s="1"/>
  <c r="N221" i="26"/>
  <c r="M221" i="26"/>
  <c r="L221" i="26"/>
  <c r="L282" i="26" s="1"/>
  <c r="K221" i="26"/>
  <c r="K282" i="26" s="1"/>
  <c r="J221" i="26"/>
  <c r="J282" i="26" s="1"/>
  <c r="I221" i="26"/>
  <c r="I282" i="26" s="1"/>
  <c r="H221" i="26"/>
  <c r="H282" i="26" s="1"/>
  <c r="G221" i="26"/>
  <c r="G282" i="26" s="1"/>
  <c r="N220" i="26"/>
  <c r="N281" i="26" s="1"/>
  <c r="M220" i="26"/>
  <c r="M281" i="26" s="1"/>
  <c r="L220" i="26"/>
  <c r="L281" i="26" s="1"/>
  <c r="K220" i="26"/>
  <c r="K281" i="26" s="1"/>
  <c r="J220" i="26"/>
  <c r="J281" i="26" s="1"/>
  <c r="I220" i="26"/>
  <c r="I281" i="26" s="1"/>
  <c r="H220" i="26"/>
  <c r="H281" i="26" s="1"/>
  <c r="G220" i="26"/>
  <c r="G281" i="26" s="1"/>
  <c r="N219" i="26"/>
  <c r="N280" i="26" s="1"/>
  <c r="M219" i="26"/>
  <c r="M280" i="26" s="1"/>
  <c r="L219" i="26"/>
  <c r="L280" i="26" s="1"/>
  <c r="K219" i="26"/>
  <c r="K280" i="26" s="1"/>
  <c r="J219" i="26"/>
  <c r="I219" i="26"/>
  <c r="I280" i="26" s="1"/>
  <c r="H219" i="26"/>
  <c r="H280" i="26" s="1"/>
  <c r="G219" i="26"/>
  <c r="G280" i="26" s="1"/>
  <c r="N218" i="26"/>
  <c r="N279" i="26" s="1"/>
  <c r="M218" i="26"/>
  <c r="L218" i="26"/>
  <c r="L279" i="26" s="1"/>
  <c r="K218" i="26"/>
  <c r="K279" i="26" s="1"/>
  <c r="J218" i="26"/>
  <c r="J279" i="26" s="1"/>
  <c r="I218" i="26"/>
  <c r="I279" i="26" s="1"/>
  <c r="H218" i="26"/>
  <c r="H279" i="26" s="1"/>
  <c r="G218" i="26"/>
  <c r="G279" i="26" s="1"/>
  <c r="N217" i="26"/>
  <c r="N278" i="26" s="1"/>
  <c r="M217" i="26"/>
  <c r="M278" i="26" s="1"/>
  <c r="L217" i="26"/>
  <c r="L278" i="26" s="1"/>
  <c r="K217" i="26"/>
  <c r="K278" i="26" s="1"/>
  <c r="J217" i="26"/>
  <c r="J278" i="26" s="1"/>
  <c r="I217" i="26"/>
  <c r="I278" i="26" s="1"/>
  <c r="H217" i="26"/>
  <c r="H278" i="26" s="1"/>
  <c r="G217" i="26"/>
  <c r="G278" i="26" s="1"/>
  <c r="N216" i="26"/>
  <c r="N277" i="26" s="1"/>
  <c r="M216" i="26"/>
  <c r="M277" i="26" s="1"/>
  <c r="L216" i="26"/>
  <c r="L277" i="26" s="1"/>
  <c r="K216" i="26"/>
  <c r="K277" i="26" s="1"/>
  <c r="J216" i="26"/>
  <c r="J277" i="26" s="1"/>
  <c r="I216" i="26"/>
  <c r="I277" i="26" s="1"/>
  <c r="H216" i="26"/>
  <c r="H277" i="26" s="1"/>
  <c r="G216" i="26"/>
  <c r="G277" i="26" s="1"/>
  <c r="N215" i="26"/>
  <c r="N276" i="26" s="1"/>
  <c r="M215" i="26"/>
  <c r="M276" i="26" s="1"/>
  <c r="L215" i="26"/>
  <c r="L276" i="26" s="1"/>
  <c r="K215" i="26"/>
  <c r="K276" i="26" s="1"/>
  <c r="J215" i="26"/>
  <c r="J276" i="26" s="1"/>
  <c r="I215" i="26"/>
  <c r="I276" i="26" s="1"/>
  <c r="H215" i="26"/>
  <c r="H276" i="26" s="1"/>
  <c r="G215" i="26"/>
  <c r="G276" i="26" s="1"/>
  <c r="N214" i="26"/>
  <c r="N275" i="26" s="1"/>
  <c r="M214" i="26"/>
  <c r="M275" i="26" s="1"/>
  <c r="L214" i="26"/>
  <c r="L275" i="26" s="1"/>
  <c r="K214" i="26"/>
  <c r="K275" i="26" s="1"/>
  <c r="J214" i="26"/>
  <c r="J275" i="26" s="1"/>
  <c r="I214" i="26"/>
  <c r="I275" i="26" s="1"/>
  <c r="H214" i="26"/>
  <c r="H275" i="26" s="1"/>
  <c r="G214" i="26"/>
  <c r="G275" i="26" s="1"/>
  <c r="N213" i="26"/>
  <c r="N274" i="26" s="1"/>
  <c r="M213" i="26"/>
  <c r="M274" i="26" s="1"/>
  <c r="L213" i="26"/>
  <c r="L274" i="26" s="1"/>
  <c r="K213" i="26"/>
  <c r="K274" i="26" s="1"/>
  <c r="J213" i="26"/>
  <c r="J274" i="26" s="1"/>
  <c r="I213" i="26"/>
  <c r="H213" i="26"/>
  <c r="H274" i="26" s="1"/>
  <c r="G213" i="26"/>
  <c r="G274" i="26" s="1"/>
  <c r="N212" i="26"/>
  <c r="N273" i="26" s="1"/>
  <c r="M212" i="26"/>
  <c r="M273" i="26" s="1"/>
  <c r="L212" i="26"/>
  <c r="L273" i="26" s="1"/>
  <c r="K212" i="26"/>
  <c r="K273" i="26" s="1"/>
  <c r="J212" i="26"/>
  <c r="J273" i="26" s="1"/>
  <c r="I212" i="26"/>
  <c r="I273" i="26" s="1"/>
  <c r="H212" i="26"/>
  <c r="H273" i="26" s="1"/>
  <c r="G212" i="26"/>
  <c r="G273" i="26" s="1"/>
  <c r="N211" i="26"/>
  <c r="N272" i="26" s="1"/>
  <c r="M211" i="26"/>
  <c r="M272" i="26" s="1"/>
  <c r="L211" i="26"/>
  <c r="L272" i="26" s="1"/>
  <c r="K211" i="26"/>
  <c r="K272" i="26" s="1"/>
  <c r="J211" i="26"/>
  <c r="I211" i="26"/>
  <c r="I272" i="26" s="1"/>
  <c r="H211" i="26"/>
  <c r="H272" i="26" s="1"/>
  <c r="G211" i="26"/>
  <c r="G272" i="26" s="1"/>
  <c r="N210" i="26"/>
  <c r="N271" i="26" s="1"/>
  <c r="M210" i="26"/>
  <c r="L210" i="26"/>
  <c r="L271" i="26" s="1"/>
  <c r="K210" i="26"/>
  <c r="K271" i="26" s="1"/>
  <c r="J210" i="26"/>
  <c r="J271" i="26" s="1"/>
  <c r="I210" i="26"/>
  <c r="I271" i="26" s="1"/>
  <c r="H210" i="26"/>
  <c r="H271" i="26" s="1"/>
  <c r="G210" i="26"/>
  <c r="G271" i="26" s="1"/>
  <c r="N209" i="26"/>
  <c r="N270" i="26" s="1"/>
  <c r="M209" i="26"/>
  <c r="M270" i="26" s="1"/>
  <c r="L209" i="26"/>
  <c r="L270" i="26" s="1"/>
  <c r="K209" i="26"/>
  <c r="K270" i="26" s="1"/>
  <c r="J209" i="26"/>
  <c r="J270" i="26" s="1"/>
  <c r="I209" i="26"/>
  <c r="I270" i="26" s="1"/>
  <c r="H209" i="26"/>
  <c r="H270" i="26" s="1"/>
  <c r="G209" i="26"/>
  <c r="G270" i="26" s="1"/>
  <c r="N208" i="26"/>
  <c r="N269" i="26" s="1"/>
  <c r="M208" i="26"/>
  <c r="M269" i="26" s="1"/>
  <c r="L208" i="26"/>
  <c r="L269" i="26" s="1"/>
  <c r="K208" i="26"/>
  <c r="K269" i="26" s="1"/>
  <c r="J208" i="26"/>
  <c r="J269" i="26" s="1"/>
  <c r="I208" i="26"/>
  <c r="I269" i="26" s="1"/>
  <c r="H208" i="26"/>
  <c r="H269" i="26" s="1"/>
  <c r="G208" i="26"/>
  <c r="G269" i="26" s="1"/>
  <c r="N207" i="26"/>
  <c r="N268" i="26" s="1"/>
  <c r="M207" i="26"/>
  <c r="M268" i="26" s="1"/>
  <c r="L207" i="26"/>
  <c r="L268" i="26" s="1"/>
  <c r="K207" i="26"/>
  <c r="K268" i="26" s="1"/>
  <c r="J207" i="26"/>
  <c r="J268" i="26" s="1"/>
  <c r="I207" i="26"/>
  <c r="I268" i="26" s="1"/>
  <c r="H207" i="26"/>
  <c r="H268" i="26" s="1"/>
  <c r="G207" i="26"/>
  <c r="G268" i="26" s="1"/>
  <c r="N206" i="26"/>
  <c r="N267" i="26" s="1"/>
  <c r="M206" i="26"/>
  <c r="M267" i="26" s="1"/>
  <c r="L206" i="26"/>
  <c r="L267" i="26" s="1"/>
  <c r="K206" i="26"/>
  <c r="K267" i="26" s="1"/>
  <c r="J206" i="26"/>
  <c r="J267" i="26" s="1"/>
  <c r="I206" i="26"/>
  <c r="I267" i="26" s="1"/>
  <c r="H206" i="26"/>
  <c r="H267" i="26" s="1"/>
  <c r="G206" i="26"/>
  <c r="G267" i="26" s="1"/>
  <c r="N205" i="26"/>
  <c r="N266" i="26" s="1"/>
  <c r="M205" i="26"/>
  <c r="M266" i="26" s="1"/>
  <c r="L205" i="26"/>
  <c r="L266" i="26" s="1"/>
  <c r="K205" i="26"/>
  <c r="K266" i="26" s="1"/>
  <c r="J205" i="26"/>
  <c r="J266" i="26" s="1"/>
  <c r="I205" i="26"/>
  <c r="H205" i="26"/>
  <c r="H266" i="26" s="1"/>
  <c r="G205" i="26"/>
  <c r="G266" i="26" s="1"/>
  <c r="N204" i="26"/>
  <c r="N265" i="26" s="1"/>
  <c r="M204" i="26"/>
  <c r="M265" i="26" s="1"/>
  <c r="L204" i="26"/>
  <c r="L265" i="26" s="1"/>
  <c r="K204" i="26"/>
  <c r="K265" i="26" s="1"/>
  <c r="J204" i="26"/>
  <c r="J265" i="26" s="1"/>
  <c r="I204" i="26"/>
  <c r="I265" i="26" s="1"/>
  <c r="H204" i="26"/>
  <c r="H265" i="26" s="1"/>
  <c r="G204" i="26"/>
  <c r="G265" i="26" s="1"/>
  <c r="N203" i="26"/>
  <c r="N264" i="26" s="1"/>
  <c r="M203" i="26"/>
  <c r="M264" i="26" s="1"/>
  <c r="L203" i="26"/>
  <c r="L264" i="26" s="1"/>
  <c r="K203" i="26"/>
  <c r="K264" i="26" s="1"/>
  <c r="J203" i="26"/>
  <c r="I203" i="26"/>
  <c r="I264" i="26" s="1"/>
  <c r="H203" i="26"/>
  <c r="H264" i="26" s="1"/>
  <c r="G203" i="26"/>
  <c r="G264" i="26" s="1"/>
  <c r="N202" i="26"/>
  <c r="N263" i="26" s="1"/>
  <c r="M202" i="26"/>
  <c r="L202" i="26"/>
  <c r="L263" i="26" s="1"/>
  <c r="K202" i="26"/>
  <c r="K263" i="26" s="1"/>
  <c r="J202" i="26"/>
  <c r="J263" i="26" s="1"/>
  <c r="I202" i="26"/>
  <c r="I263" i="26" s="1"/>
  <c r="H202" i="26"/>
  <c r="H263" i="26" s="1"/>
  <c r="G202" i="26"/>
  <c r="G263" i="26" s="1"/>
  <c r="N201" i="26"/>
  <c r="N262" i="26" s="1"/>
  <c r="M201" i="26"/>
  <c r="M262" i="26" s="1"/>
  <c r="L201" i="26"/>
  <c r="L262" i="26" s="1"/>
  <c r="K201" i="26"/>
  <c r="K262" i="26" s="1"/>
  <c r="J201" i="26"/>
  <c r="J262" i="26" s="1"/>
  <c r="I201" i="26"/>
  <c r="I262" i="26" s="1"/>
  <c r="H201" i="26"/>
  <c r="H262" i="26" s="1"/>
  <c r="G201" i="26"/>
  <c r="G262" i="26" s="1"/>
  <c r="N200" i="26"/>
  <c r="N261" i="26" s="1"/>
  <c r="M200" i="26"/>
  <c r="M261" i="26" s="1"/>
  <c r="L200" i="26"/>
  <c r="L261" i="26" s="1"/>
  <c r="K200" i="26"/>
  <c r="K261" i="26" s="1"/>
  <c r="J200" i="26"/>
  <c r="J261" i="26" s="1"/>
  <c r="I200" i="26"/>
  <c r="I261" i="26" s="1"/>
  <c r="H200" i="26"/>
  <c r="H261" i="26" s="1"/>
  <c r="G200" i="26"/>
  <c r="G261" i="26" s="1"/>
  <c r="N199" i="26"/>
  <c r="N260" i="26" s="1"/>
  <c r="M199" i="26"/>
  <c r="M260" i="26" s="1"/>
  <c r="L199" i="26"/>
  <c r="L260" i="26" s="1"/>
  <c r="K199" i="26"/>
  <c r="K260" i="26" s="1"/>
  <c r="J199" i="26"/>
  <c r="J260" i="26" s="1"/>
  <c r="I199" i="26"/>
  <c r="I260" i="26" s="1"/>
  <c r="H199" i="26"/>
  <c r="H260" i="26" s="1"/>
  <c r="G199" i="26"/>
  <c r="G260" i="26" s="1"/>
  <c r="N198" i="26"/>
  <c r="N259" i="26" s="1"/>
  <c r="M198" i="26"/>
  <c r="M259" i="26" s="1"/>
  <c r="L198" i="26"/>
  <c r="L259" i="26" s="1"/>
  <c r="K198" i="26"/>
  <c r="K259" i="26" s="1"/>
  <c r="J198" i="26"/>
  <c r="J259" i="26" s="1"/>
  <c r="I198" i="26"/>
  <c r="I259" i="26" s="1"/>
  <c r="H198" i="26"/>
  <c r="H259" i="26" s="1"/>
  <c r="G198" i="26"/>
  <c r="G259" i="26" s="1"/>
  <c r="N197" i="26"/>
  <c r="N258" i="26" s="1"/>
  <c r="M197" i="26"/>
  <c r="M258" i="26" s="1"/>
  <c r="L197" i="26"/>
  <c r="L258" i="26" s="1"/>
  <c r="K197" i="26"/>
  <c r="K258" i="26" s="1"/>
  <c r="J197" i="26"/>
  <c r="J258" i="26" s="1"/>
  <c r="I197" i="26"/>
  <c r="H197" i="26"/>
  <c r="H258" i="26" s="1"/>
  <c r="G197" i="26"/>
  <c r="G258" i="26" s="1"/>
  <c r="N196" i="26"/>
  <c r="N257" i="26" s="1"/>
  <c r="M196" i="26"/>
  <c r="M257" i="26" s="1"/>
  <c r="L196" i="26"/>
  <c r="L257" i="26" s="1"/>
  <c r="K196" i="26"/>
  <c r="K257" i="26" s="1"/>
  <c r="J196" i="26"/>
  <c r="J257" i="26" s="1"/>
  <c r="I196" i="26"/>
  <c r="I257" i="26" s="1"/>
  <c r="H196" i="26"/>
  <c r="H257" i="26" s="1"/>
  <c r="G196" i="26"/>
  <c r="G257" i="26" s="1"/>
  <c r="D183" i="26"/>
  <c r="D244" i="26" s="1"/>
  <c r="D305" i="26" s="1"/>
  <c r="D366" i="26" s="1"/>
  <c r="D427" i="26" s="1"/>
  <c r="D488" i="26" s="1"/>
  <c r="D549" i="26" s="1"/>
  <c r="D175" i="26"/>
  <c r="D236" i="26" s="1"/>
  <c r="D297" i="26" s="1"/>
  <c r="D358" i="26" s="1"/>
  <c r="D419" i="26" s="1"/>
  <c r="D480" i="26" s="1"/>
  <c r="D541" i="26" s="1"/>
  <c r="D167" i="26"/>
  <c r="D228" i="26" s="1"/>
  <c r="D289" i="26" s="1"/>
  <c r="D350" i="26" s="1"/>
  <c r="D411" i="26" s="1"/>
  <c r="D472" i="26" s="1"/>
  <c r="D533" i="26" s="1"/>
  <c r="D159" i="26"/>
  <c r="D220" i="26" s="1"/>
  <c r="D281" i="26" s="1"/>
  <c r="D342" i="26" s="1"/>
  <c r="D403" i="26" s="1"/>
  <c r="D464" i="26" s="1"/>
  <c r="D525" i="26" s="1"/>
  <c r="D151" i="26"/>
  <c r="D212" i="26" s="1"/>
  <c r="D273" i="26" s="1"/>
  <c r="D334" i="26" s="1"/>
  <c r="D395" i="26" s="1"/>
  <c r="D456" i="26" s="1"/>
  <c r="D517" i="26" s="1"/>
  <c r="D143" i="26"/>
  <c r="D204" i="26" s="1"/>
  <c r="D265" i="26" s="1"/>
  <c r="D326" i="26" s="1"/>
  <c r="D387" i="26" s="1"/>
  <c r="D448" i="26" s="1"/>
  <c r="D509" i="26" s="1"/>
  <c r="D135" i="26"/>
  <c r="D196" i="26" s="1"/>
  <c r="D257" i="26" s="1"/>
  <c r="D318" i="26" s="1"/>
  <c r="D379" i="26" s="1"/>
  <c r="D440" i="26" s="1"/>
  <c r="D501" i="26" s="1"/>
  <c r="N134" i="26"/>
  <c r="AQ26" i="28" s="1"/>
  <c r="M134" i="26"/>
  <c r="AP26" i="28" s="1"/>
  <c r="L134" i="26"/>
  <c r="AO26" i="28" s="1"/>
  <c r="K134" i="26"/>
  <c r="AN26" i="28" s="1"/>
  <c r="J134" i="26"/>
  <c r="AM26" i="28" s="1"/>
  <c r="I134" i="26"/>
  <c r="AL26" i="28" s="1"/>
  <c r="H134" i="26"/>
  <c r="AK26" i="28" s="1"/>
  <c r="G134" i="26"/>
  <c r="AJ26" i="28" s="1"/>
  <c r="N133" i="26"/>
  <c r="AQ25" i="28" s="1"/>
  <c r="M133" i="26"/>
  <c r="AP25" i="28" s="1"/>
  <c r="L133" i="26"/>
  <c r="AO25" i="28" s="1"/>
  <c r="K133" i="26"/>
  <c r="AN25" i="28" s="1"/>
  <c r="J133" i="26"/>
  <c r="AM25" i="28" s="1"/>
  <c r="I133" i="26"/>
  <c r="AL25" i="28" s="1"/>
  <c r="H133" i="26"/>
  <c r="AK25" i="28" s="1"/>
  <c r="G133" i="26"/>
  <c r="AJ25" i="28" s="1"/>
  <c r="N132" i="26"/>
  <c r="AQ24" i="28" s="1"/>
  <c r="M132" i="26"/>
  <c r="AP24" i="28" s="1"/>
  <c r="L132" i="26"/>
  <c r="AO24" i="28" s="1"/>
  <c r="K132" i="26"/>
  <c r="AN24" i="28" s="1"/>
  <c r="J132" i="26"/>
  <c r="AM24" i="28" s="1"/>
  <c r="I132" i="26"/>
  <c r="AL24" i="28" s="1"/>
  <c r="H132" i="26"/>
  <c r="AK24" i="28" s="1"/>
  <c r="G132" i="26"/>
  <c r="AJ24" i="28" s="1"/>
  <c r="N131" i="26"/>
  <c r="AQ23" i="28" s="1"/>
  <c r="M131" i="26"/>
  <c r="AP23" i="28" s="1"/>
  <c r="L131" i="26"/>
  <c r="AO23" i="28" s="1"/>
  <c r="K131" i="26"/>
  <c r="AN23" i="28" s="1"/>
  <c r="J131" i="26"/>
  <c r="AM23" i="28" s="1"/>
  <c r="I131" i="26"/>
  <c r="AL23" i="28" s="1"/>
  <c r="H131" i="26"/>
  <c r="AK23" i="28" s="1"/>
  <c r="G131" i="26"/>
  <c r="AJ23" i="28" s="1"/>
  <c r="N130" i="26"/>
  <c r="M130" i="26"/>
  <c r="AP22" i="28" s="1"/>
  <c r="L130" i="26"/>
  <c r="AO22" i="28" s="1"/>
  <c r="K130" i="26"/>
  <c r="AN22" i="28" s="1"/>
  <c r="J130" i="26"/>
  <c r="AM22" i="28" s="1"/>
  <c r="I130" i="26"/>
  <c r="AL22" i="28" s="1"/>
  <c r="H130" i="26"/>
  <c r="AK22" i="28" s="1"/>
  <c r="G130" i="26"/>
  <c r="AJ22" i="28" s="1"/>
  <c r="E128" i="26"/>
  <c r="E189" i="26" s="1"/>
  <c r="E250" i="26" s="1"/>
  <c r="E311" i="26" s="1"/>
  <c r="E372" i="26" s="1"/>
  <c r="E433" i="26" s="1"/>
  <c r="E494" i="26" s="1"/>
  <c r="E555" i="26" s="1"/>
  <c r="D128" i="26"/>
  <c r="D189" i="26" s="1"/>
  <c r="D250" i="26" s="1"/>
  <c r="D311" i="26" s="1"/>
  <c r="D372" i="26" s="1"/>
  <c r="D433" i="26" s="1"/>
  <c r="D494" i="26" s="1"/>
  <c r="D555" i="26" s="1"/>
  <c r="C128" i="26"/>
  <c r="C189" i="26" s="1"/>
  <c r="C250" i="26" s="1"/>
  <c r="C311" i="26" s="1"/>
  <c r="C372" i="26" s="1"/>
  <c r="B128" i="26"/>
  <c r="B189" i="26" s="1"/>
  <c r="B250" i="26" s="1"/>
  <c r="B311" i="26" s="1"/>
  <c r="B372" i="26" s="1"/>
  <c r="E127" i="26"/>
  <c r="E188" i="26" s="1"/>
  <c r="E249" i="26" s="1"/>
  <c r="E310" i="26" s="1"/>
  <c r="E371" i="26" s="1"/>
  <c r="E432" i="26" s="1"/>
  <c r="E493" i="26" s="1"/>
  <c r="E554" i="26" s="1"/>
  <c r="D127" i="26"/>
  <c r="D188" i="26" s="1"/>
  <c r="D249" i="26" s="1"/>
  <c r="D310" i="26" s="1"/>
  <c r="D371" i="26" s="1"/>
  <c r="D432" i="26" s="1"/>
  <c r="D493" i="26" s="1"/>
  <c r="D554" i="26" s="1"/>
  <c r="C127" i="26"/>
  <c r="C188" i="26" s="1"/>
  <c r="C249" i="26" s="1"/>
  <c r="C310" i="26" s="1"/>
  <c r="C371" i="26" s="1"/>
  <c r="B127" i="26"/>
  <c r="B188" i="26" s="1"/>
  <c r="B249" i="26" s="1"/>
  <c r="B310" i="26" s="1"/>
  <c r="B371" i="26" s="1"/>
  <c r="E126" i="26"/>
  <c r="E187" i="26" s="1"/>
  <c r="E248" i="26" s="1"/>
  <c r="E309" i="26" s="1"/>
  <c r="E370" i="26" s="1"/>
  <c r="E431" i="26" s="1"/>
  <c r="E492" i="26" s="1"/>
  <c r="E553" i="26" s="1"/>
  <c r="D126" i="26"/>
  <c r="D187" i="26" s="1"/>
  <c r="D248" i="26" s="1"/>
  <c r="D309" i="26" s="1"/>
  <c r="D370" i="26" s="1"/>
  <c r="D431" i="26" s="1"/>
  <c r="D492" i="26" s="1"/>
  <c r="D553" i="26" s="1"/>
  <c r="C126" i="26"/>
  <c r="C187" i="26" s="1"/>
  <c r="C248" i="26" s="1"/>
  <c r="C309" i="26" s="1"/>
  <c r="C370" i="26" s="1"/>
  <c r="B126" i="26"/>
  <c r="B187" i="26" s="1"/>
  <c r="B248" i="26" s="1"/>
  <c r="B309" i="26" s="1"/>
  <c r="B370" i="26" s="1"/>
  <c r="E125" i="26"/>
  <c r="E186" i="26" s="1"/>
  <c r="E247" i="26" s="1"/>
  <c r="E308" i="26" s="1"/>
  <c r="E369" i="26" s="1"/>
  <c r="E430" i="26" s="1"/>
  <c r="E491" i="26" s="1"/>
  <c r="E552" i="26" s="1"/>
  <c r="D125" i="26"/>
  <c r="D186" i="26" s="1"/>
  <c r="D247" i="26" s="1"/>
  <c r="D308" i="26" s="1"/>
  <c r="D369" i="26" s="1"/>
  <c r="D430" i="26" s="1"/>
  <c r="D491" i="26" s="1"/>
  <c r="D552" i="26" s="1"/>
  <c r="C125" i="26"/>
  <c r="C186" i="26" s="1"/>
  <c r="C247" i="26" s="1"/>
  <c r="C308" i="26" s="1"/>
  <c r="C369" i="26" s="1"/>
  <c r="B125" i="26"/>
  <c r="B186" i="26" s="1"/>
  <c r="B247" i="26" s="1"/>
  <c r="B308" i="26" s="1"/>
  <c r="B369" i="26" s="1"/>
  <c r="E124" i="26"/>
  <c r="E185" i="26" s="1"/>
  <c r="E246" i="26" s="1"/>
  <c r="E307" i="26" s="1"/>
  <c r="E368" i="26" s="1"/>
  <c r="E429" i="26" s="1"/>
  <c r="E490" i="26" s="1"/>
  <c r="E551" i="26" s="1"/>
  <c r="D124" i="26"/>
  <c r="D185" i="26" s="1"/>
  <c r="D246" i="26" s="1"/>
  <c r="D307" i="26" s="1"/>
  <c r="D368" i="26" s="1"/>
  <c r="D429" i="26" s="1"/>
  <c r="D490" i="26" s="1"/>
  <c r="D551" i="26" s="1"/>
  <c r="C124" i="26"/>
  <c r="C185" i="26" s="1"/>
  <c r="C246" i="26" s="1"/>
  <c r="C307" i="26" s="1"/>
  <c r="C368" i="26" s="1"/>
  <c r="B124" i="26"/>
  <c r="B185" i="26" s="1"/>
  <c r="B246" i="26" s="1"/>
  <c r="B307" i="26" s="1"/>
  <c r="B368" i="26" s="1"/>
  <c r="E123" i="26"/>
  <c r="E184" i="26" s="1"/>
  <c r="E245" i="26" s="1"/>
  <c r="E306" i="26" s="1"/>
  <c r="E367" i="26" s="1"/>
  <c r="E428" i="26" s="1"/>
  <c r="E489" i="26" s="1"/>
  <c r="E550" i="26" s="1"/>
  <c r="D123" i="26"/>
  <c r="D184" i="26" s="1"/>
  <c r="D245" i="26" s="1"/>
  <c r="D306" i="26" s="1"/>
  <c r="D367" i="26" s="1"/>
  <c r="D428" i="26" s="1"/>
  <c r="D489" i="26" s="1"/>
  <c r="D550" i="26" s="1"/>
  <c r="C123" i="26"/>
  <c r="C184" i="26" s="1"/>
  <c r="C245" i="26" s="1"/>
  <c r="C306" i="26" s="1"/>
  <c r="C367" i="26" s="1"/>
  <c r="B123" i="26"/>
  <c r="B184" i="26" s="1"/>
  <c r="B245" i="26" s="1"/>
  <c r="B306" i="26" s="1"/>
  <c r="B367" i="26" s="1"/>
  <c r="E122" i="26"/>
  <c r="E183" i="26" s="1"/>
  <c r="E244" i="26" s="1"/>
  <c r="E305" i="26" s="1"/>
  <c r="E366" i="26" s="1"/>
  <c r="E427" i="26" s="1"/>
  <c r="E488" i="26" s="1"/>
  <c r="E549" i="26" s="1"/>
  <c r="D122" i="26"/>
  <c r="C122" i="26"/>
  <c r="C183" i="26" s="1"/>
  <c r="C244" i="26" s="1"/>
  <c r="C305" i="26" s="1"/>
  <c r="C366" i="26" s="1"/>
  <c r="B122" i="26"/>
  <c r="B183" i="26" s="1"/>
  <c r="B244" i="26" s="1"/>
  <c r="B305" i="26" s="1"/>
  <c r="B366" i="26" s="1"/>
  <c r="E121" i="26"/>
  <c r="E182" i="26" s="1"/>
  <c r="E243" i="26" s="1"/>
  <c r="E304" i="26" s="1"/>
  <c r="E365" i="26" s="1"/>
  <c r="E426" i="26" s="1"/>
  <c r="E487" i="26" s="1"/>
  <c r="E548" i="26" s="1"/>
  <c r="D121" i="26"/>
  <c r="D182" i="26" s="1"/>
  <c r="D243" i="26" s="1"/>
  <c r="D304" i="26" s="1"/>
  <c r="D365" i="26" s="1"/>
  <c r="D426" i="26" s="1"/>
  <c r="D487" i="26" s="1"/>
  <c r="D548" i="26" s="1"/>
  <c r="C121" i="26"/>
  <c r="C182" i="26" s="1"/>
  <c r="C243" i="26" s="1"/>
  <c r="C304" i="26" s="1"/>
  <c r="C365" i="26" s="1"/>
  <c r="B121" i="26"/>
  <c r="B182" i="26" s="1"/>
  <c r="B243" i="26" s="1"/>
  <c r="B304" i="26" s="1"/>
  <c r="B365" i="26" s="1"/>
  <c r="E120" i="26"/>
  <c r="E181" i="26" s="1"/>
  <c r="E242" i="26" s="1"/>
  <c r="E303" i="26" s="1"/>
  <c r="E364" i="26" s="1"/>
  <c r="E425" i="26" s="1"/>
  <c r="E486" i="26" s="1"/>
  <c r="E547" i="26" s="1"/>
  <c r="D120" i="26"/>
  <c r="D181" i="26" s="1"/>
  <c r="D242" i="26" s="1"/>
  <c r="D303" i="26" s="1"/>
  <c r="D364" i="26" s="1"/>
  <c r="D425" i="26" s="1"/>
  <c r="D486" i="26" s="1"/>
  <c r="D547" i="26" s="1"/>
  <c r="C120" i="26"/>
  <c r="C181" i="26" s="1"/>
  <c r="C242" i="26" s="1"/>
  <c r="C303" i="26" s="1"/>
  <c r="C364" i="26" s="1"/>
  <c r="B120" i="26"/>
  <c r="B181" i="26" s="1"/>
  <c r="B242" i="26" s="1"/>
  <c r="B303" i="26" s="1"/>
  <c r="B364" i="26" s="1"/>
  <c r="E119" i="26"/>
  <c r="E180" i="26" s="1"/>
  <c r="E241" i="26" s="1"/>
  <c r="E302" i="26" s="1"/>
  <c r="E363" i="26" s="1"/>
  <c r="E424" i="26" s="1"/>
  <c r="E485" i="26" s="1"/>
  <c r="E546" i="26" s="1"/>
  <c r="D119" i="26"/>
  <c r="D180" i="26" s="1"/>
  <c r="D241" i="26" s="1"/>
  <c r="D302" i="26" s="1"/>
  <c r="D363" i="26" s="1"/>
  <c r="D424" i="26" s="1"/>
  <c r="D485" i="26" s="1"/>
  <c r="D546" i="26" s="1"/>
  <c r="C119" i="26"/>
  <c r="C180" i="26" s="1"/>
  <c r="C241" i="26" s="1"/>
  <c r="C302" i="26" s="1"/>
  <c r="C363" i="26" s="1"/>
  <c r="B119" i="26"/>
  <c r="B180" i="26" s="1"/>
  <c r="B241" i="26" s="1"/>
  <c r="B302" i="26" s="1"/>
  <c r="B363" i="26" s="1"/>
  <c r="E118" i="26"/>
  <c r="E179" i="26" s="1"/>
  <c r="E240" i="26" s="1"/>
  <c r="E301" i="26" s="1"/>
  <c r="E362" i="26" s="1"/>
  <c r="E423" i="26" s="1"/>
  <c r="E484" i="26" s="1"/>
  <c r="E545" i="26" s="1"/>
  <c r="D118" i="26"/>
  <c r="D179" i="26" s="1"/>
  <c r="D240" i="26" s="1"/>
  <c r="D301" i="26" s="1"/>
  <c r="D362" i="26" s="1"/>
  <c r="D423" i="26" s="1"/>
  <c r="D484" i="26" s="1"/>
  <c r="D545" i="26" s="1"/>
  <c r="C118" i="26"/>
  <c r="C179" i="26" s="1"/>
  <c r="C240" i="26" s="1"/>
  <c r="C301" i="26" s="1"/>
  <c r="C362" i="26" s="1"/>
  <c r="B118" i="26"/>
  <c r="B179" i="26" s="1"/>
  <c r="B240" i="26" s="1"/>
  <c r="B301" i="26" s="1"/>
  <c r="B362" i="26" s="1"/>
  <c r="E117" i="26"/>
  <c r="E178" i="26" s="1"/>
  <c r="E239" i="26" s="1"/>
  <c r="E300" i="26" s="1"/>
  <c r="E361" i="26" s="1"/>
  <c r="E422" i="26" s="1"/>
  <c r="E483" i="26" s="1"/>
  <c r="E544" i="26" s="1"/>
  <c r="D117" i="26"/>
  <c r="D178" i="26" s="1"/>
  <c r="D239" i="26" s="1"/>
  <c r="C117" i="26"/>
  <c r="C178" i="26" s="1"/>
  <c r="C239" i="26" s="1"/>
  <c r="C300" i="26" s="1"/>
  <c r="C361" i="26" s="1"/>
  <c r="B117" i="26"/>
  <c r="B178" i="26" s="1"/>
  <c r="B239" i="26" s="1"/>
  <c r="B300" i="26" s="1"/>
  <c r="B361" i="26" s="1"/>
  <c r="E116" i="26"/>
  <c r="E177" i="26" s="1"/>
  <c r="E238" i="26" s="1"/>
  <c r="E299" i="26" s="1"/>
  <c r="E360" i="26" s="1"/>
  <c r="E421" i="26" s="1"/>
  <c r="E482" i="26" s="1"/>
  <c r="E543" i="26" s="1"/>
  <c r="D116" i="26"/>
  <c r="D177" i="26" s="1"/>
  <c r="D238" i="26" s="1"/>
  <c r="D299" i="26" s="1"/>
  <c r="D360" i="26" s="1"/>
  <c r="D421" i="26" s="1"/>
  <c r="D482" i="26" s="1"/>
  <c r="D543" i="26" s="1"/>
  <c r="C116" i="26"/>
  <c r="C177" i="26" s="1"/>
  <c r="C238" i="26" s="1"/>
  <c r="C299" i="26" s="1"/>
  <c r="C360" i="26" s="1"/>
  <c r="B116" i="26"/>
  <c r="B177" i="26" s="1"/>
  <c r="B238" i="26" s="1"/>
  <c r="B299" i="26" s="1"/>
  <c r="B360" i="26" s="1"/>
  <c r="E115" i="26"/>
  <c r="E176" i="26" s="1"/>
  <c r="E237" i="26" s="1"/>
  <c r="E298" i="26" s="1"/>
  <c r="E359" i="26" s="1"/>
  <c r="E420" i="26" s="1"/>
  <c r="E481" i="26" s="1"/>
  <c r="E542" i="26" s="1"/>
  <c r="D115" i="26"/>
  <c r="D176" i="26" s="1"/>
  <c r="D237" i="26" s="1"/>
  <c r="D298" i="26" s="1"/>
  <c r="D359" i="26" s="1"/>
  <c r="D420" i="26" s="1"/>
  <c r="D481" i="26" s="1"/>
  <c r="D542" i="26" s="1"/>
  <c r="C115" i="26"/>
  <c r="C176" i="26" s="1"/>
  <c r="C237" i="26" s="1"/>
  <c r="C298" i="26" s="1"/>
  <c r="C359" i="26" s="1"/>
  <c r="B115" i="26"/>
  <c r="B176" i="26" s="1"/>
  <c r="B237" i="26" s="1"/>
  <c r="B298" i="26" s="1"/>
  <c r="B359" i="26" s="1"/>
  <c r="E114" i="26"/>
  <c r="E175" i="26" s="1"/>
  <c r="E236" i="26" s="1"/>
  <c r="E297" i="26" s="1"/>
  <c r="E358" i="26" s="1"/>
  <c r="E419" i="26" s="1"/>
  <c r="E480" i="26" s="1"/>
  <c r="E541" i="26" s="1"/>
  <c r="D114" i="26"/>
  <c r="C114" i="26"/>
  <c r="C175" i="26" s="1"/>
  <c r="C236" i="26" s="1"/>
  <c r="C297" i="26" s="1"/>
  <c r="C358" i="26" s="1"/>
  <c r="B114" i="26"/>
  <c r="B175" i="26" s="1"/>
  <c r="B236" i="26" s="1"/>
  <c r="B297" i="26" s="1"/>
  <c r="B358" i="26" s="1"/>
  <c r="E113" i="26"/>
  <c r="E174" i="26" s="1"/>
  <c r="E235" i="26" s="1"/>
  <c r="E296" i="26" s="1"/>
  <c r="E357" i="26" s="1"/>
  <c r="E418" i="26" s="1"/>
  <c r="E479" i="26" s="1"/>
  <c r="E540" i="26" s="1"/>
  <c r="D113" i="26"/>
  <c r="D174" i="26" s="1"/>
  <c r="D235" i="26" s="1"/>
  <c r="D296" i="26" s="1"/>
  <c r="D357" i="26" s="1"/>
  <c r="D418" i="26" s="1"/>
  <c r="D479" i="26" s="1"/>
  <c r="D540" i="26" s="1"/>
  <c r="C113" i="26"/>
  <c r="C174" i="26" s="1"/>
  <c r="C235" i="26" s="1"/>
  <c r="C296" i="26" s="1"/>
  <c r="C357" i="26" s="1"/>
  <c r="B113" i="26"/>
  <c r="B174" i="26" s="1"/>
  <c r="B235" i="26" s="1"/>
  <c r="E112" i="26"/>
  <c r="E173" i="26" s="1"/>
  <c r="E234" i="26" s="1"/>
  <c r="E295" i="26" s="1"/>
  <c r="E356" i="26" s="1"/>
  <c r="E417" i="26" s="1"/>
  <c r="E478" i="26" s="1"/>
  <c r="E539" i="26" s="1"/>
  <c r="D112" i="26"/>
  <c r="D173" i="26" s="1"/>
  <c r="D234" i="26" s="1"/>
  <c r="D295" i="26" s="1"/>
  <c r="D356" i="26" s="1"/>
  <c r="D417" i="26" s="1"/>
  <c r="D478" i="26" s="1"/>
  <c r="D539" i="26" s="1"/>
  <c r="C112" i="26"/>
  <c r="C173" i="26" s="1"/>
  <c r="C234" i="26" s="1"/>
  <c r="C295" i="26" s="1"/>
  <c r="C356" i="26" s="1"/>
  <c r="B112" i="26"/>
  <c r="B173" i="26" s="1"/>
  <c r="B234" i="26" s="1"/>
  <c r="B295" i="26" s="1"/>
  <c r="B356" i="26" s="1"/>
  <c r="E111" i="26"/>
  <c r="E172" i="26" s="1"/>
  <c r="E233" i="26" s="1"/>
  <c r="E294" i="26" s="1"/>
  <c r="E355" i="26" s="1"/>
  <c r="E416" i="26" s="1"/>
  <c r="E477" i="26" s="1"/>
  <c r="E538" i="26" s="1"/>
  <c r="D111" i="26"/>
  <c r="D172" i="26" s="1"/>
  <c r="D233" i="26" s="1"/>
  <c r="D294" i="26" s="1"/>
  <c r="D355" i="26" s="1"/>
  <c r="D416" i="26" s="1"/>
  <c r="D477" i="26" s="1"/>
  <c r="D538" i="26" s="1"/>
  <c r="C111" i="26"/>
  <c r="C172" i="26" s="1"/>
  <c r="C233" i="26" s="1"/>
  <c r="C294" i="26" s="1"/>
  <c r="C355" i="26" s="1"/>
  <c r="B111" i="26"/>
  <c r="B172" i="26" s="1"/>
  <c r="B233" i="26" s="1"/>
  <c r="B294" i="26" s="1"/>
  <c r="B355" i="26" s="1"/>
  <c r="E110" i="26"/>
  <c r="E171" i="26" s="1"/>
  <c r="E232" i="26" s="1"/>
  <c r="E293" i="26" s="1"/>
  <c r="E354" i="26" s="1"/>
  <c r="E415" i="26" s="1"/>
  <c r="E476" i="26" s="1"/>
  <c r="E537" i="26" s="1"/>
  <c r="D110" i="26"/>
  <c r="D171" i="26" s="1"/>
  <c r="D232" i="26" s="1"/>
  <c r="D293" i="26" s="1"/>
  <c r="D354" i="26" s="1"/>
  <c r="D415" i="26" s="1"/>
  <c r="D476" i="26" s="1"/>
  <c r="D537" i="26" s="1"/>
  <c r="C110" i="26"/>
  <c r="C171" i="26" s="1"/>
  <c r="C232" i="26" s="1"/>
  <c r="C293" i="26" s="1"/>
  <c r="C354" i="26" s="1"/>
  <c r="B110" i="26"/>
  <c r="B171" i="26" s="1"/>
  <c r="B232" i="26" s="1"/>
  <c r="B293" i="26" s="1"/>
  <c r="B354" i="26" s="1"/>
  <c r="E109" i="26"/>
  <c r="E170" i="26" s="1"/>
  <c r="E231" i="26" s="1"/>
  <c r="E292" i="26" s="1"/>
  <c r="E353" i="26" s="1"/>
  <c r="E414" i="26" s="1"/>
  <c r="E475" i="26" s="1"/>
  <c r="E536" i="26" s="1"/>
  <c r="D109" i="26"/>
  <c r="D170" i="26" s="1"/>
  <c r="D231" i="26" s="1"/>
  <c r="D292" i="26" s="1"/>
  <c r="D353" i="26" s="1"/>
  <c r="D414" i="26" s="1"/>
  <c r="D475" i="26" s="1"/>
  <c r="D536" i="26" s="1"/>
  <c r="C109" i="26"/>
  <c r="C170" i="26" s="1"/>
  <c r="C231" i="26" s="1"/>
  <c r="C292" i="26" s="1"/>
  <c r="C353" i="26" s="1"/>
  <c r="B109" i="26"/>
  <c r="B170" i="26" s="1"/>
  <c r="B231" i="26" s="1"/>
  <c r="B292" i="26" s="1"/>
  <c r="B353" i="26" s="1"/>
  <c r="E108" i="26"/>
  <c r="E169" i="26" s="1"/>
  <c r="E230" i="26" s="1"/>
  <c r="E291" i="26" s="1"/>
  <c r="E352" i="26" s="1"/>
  <c r="E413" i="26" s="1"/>
  <c r="E474" i="26" s="1"/>
  <c r="E535" i="26" s="1"/>
  <c r="D108" i="26"/>
  <c r="D169" i="26" s="1"/>
  <c r="D230" i="26" s="1"/>
  <c r="D291" i="26" s="1"/>
  <c r="D352" i="26" s="1"/>
  <c r="D413" i="26" s="1"/>
  <c r="D474" i="26" s="1"/>
  <c r="D535" i="26" s="1"/>
  <c r="C108" i="26"/>
  <c r="C169" i="26" s="1"/>
  <c r="C230" i="26" s="1"/>
  <c r="C291" i="26" s="1"/>
  <c r="C352" i="26" s="1"/>
  <c r="B108" i="26"/>
  <c r="B169" i="26" s="1"/>
  <c r="B230" i="26" s="1"/>
  <c r="B291" i="26" s="1"/>
  <c r="B352" i="26" s="1"/>
  <c r="E107" i="26"/>
  <c r="E168" i="26" s="1"/>
  <c r="E229" i="26" s="1"/>
  <c r="E290" i="26" s="1"/>
  <c r="E351" i="26" s="1"/>
  <c r="E412" i="26" s="1"/>
  <c r="E473" i="26" s="1"/>
  <c r="E534" i="26" s="1"/>
  <c r="D107" i="26"/>
  <c r="D168" i="26" s="1"/>
  <c r="D229" i="26" s="1"/>
  <c r="D290" i="26" s="1"/>
  <c r="D351" i="26" s="1"/>
  <c r="D412" i="26" s="1"/>
  <c r="D473" i="26" s="1"/>
  <c r="D534" i="26" s="1"/>
  <c r="C107" i="26"/>
  <c r="C168" i="26" s="1"/>
  <c r="C229" i="26" s="1"/>
  <c r="C290" i="26" s="1"/>
  <c r="C351" i="26" s="1"/>
  <c r="B107" i="26"/>
  <c r="B168" i="26" s="1"/>
  <c r="B229" i="26" s="1"/>
  <c r="B290" i="26" s="1"/>
  <c r="B351" i="26" s="1"/>
  <c r="E106" i="26"/>
  <c r="E167" i="26" s="1"/>
  <c r="E228" i="26" s="1"/>
  <c r="E289" i="26" s="1"/>
  <c r="E350" i="26" s="1"/>
  <c r="E411" i="26" s="1"/>
  <c r="E472" i="26" s="1"/>
  <c r="E533" i="26" s="1"/>
  <c r="D106" i="26"/>
  <c r="C106" i="26"/>
  <c r="C167" i="26" s="1"/>
  <c r="C228" i="26" s="1"/>
  <c r="C289" i="26" s="1"/>
  <c r="C350" i="26" s="1"/>
  <c r="B106" i="26"/>
  <c r="B167" i="26" s="1"/>
  <c r="B228" i="26" s="1"/>
  <c r="B289" i="26" s="1"/>
  <c r="B350" i="26" s="1"/>
  <c r="E105" i="26"/>
  <c r="E166" i="26" s="1"/>
  <c r="E227" i="26" s="1"/>
  <c r="E288" i="26" s="1"/>
  <c r="E349" i="26" s="1"/>
  <c r="E410" i="26" s="1"/>
  <c r="E471" i="26" s="1"/>
  <c r="E532" i="26" s="1"/>
  <c r="D105" i="26"/>
  <c r="D166" i="26" s="1"/>
  <c r="D227" i="26" s="1"/>
  <c r="D288" i="26" s="1"/>
  <c r="D349" i="26" s="1"/>
  <c r="D410" i="26" s="1"/>
  <c r="D471" i="26" s="1"/>
  <c r="D532" i="26" s="1"/>
  <c r="C105" i="26"/>
  <c r="C166" i="26" s="1"/>
  <c r="C227" i="26" s="1"/>
  <c r="C288" i="26" s="1"/>
  <c r="C349" i="26" s="1"/>
  <c r="B105" i="26"/>
  <c r="B166" i="26" s="1"/>
  <c r="B227" i="26" s="1"/>
  <c r="B288" i="26" s="1"/>
  <c r="B349" i="26" s="1"/>
  <c r="E104" i="26"/>
  <c r="E165" i="26" s="1"/>
  <c r="E226" i="26" s="1"/>
  <c r="E287" i="26" s="1"/>
  <c r="E348" i="26" s="1"/>
  <c r="E409" i="26" s="1"/>
  <c r="E470" i="26" s="1"/>
  <c r="E531" i="26" s="1"/>
  <c r="D104" i="26"/>
  <c r="D165" i="26" s="1"/>
  <c r="D226" i="26" s="1"/>
  <c r="D287" i="26" s="1"/>
  <c r="D348" i="26" s="1"/>
  <c r="D409" i="26" s="1"/>
  <c r="D470" i="26" s="1"/>
  <c r="D531" i="26" s="1"/>
  <c r="C104" i="26"/>
  <c r="C165" i="26" s="1"/>
  <c r="C226" i="26" s="1"/>
  <c r="C287" i="26" s="1"/>
  <c r="C348" i="26" s="1"/>
  <c r="B104" i="26"/>
  <c r="B165" i="26" s="1"/>
  <c r="B226" i="26" s="1"/>
  <c r="B287" i="26" s="1"/>
  <c r="B348" i="26" s="1"/>
  <c r="E103" i="26"/>
  <c r="E164" i="26" s="1"/>
  <c r="E225" i="26" s="1"/>
  <c r="E286" i="26" s="1"/>
  <c r="E347" i="26" s="1"/>
  <c r="E408" i="26" s="1"/>
  <c r="E469" i="26" s="1"/>
  <c r="E530" i="26" s="1"/>
  <c r="D103" i="26"/>
  <c r="D164" i="26" s="1"/>
  <c r="D225" i="26" s="1"/>
  <c r="D286" i="26" s="1"/>
  <c r="D347" i="26" s="1"/>
  <c r="D408" i="26" s="1"/>
  <c r="D469" i="26" s="1"/>
  <c r="D530" i="26" s="1"/>
  <c r="C103" i="26"/>
  <c r="C164" i="26" s="1"/>
  <c r="C225" i="26" s="1"/>
  <c r="C286" i="26" s="1"/>
  <c r="C347" i="26" s="1"/>
  <c r="B103" i="26"/>
  <c r="B164" i="26" s="1"/>
  <c r="B225" i="26" s="1"/>
  <c r="B286" i="26" s="1"/>
  <c r="B347" i="26" s="1"/>
  <c r="E102" i="26"/>
  <c r="E163" i="26" s="1"/>
  <c r="E224" i="26" s="1"/>
  <c r="E285" i="26" s="1"/>
  <c r="E346" i="26" s="1"/>
  <c r="E407" i="26" s="1"/>
  <c r="E468" i="26" s="1"/>
  <c r="E529" i="26" s="1"/>
  <c r="D102" i="26"/>
  <c r="D163" i="26" s="1"/>
  <c r="D224" i="26" s="1"/>
  <c r="D285" i="26" s="1"/>
  <c r="D346" i="26" s="1"/>
  <c r="D407" i="26" s="1"/>
  <c r="D468" i="26" s="1"/>
  <c r="D529" i="26" s="1"/>
  <c r="C102" i="26"/>
  <c r="C163" i="26" s="1"/>
  <c r="C224" i="26" s="1"/>
  <c r="C285" i="26" s="1"/>
  <c r="C346" i="26" s="1"/>
  <c r="B102" i="26"/>
  <c r="B163" i="26" s="1"/>
  <c r="B224" i="26" s="1"/>
  <c r="B285" i="26" s="1"/>
  <c r="B346" i="26" s="1"/>
  <c r="E101" i="26"/>
  <c r="E162" i="26" s="1"/>
  <c r="E223" i="26" s="1"/>
  <c r="E284" i="26" s="1"/>
  <c r="E345" i="26" s="1"/>
  <c r="E406" i="26" s="1"/>
  <c r="E467" i="26" s="1"/>
  <c r="E528" i="26" s="1"/>
  <c r="D101" i="26"/>
  <c r="D162" i="26" s="1"/>
  <c r="D223" i="26" s="1"/>
  <c r="D284" i="26" s="1"/>
  <c r="D345" i="26" s="1"/>
  <c r="D406" i="26" s="1"/>
  <c r="D467" i="26" s="1"/>
  <c r="D528" i="26" s="1"/>
  <c r="C101" i="26"/>
  <c r="C162" i="26" s="1"/>
  <c r="C223" i="26" s="1"/>
  <c r="C284" i="26" s="1"/>
  <c r="C345" i="26" s="1"/>
  <c r="B101" i="26"/>
  <c r="B162" i="26" s="1"/>
  <c r="B223" i="26" s="1"/>
  <c r="B284" i="26" s="1"/>
  <c r="B345" i="26" s="1"/>
  <c r="E100" i="26"/>
  <c r="E161" i="26" s="1"/>
  <c r="E222" i="26" s="1"/>
  <c r="E283" i="26" s="1"/>
  <c r="E344" i="26" s="1"/>
  <c r="E405" i="26" s="1"/>
  <c r="E466" i="26" s="1"/>
  <c r="E527" i="26" s="1"/>
  <c r="D100" i="26"/>
  <c r="D161" i="26" s="1"/>
  <c r="D222" i="26" s="1"/>
  <c r="D283" i="26" s="1"/>
  <c r="D344" i="26" s="1"/>
  <c r="D405" i="26" s="1"/>
  <c r="D466" i="26" s="1"/>
  <c r="D527" i="26" s="1"/>
  <c r="C100" i="26"/>
  <c r="C161" i="26" s="1"/>
  <c r="C222" i="26" s="1"/>
  <c r="C283" i="26" s="1"/>
  <c r="C344" i="26" s="1"/>
  <c r="B100" i="26"/>
  <c r="B161" i="26" s="1"/>
  <c r="B222" i="26" s="1"/>
  <c r="B283" i="26" s="1"/>
  <c r="B344" i="26" s="1"/>
  <c r="E99" i="26"/>
  <c r="E160" i="26" s="1"/>
  <c r="E221" i="26" s="1"/>
  <c r="E282" i="26" s="1"/>
  <c r="E343" i="26" s="1"/>
  <c r="E404" i="26" s="1"/>
  <c r="E465" i="26" s="1"/>
  <c r="E526" i="26" s="1"/>
  <c r="D99" i="26"/>
  <c r="D160" i="26" s="1"/>
  <c r="D221" i="26" s="1"/>
  <c r="D282" i="26" s="1"/>
  <c r="D343" i="26" s="1"/>
  <c r="D404" i="26" s="1"/>
  <c r="D465" i="26" s="1"/>
  <c r="D526" i="26" s="1"/>
  <c r="C99" i="26"/>
  <c r="C160" i="26" s="1"/>
  <c r="C221" i="26" s="1"/>
  <c r="C282" i="26" s="1"/>
  <c r="C343" i="26" s="1"/>
  <c r="B99" i="26"/>
  <c r="B160" i="26" s="1"/>
  <c r="B221" i="26" s="1"/>
  <c r="B282" i="26" s="1"/>
  <c r="B343" i="26" s="1"/>
  <c r="E98" i="26"/>
  <c r="E159" i="26" s="1"/>
  <c r="E220" i="26" s="1"/>
  <c r="E281" i="26" s="1"/>
  <c r="E342" i="26" s="1"/>
  <c r="E403" i="26" s="1"/>
  <c r="E464" i="26" s="1"/>
  <c r="E525" i="26" s="1"/>
  <c r="D98" i="26"/>
  <c r="C98" i="26"/>
  <c r="C159" i="26" s="1"/>
  <c r="C220" i="26" s="1"/>
  <c r="C281" i="26" s="1"/>
  <c r="C342" i="26" s="1"/>
  <c r="B98" i="26"/>
  <c r="B159" i="26" s="1"/>
  <c r="B220" i="26" s="1"/>
  <c r="B281" i="26" s="1"/>
  <c r="B342" i="26" s="1"/>
  <c r="E97" i="26"/>
  <c r="E158" i="26" s="1"/>
  <c r="E219" i="26" s="1"/>
  <c r="E280" i="26" s="1"/>
  <c r="E341" i="26" s="1"/>
  <c r="E402" i="26" s="1"/>
  <c r="E463" i="26" s="1"/>
  <c r="E524" i="26" s="1"/>
  <c r="D97" i="26"/>
  <c r="D158" i="26" s="1"/>
  <c r="D219" i="26" s="1"/>
  <c r="D280" i="26" s="1"/>
  <c r="D341" i="26" s="1"/>
  <c r="D402" i="26" s="1"/>
  <c r="D463" i="26" s="1"/>
  <c r="D524" i="26" s="1"/>
  <c r="C97" i="26"/>
  <c r="C158" i="26" s="1"/>
  <c r="C219" i="26" s="1"/>
  <c r="C280" i="26" s="1"/>
  <c r="C341" i="26" s="1"/>
  <c r="B97" i="26"/>
  <c r="B158" i="26" s="1"/>
  <c r="B219" i="26" s="1"/>
  <c r="B280" i="26" s="1"/>
  <c r="B341" i="26" s="1"/>
  <c r="E96" i="26"/>
  <c r="E157" i="26" s="1"/>
  <c r="E218" i="26" s="1"/>
  <c r="E279" i="26" s="1"/>
  <c r="E340" i="26" s="1"/>
  <c r="E401" i="26" s="1"/>
  <c r="E462" i="26" s="1"/>
  <c r="E523" i="26" s="1"/>
  <c r="D96" i="26"/>
  <c r="D157" i="26" s="1"/>
  <c r="D218" i="26" s="1"/>
  <c r="D279" i="26" s="1"/>
  <c r="D340" i="26" s="1"/>
  <c r="D401" i="26" s="1"/>
  <c r="D462" i="26" s="1"/>
  <c r="D523" i="26" s="1"/>
  <c r="C96" i="26"/>
  <c r="C157" i="26" s="1"/>
  <c r="C218" i="26" s="1"/>
  <c r="C279" i="26" s="1"/>
  <c r="C340" i="26" s="1"/>
  <c r="B96" i="26"/>
  <c r="B157" i="26" s="1"/>
  <c r="B218" i="26" s="1"/>
  <c r="B279" i="26" s="1"/>
  <c r="B340" i="26" s="1"/>
  <c r="E95" i="26"/>
  <c r="E156" i="26" s="1"/>
  <c r="E217" i="26" s="1"/>
  <c r="E278" i="26" s="1"/>
  <c r="E339" i="26" s="1"/>
  <c r="E400" i="26" s="1"/>
  <c r="E461" i="26" s="1"/>
  <c r="E522" i="26" s="1"/>
  <c r="D95" i="26"/>
  <c r="D156" i="26" s="1"/>
  <c r="D217" i="26" s="1"/>
  <c r="D278" i="26" s="1"/>
  <c r="D339" i="26" s="1"/>
  <c r="D400" i="26" s="1"/>
  <c r="D461" i="26" s="1"/>
  <c r="D522" i="26" s="1"/>
  <c r="C95" i="26"/>
  <c r="C156" i="26" s="1"/>
  <c r="C217" i="26" s="1"/>
  <c r="C278" i="26" s="1"/>
  <c r="C339" i="26" s="1"/>
  <c r="B95" i="26"/>
  <c r="B156" i="26" s="1"/>
  <c r="B217" i="26" s="1"/>
  <c r="B278" i="26" s="1"/>
  <c r="B339" i="26" s="1"/>
  <c r="E94" i="26"/>
  <c r="E155" i="26" s="1"/>
  <c r="E216" i="26" s="1"/>
  <c r="E277" i="26" s="1"/>
  <c r="E338" i="26" s="1"/>
  <c r="E399" i="26" s="1"/>
  <c r="E460" i="26" s="1"/>
  <c r="E521" i="26" s="1"/>
  <c r="D94" i="26"/>
  <c r="D155" i="26" s="1"/>
  <c r="D216" i="26" s="1"/>
  <c r="D277" i="26" s="1"/>
  <c r="D338" i="26" s="1"/>
  <c r="D399" i="26" s="1"/>
  <c r="D460" i="26" s="1"/>
  <c r="D521" i="26" s="1"/>
  <c r="C94" i="26"/>
  <c r="C155" i="26" s="1"/>
  <c r="C216" i="26" s="1"/>
  <c r="C277" i="26" s="1"/>
  <c r="C338" i="26" s="1"/>
  <c r="B94" i="26"/>
  <c r="B155" i="26" s="1"/>
  <c r="B216" i="26" s="1"/>
  <c r="B277" i="26" s="1"/>
  <c r="B338" i="26" s="1"/>
  <c r="E93" i="26"/>
  <c r="E154" i="26" s="1"/>
  <c r="E215" i="26" s="1"/>
  <c r="E276" i="26" s="1"/>
  <c r="E337" i="26" s="1"/>
  <c r="E398" i="26" s="1"/>
  <c r="E459" i="26" s="1"/>
  <c r="E520" i="26" s="1"/>
  <c r="D93" i="26"/>
  <c r="D154" i="26" s="1"/>
  <c r="D215" i="26" s="1"/>
  <c r="D276" i="26" s="1"/>
  <c r="D337" i="26" s="1"/>
  <c r="D398" i="26" s="1"/>
  <c r="D459" i="26" s="1"/>
  <c r="D520" i="26" s="1"/>
  <c r="C93" i="26"/>
  <c r="C154" i="26" s="1"/>
  <c r="C215" i="26" s="1"/>
  <c r="C276" i="26" s="1"/>
  <c r="C337" i="26" s="1"/>
  <c r="B93" i="26"/>
  <c r="B154" i="26" s="1"/>
  <c r="B215" i="26" s="1"/>
  <c r="B276" i="26" s="1"/>
  <c r="B337" i="26" s="1"/>
  <c r="E92" i="26"/>
  <c r="E153" i="26" s="1"/>
  <c r="E214" i="26" s="1"/>
  <c r="E275" i="26" s="1"/>
  <c r="E336" i="26" s="1"/>
  <c r="E397" i="26" s="1"/>
  <c r="E458" i="26" s="1"/>
  <c r="E519" i="26" s="1"/>
  <c r="D92" i="26"/>
  <c r="D153" i="26" s="1"/>
  <c r="D214" i="26" s="1"/>
  <c r="D275" i="26" s="1"/>
  <c r="D336" i="26" s="1"/>
  <c r="D397" i="26" s="1"/>
  <c r="D458" i="26" s="1"/>
  <c r="D519" i="26" s="1"/>
  <c r="C92" i="26"/>
  <c r="C153" i="26" s="1"/>
  <c r="C214" i="26" s="1"/>
  <c r="C275" i="26" s="1"/>
  <c r="C336" i="26" s="1"/>
  <c r="B92" i="26"/>
  <c r="B153" i="26" s="1"/>
  <c r="B214" i="26" s="1"/>
  <c r="B275" i="26" s="1"/>
  <c r="B336" i="26" s="1"/>
  <c r="E91" i="26"/>
  <c r="E152" i="26" s="1"/>
  <c r="E213" i="26" s="1"/>
  <c r="E274" i="26" s="1"/>
  <c r="E335" i="26" s="1"/>
  <c r="E396" i="26" s="1"/>
  <c r="E457" i="26" s="1"/>
  <c r="E518" i="26" s="1"/>
  <c r="D91" i="26"/>
  <c r="D152" i="26" s="1"/>
  <c r="D213" i="26" s="1"/>
  <c r="D274" i="26" s="1"/>
  <c r="D335" i="26" s="1"/>
  <c r="D396" i="26" s="1"/>
  <c r="D457" i="26" s="1"/>
  <c r="D518" i="26" s="1"/>
  <c r="C91" i="26"/>
  <c r="C152" i="26" s="1"/>
  <c r="C213" i="26" s="1"/>
  <c r="C274" i="26" s="1"/>
  <c r="C335" i="26" s="1"/>
  <c r="B91" i="26"/>
  <c r="B152" i="26" s="1"/>
  <c r="B213" i="26" s="1"/>
  <c r="B274" i="26" s="1"/>
  <c r="B335" i="26" s="1"/>
  <c r="E90" i="26"/>
  <c r="E151" i="26" s="1"/>
  <c r="E212" i="26" s="1"/>
  <c r="E273" i="26" s="1"/>
  <c r="E334" i="26" s="1"/>
  <c r="E395" i="26" s="1"/>
  <c r="E456" i="26" s="1"/>
  <c r="E517" i="26" s="1"/>
  <c r="D90" i="26"/>
  <c r="C90" i="26"/>
  <c r="C151" i="26" s="1"/>
  <c r="C212" i="26" s="1"/>
  <c r="C273" i="26" s="1"/>
  <c r="C334" i="26" s="1"/>
  <c r="B90" i="26"/>
  <c r="B151" i="26" s="1"/>
  <c r="B212" i="26" s="1"/>
  <c r="B273" i="26" s="1"/>
  <c r="B334" i="26" s="1"/>
  <c r="E89" i="26"/>
  <c r="E150" i="26" s="1"/>
  <c r="E211" i="26" s="1"/>
  <c r="E272" i="26" s="1"/>
  <c r="E333" i="26" s="1"/>
  <c r="E394" i="26" s="1"/>
  <c r="E455" i="26" s="1"/>
  <c r="E516" i="26" s="1"/>
  <c r="D89" i="26"/>
  <c r="D150" i="26" s="1"/>
  <c r="D211" i="26" s="1"/>
  <c r="D272" i="26" s="1"/>
  <c r="D333" i="26" s="1"/>
  <c r="D394" i="26" s="1"/>
  <c r="D455" i="26" s="1"/>
  <c r="D516" i="26" s="1"/>
  <c r="C89" i="26"/>
  <c r="C150" i="26" s="1"/>
  <c r="C211" i="26" s="1"/>
  <c r="C272" i="26" s="1"/>
  <c r="C333" i="26" s="1"/>
  <c r="B89" i="26"/>
  <c r="B150" i="26" s="1"/>
  <c r="B211" i="26" s="1"/>
  <c r="B272" i="26" s="1"/>
  <c r="B333" i="26" s="1"/>
  <c r="E88" i="26"/>
  <c r="E149" i="26" s="1"/>
  <c r="E210" i="26" s="1"/>
  <c r="E271" i="26" s="1"/>
  <c r="E332" i="26" s="1"/>
  <c r="E393" i="26" s="1"/>
  <c r="E454" i="26" s="1"/>
  <c r="E515" i="26" s="1"/>
  <c r="D88" i="26"/>
  <c r="D149" i="26" s="1"/>
  <c r="D210" i="26" s="1"/>
  <c r="D271" i="26" s="1"/>
  <c r="D332" i="26" s="1"/>
  <c r="D393" i="26" s="1"/>
  <c r="D454" i="26" s="1"/>
  <c r="D515" i="26" s="1"/>
  <c r="C88" i="26"/>
  <c r="C149" i="26" s="1"/>
  <c r="C210" i="26" s="1"/>
  <c r="C271" i="26" s="1"/>
  <c r="C332" i="26" s="1"/>
  <c r="B88" i="26"/>
  <c r="B149" i="26" s="1"/>
  <c r="B210" i="26" s="1"/>
  <c r="B271" i="26" s="1"/>
  <c r="B332" i="26" s="1"/>
  <c r="E87" i="26"/>
  <c r="E148" i="26" s="1"/>
  <c r="E209" i="26" s="1"/>
  <c r="E270" i="26" s="1"/>
  <c r="E331" i="26" s="1"/>
  <c r="E392" i="26" s="1"/>
  <c r="E453" i="26" s="1"/>
  <c r="E514" i="26" s="1"/>
  <c r="D87" i="26"/>
  <c r="D148" i="26" s="1"/>
  <c r="D209" i="26" s="1"/>
  <c r="D270" i="26" s="1"/>
  <c r="D331" i="26" s="1"/>
  <c r="D392" i="26" s="1"/>
  <c r="D453" i="26" s="1"/>
  <c r="D514" i="26" s="1"/>
  <c r="C87" i="26"/>
  <c r="C148" i="26" s="1"/>
  <c r="C209" i="26" s="1"/>
  <c r="C270" i="26" s="1"/>
  <c r="C331" i="26" s="1"/>
  <c r="B87" i="26"/>
  <c r="B148" i="26" s="1"/>
  <c r="B209" i="26" s="1"/>
  <c r="B270" i="26" s="1"/>
  <c r="B331" i="26" s="1"/>
  <c r="E86" i="26"/>
  <c r="E147" i="26" s="1"/>
  <c r="E208" i="26" s="1"/>
  <c r="E269" i="26" s="1"/>
  <c r="E330" i="26" s="1"/>
  <c r="E391" i="26" s="1"/>
  <c r="E452" i="26" s="1"/>
  <c r="E513" i="26" s="1"/>
  <c r="D86" i="26"/>
  <c r="D147" i="26" s="1"/>
  <c r="D208" i="26" s="1"/>
  <c r="D269" i="26" s="1"/>
  <c r="D330" i="26" s="1"/>
  <c r="D391" i="26" s="1"/>
  <c r="D452" i="26" s="1"/>
  <c r="D513" i="26" s="1"/>
  <c r="C86" i="26"/>
  <c r="C147" i="26" s="1"/>
  <c r="C208" i="26" s="1"/>
  <c r="C269" i="26" s="1"/>
  <c r="C330" i="26" s="1"/>
  <c r="B86" i="26"/>
  <c r="B147" i="26" s="1"/>
  <c r="B208" i="26" s="1"/>
  <c r="B269" i="26" s="1"/>
  <c r="B330" i="26" s="1"/>
  <c r="E85" i="26"/>
  <c r="E146" i="26" s="1"/>
  <c r="E207" i="26" s="1"/>
  <c r="E268" i="26" s="1"/>
  <c r="E329" i="26" s="1"/>
  <c r="E390" i="26" s="1"/>
  <c r="E451" i="26" s="1"/>
  <c r="E512" i="26" s="1"/>
  <c r="D85" i="26"/>
  <c r="D146" i="26" s="1"/>
  <c r="D207" i="26" s="1"/>
  <c r="D268" i="26" s="1"/>
  <c r="D329" i="26" s="1"/>
  <c r="D390" i="26" s="1"/>
  <c r="D451" i="26" s="1"/>
  <c r="D512" i="26" s="1"/>
  <c r="C85" i="26"/>
  <c r="C146" i="26" s="1"/>
  <c r="C207" i="26" s="1"/>
  <c r="C268" i="26" s="1"/>
  <c r="C329" i="26" s="1"/>
  <c r="B85" i="26"/>
  <c r="B146" i="26" s="1"/>
  <c r="B207" i="26" s="1"/>
  <c r="B268" i="26" s="1"/>
  <c r="B329" i="26" s="1"/>
  <c r="E84" i="26"/>
  <c r="E145" i="26" s="1"/>
  <c r="E206" i="26" s="1"/>
  <c r="E267" i="26" s="1"/>
  <c r="E328" i="26" s="1"/>
  <c r="E389" i="26" s="1"/>
  <c r="E450" i="26" s="1"/>
  <c r="E511" i="26" s="1"/>
  <c r="D84" i="26"/>
  <c r="D145" i="26" s="1"/>
  <c r="D206" i="26" s="1"/>
  <c r="D267" i="26" s="1"/>
  <c r="D328" i="26" s="1"/>
  <c r="D389" i="26" s="1"/>
  <c r="D450" i="26" s="1"/>
  <c r="D511" i="26" s="1"/>
  <c r="C84" i="26"/>
  <c r="C145" i="26" s="1"/>
  <c r="C206" i="26" s="1"/>
  <c r="C267" i="26" s="1"/>
  <c r="C328" i="26" s="1"/>
  <c r="B84" i="26"/>
  <c r="B145" i="26" s="1"/>
  <c r="B206" i="26" s="1"/>
  <c r="B267" i="26" s="1"/>
  <c r="B328" i="26" s="1"/>
  <c r="E83" i="26"/>
  <c r="E144" i="26" s="1"/>
  <c r="E205" i="26" s="1"/>
  <c r="E266" i="26" s="1"/>
  <c r="E327" i="26" s="1"/>
  <c r="E388" i="26" s="1"/>
  <c r="E449" i="26" s="1"/>
  <c r="E510" i="26" s="1"/>
  <c r="D83" i="26"/>
  <c r="D144" i="26" s="1"/>
  <c r="D205" i="26" s="1"/>
  <c r="D266" i="26" s="1"/>
  <c r="D327" i="26" s="1"/>
  <c r="D388" i="26" s="1"/>
  <c r="D449" i="26" s="1"/>
  <c r="D510" i="26" s="1"/>
  <c r="C83" i="26"/>
  <c r="C144" i="26" s="1"/>
  <c r="C205" i="26" s="1"/>
  <c r="C266" i="26" s="1"/>
  <c r="C327" i="26" s="1"/>
  <c r="B83" i="26"/>
  <c r="B144" i="26" s="1"/>
  <c r="B205" i="26" s="1"/>
  <c r="B266" i="26" s="1"/>
  <c r="B327" i="26" s="1"/>
  <c r="E82" i="26"/>
  <c r="E143" i="26" s="1"/>
  <c r="E204" i="26" s="1"/>
  <c r="E265" i="26" s="1"/>
  <c r="E326" i="26" s="1"/>
  <c r="E387" i="26" s="1"/>
  <c r="E448" i="26" s="1"/>
  <c r="E509" i="26" s="1"/>
  <c r="D82" i="26"/>
  <c r="C82" i="26"/>
  <c r="C143" i="26" s="1"/>
  <c r="C204" i="26" s="1"/>
  <c r="C265" i="26" s="1"/>
  <c r="C326" i="26" s="1"/>
  <c r="B82" i="26"/>
  <c r="B143" i="26" s="1"/>
  <c r="B204" i="26" s="1"/>
  <c r="B265" i="26" s="1"/>
  <c r="B326" i="26" s="1"/>
  <c r="E81" i="26"/>
  <c r="E142" i="26" s="1"/>
  <c r="E203" i="26" s="1"/>
  <c r="E264" i="26" s="1"/>
  <c r="E325" i="26" s="1"/>
  <c r="E386" i="26" s="1"/>
  <c r="E447" i="26" s="1"/>
  <c r="E508" i="26" s="1"/>
  <c r="D81" i="26"/>
  <c r="D142" i="26" s="1"/>
  <c r="D203" i="26" s="1"/>
  <c r="D264" i="26" s="1"/>
  <c r="D325" i="26" s="1"/>
  <c r="D386" i="26" s="1"/>
  <c r="D447" i="26" s="1"/>
  <c r="D508" i="26" s="1"/>
  <c r="C81" i="26"/>
  <c r="C142" i="26" s="1"/>
  <c r="C203" i="26" s="1"/>
  <c r="C264" i="26" s="1"/>
  <c r="C325" i="26" s="1"/>
  <c r="B81" i="26"/>
  <c r="B142" i="26" s="1"/>
  <c r="B203" i="26" s="1"/>
  <c r="B264" i="26" s="1"/>
  <c r="B325" i="26" s="1"/>
  <c r="E80" i="26"/>
  <c r="E141" i="26" s="1"/>
  <c r="E202" i="26" s="1"/>
  <c r="E263" i="26" s="1"/>
  <c r="E324" i="26" s="1"/>
  <c r="E385" i="26" s="1"/>
  <c r="E446" i="26" s="1"/>
  <c r="E507" i="26" s="1"/>
  <c r="D80" i="26"/>
  <c r="D141" i="26" s="1"/>
  <c r="D202" i="26" s="1"/>
  <c r="D263" i="26" s="1"/>
  <c r="D324" i="26" s="1"/>
  <c r="D385" i="26" s="1"/>
  <c r="D446" i="26" s="1"/>
  <c r="D507" i="26" s="1"/>
  <c r="C80" i="26"/>
  <c r="C141" i="26" s="1"/>
  <c r="C202" i="26" s="1"/>
  <c r="C263" i="26" s="1"/>
  <c r="C324" i="26" s="1"/>
  <c r="B80" i="26"/>
  <c r="B141" i="26" s="1"/>
  <c r="B202" i="26" s="1"/>
  <c r="B263" i="26" s="1"/>
  <c r="B324" i="26" s="1"/>
  <c r="E79" i="26"/>
  <c r="E140" i="26" s="1"/>
  <c r="E201" i="26" s="1"/>
  <c r="E262" i="26" s="1"/>
  <c r="E323" i="26" s="1"/>
  <c r="E384" i="26" s="1"/>
  <c r="E445" i="26" s="1"/>
  <c r="E506" i="26" s="1"/>
  <c r="D79" i="26"/>
  <c r="D140" i="26" s="1"/>
  <c r="D201" i="26" s="1"/>
  <c r="D262" i="26" s="1"/>
  <c r="D323" i="26" s="1"/>
  <c r="D384" i="26" s="1"/>
  <c r="D445" i="26" s="1"/>
  <c r="D506" i="26" s="1"/>
  <c r="C79" i="26"/>
  <c r="C140" i="26" s="1"/>
  <c r="C201" i="26" s="1"/>
  <c r="C262" i="26" s="1"/>
  <c r="C323" i="26" s="1"/>
  <c r="B79" i="26"/>
  <c r="B140" i="26" s="1"/>
  <c r="B201" i="26" s="1"/>
  <c r="B262" i="26" s="1"/>
  <c r="B323" i="26" s="1"/>
  <c r="E78" i="26"/>
  <c r="E139" i="26" s="1"/>
  <c r="E200" i="26" s="1"/>
  <c r="E261" i="26" s="1"/>
  <c r="E322" i="26" s="1"/>
  <c r="E383" i="26" s="1"/>
  <c r="E444" i="26" s="1"/>
  <c r="E505" i="26" s="1"/>
  <c r="D78" i="26"/>
  <c r="D139" i="26" s="1"/>
  <c r="D200" i="26" s="1"/>
  <c r="D261" i="26" s="1"/>
  <c r="D322" i="26" s="1"/>
  <c r="D383" i="26" s="1"/>
  <c r="D444" i="26" s="1"/>
  <c r="D505" i="26" s="1"/>
  <c r="C78" i="26"/>
  <c r="C139" i="26" s="1"/>
  <c r="C200" i="26" s="1"/>
  <c r="C261" i="26" s="1"/>
  <c r="C322" i="26" s="1"/>
  <c r="B78" i="26"/>
  <c r="B139" i="26" s="1"/>
  <c r="B200" i="26" s="1"/>
  <c r="B261" i="26" s="1"/>
  <c r="B322" i="26" s="1"/>
  <c r="E77" i="26"/>
  <c r="E138" i="26" s="1"/>
  <c r="E199" i="26" s="1"/>
  <c r="E260" i="26" s="1"/>
  <c r="E321" i="26" s="1"/>
  <c r="E382" i="26" s="1"/>
  <c r="E443" i="26" s="1"/>
  <c r="E504" i="26" s="1"/>
  <c r="D77" i="26"/>
  <c r="D138" i="26" s="1"/>
  <c r="D199" i="26" s="1"/>
  <c r="D260" i="26" s="1"/>
  <c r="D321" i="26" s="1"/>
  <c r="D382" i="26" s="1"/>
  <c r="D443" i="26" s="1"/>
  <c r="D504" i="26" s="1"/>
  <c r="C77" i="26"/>
  <c r="C138" i="26" s="1"/>
  <c r="C199" i="26" s="1"/>
  <c r="C260" i="26" s="1"/>
  <c r="C321" i="26" s="1"/>
  <c r="B77" i="26"/>
  <c r="B138" i="26" s="1"/>
  <c r="B199" i="26" s="1"/>
  <c r="B260" i="26" s="1"/>
  <c r="B321" i="26" s="1"/>
  <c r="E76" i="26"/>
  <c r="E137" i="26" s="1"/>
  <c r="E198" i="26" s="1"/>
  <c r="E259" i="26" s="1"/>
  <c r="E320" i="26" s="1"/>
  <c r="E381" i="26" s="1"/>
  <c r="E442" i="26" s="1"/>
  <c r="E503" i="26" s="1"/>
  <c r="D76" i="26"/>
  <c r="D137" i="26" s="1"/>
  <c r="D198" i="26" s="1"/>
  <c r="D259" i="26" s="1"/>
  <c r="D320" i="26" s="1"/>
  <c r="D381" i="26" s="1"/>
  <c r="D442" i="26" s="1"/>
  <c r="D503" i="26" s="1"/>
  <c r="C76" i="26"/>
  <c r="C137" i="26" s="1"/>
  <c r="C198" i="26" s="1"/>
  <c r="C259" i="26" s="1"/>
  <c r="C320" i="26" s="1"/>
  <c r="B76" i="26"/>
  <c r="B137" i="26" s="1"/>
  <c r="B198" i="26" s="1"/>
  <c r="B259" i="26" s="1"/>
  <c r="B320" i="26" s="1"/>
  <c r="E75" i="26"/>
  <c r="E136" i="26" s="1"/>
  <c r="E197" i="26" s="1"/>
  <c r="E258" i="26" s="1"/>
  <c r="E319" i="26" s="1"/>
  <c r="E380" i="26" s="1"/>
  <c r="E441" i="26" s="1"/>
  <c r="E502" i="26" s="1"/>
  <c r="D75" i="26"/>
  <c r="D136" i="26" s="1"/>
  <c r="D197" i="26" s="1"/>
  <c r="D258" i="26" s="1"/>
  <c r="D319" i="26" s="1"/>
  <c r="D380" i="26" s="1"/>
  <c r="D441" i="26" s="1"/>
  <c r="D502" i="26" s="1"/>
  <c r="C75" i="26"/>
  <c r="C136" i="26" s="1"/>
  <c r="C197" i="26" s="1"/>
  <c r="C258" i="26" s="1"/>
  <c r="C319" i="26" s="1"/>
  <c r="B75" i="26"/>
  <c r="B136" i="26" s="1"/>
  <c r="B197" i="26" s="1"/>
  <c r="B258" i="26" s="1"/>
  <c r="B319" i="26" s="1"/>
  <c r="E74" i="26"/>
  <c r="E135" i="26" s="1"/>
  <c r="E196" i="26" s="1"/>
  <c r="E257" i="26" s="1"/>
  <c r="E318" i="26" s="1"/>
  <c r="E379" i="26" s="1"/>
  <c r="E440" i="26" s="1"/>
  <c r="E501" i="26" s="1"/>
  <c r="D74" i="26"/>
  <c r="C74" i="26"/>
  <c r="C135" i="26" s="1"/>
  <c r="C196" i="26" s="1"/>
  <c r="C257" i="26" s="1"/>
  <c r="C318" i="26" s="1"/>
  <c r="B74" i="26"/>
  <c r="B135" i="26" s="1"/>
  <c r="B196" i="26" s="1"/>
  <c r="B257" i="26" s="1"/>
  <c r="B318" i="26" s="1"/>
  <c r="N73" i="26"/>
  <c r="N195" i="26" s="1"/>
  <c r="M73" i="26"/>
  <c r="M195" i="26" s="1"/>
  <c r="L73" i="26"/>
  <c r="AF26" i="28" s="1"/>
  <c r="AX26" i="28" s="1"/>
  <c r="BG26" i="28" s="1"/>
  <c r="K73" i="26"/>
  <c r="K195" i="26" s="1"/>
  <c r="J73" i="26"/>
  <c r="AD26" i="28" s="1"/>
  <c r="AV26" i="28" s="1"/>
  <c r="BE26" i="28" s="1"/>
  <c r="I73" i="26"/>
  <c r="I195" i="26" s="1"/>
  <c r="I256" i="26" s="1"/>
  <c r="H73" i="26"/>
  <c r="H195" i="26" s="1"/>
  <c r="G73" i="26"/>
  <c r="G195" i="26" s="1"/>
  <c r="G256" i="26" s="1"/>
  <c r="E73" i="26"/>
  <c r="E134" i="26" s="1"/>
  <c r="E195" i="26" s="1"/>
  <c r="E256" i="26" s="1"/>
  <c r="E317" i="26" s="1"/>
  <c r="E378" i="26" s="1"/>
  <c r="E439" i="26" s="1"/>
  <c r="E500" i="26" s="1"/>
  <c r="D73" i="26"/>
  <c r="D134" i="26" s="1"/>
  <c r="D195" i="26" s="1"/>
  <c r="D256" i="26" s="1"/>
  <c r="D317" i="26" s="1"/>
  <c r="D378" i="26" s="1"/>
  <c r="D439" i="26" s="1"/>
  <c r="D500" i="26" s="1"/>
  <c r="C73" i="26"/>
  <c r="C134" i="26" s="1"/>
  <c r="C195" i="26" s="1"/>
  <c r="C256" i="26" s="1"/>
  <c r="C317" i="26" s="1"/>
  <c r="B73" i="26"/>
  <c r="B134" i="26" s="1"/>
  <c r="B195" i="26" s="1"/>
  <c r="B256" i="26" s="1"/>
  <c r="B317" i="26" s="1"/>
  <c r="N72" i="26"/>
  <c r="AH25" i="28" s="1"/>
  <c r="AZ25" i="28" s="1"/>
  <c r="BI25" i="28" s="1"/>
  <c r="M72" i="26"/>
  <c r="M194" i="26" s="1"/>
  <c r="L72" i="26"/>
  <c r="L194" i="26" s="1"/>
  <c r="K72" i="26"/>
  <c r="K194" i="26" s="1"/>
  <c r="K255" i="26" s="1"/>
  <c r="J72" i="26"/>
  <c r="J194" i="26" s="1"/>
  <c r="I72" i="26"/>
  <c r="AC25" i="28" s="1"/>
  <c r="AU25" i="28" s="1"/>
  <c r="BD25" i="28" s="1"/>
  <c r="H72" i="26"/>
  <c r="H194" i="26" s="1"/>
  <c r="G72" i="26"/>
  <c r="AA25" i="28" s="1"/>
  <c r="AS25" i="28" s="1"/>
  <c r="BB25" i="28" s="1"/>
  <c r="E72" i="26"/>
  <c r="E133" i="26" s="1"/>
  <c r="E194" i="26" s="1"/>
  <c r="E255" i="26" s="1"/>
  <c r="E316" i="26" s="1"/>
  <c r="E377" i="26" s="1"/>
  <c r="E438" i="26" s="1"/>
  <c r="E499" i="26" s="1"/>
  <c r="D72" i="26"/>
  <c r="D133" i="26" s="1"/>
  <c r="D194" i="26" s="1"/>
  <c r="D255" i="26" s="1"/>
  <c r="D316" i="26" s="1"/>
  <c r="D377" i="26" s="1"/>
  <c r="D438" i="26" s="1"/>
  <c r="D499" i="26" s="1"/>
  <c r="C72" i="26"/>
  <c r="C133" i="26" s="1"/>
  <c r="C194" i="26" s="1"/>
  <c r="C255" i="26" s="1"/>
  <c r="C316" i="26" s="1"/>
  <c r="B72" i="26"/>
  <c r="B133" i="26" s="1"/>
  <c r="B194" i="26" s="1"/>
  <c r="B255" i="26" s="1"/>
  <c r="B316" i="26" s="1"/>
  <c r="N71" i="26"/>
  <c r="N193" i="26" s="1"/>
  <c r="M71" i="26"/>
  <c r="M193" i="26" s="1"/>
  <c r="L71" i="26"/>
  <c r="L193" i="26" s="1"/>
  <c r="K71" i="26"/>
  <c r="K193" i="26" s="1"/>
  <c r="J71" i="26"/>
  <c r="AD24" i="28" s="1"/>
  <c r="AV24" i="28" s="1"/>
  <c r="BE24" i="28" s="1"/>
  <c r="I71" i="26"/>
  <c r="I193" i="26" s="1"/>
  <c r="I254" i="26" s="1"/>
  <c r="H71" i="26"/>
  <c r="H193" i="26" s="1"/>
  <c r="G71" i="26"/>
  <c r="G193" i="26" s="1"/>
  <c r="E71" i="26"/>
  <c r="E132" i="26" s="1"/>
  <c r="E193" i="26" s="1"/>
  <c r="E254" i="26" s="1"/>
  <c r="E315" i="26" s="1"/>
  <c r="E376" i="26" s="1"/>
  <c r="E437" i="26" s="1"/>
  <c r="E498" i="26" s="1"/>
  <c r="D71" i="26"/>
  <c r="D132" i="26" s="1"/>
  <c r="D193" i="26" s="1"/>
  <c r="D254" i="26" s="1"/>
  <c r="D315" i="26" s="1"/>
  <c r="D376" i="26" s="1"/>
  <c r="D437" i="26" s="1"/>
  <c r="D498" i="26" s="1"/>
  <c r="C71" i="26"/>
  <c r="C132" i="26" s="1"/>
  <c r="C193" i="26" s="1"/>
  <c r="C254" i="26" s="1"/>
  <c r="C315" i="26" s="1"/>
  <c r="B71" i="26"/>
  <c r="B132" i="26" s="1"/>
  <c r="B193" i="26" s="1"/>
  <c r="B254" i="26" s="1"/>
  <c r="B315" i="26" s="1"/>
  <c r="N70" i="26"/>
  <c r="AH23" i="28" s="1"/>
  <c r="AZ23" i="28" s="1"/>
  <c r="BI23" i="28" s="1"/>
  <c r="M70" i="26"/>
  <c r="M192" i="26" s="1"/>
  <c r="L70" i="26"/>
  <c r="L192" i="26" s="1"/>
  <c r="K70" i="26"/>
  <c r="K192" i="26" s="1"/>
  <c r="K253" i="26" s="1"/>
  <c r="J70" i="26"/>
  <c r="J192" i="26" s="1"/>
  <c r="I70" i="26"/>
  <c r="AC23" i="28" s="1"/>
  <c r="AU23" i="28" s="1"/>
  <c r="BD23" i="28" s="1"/>
  <c r="H70" i="26"/>
  <c r="AB23" i="28" s="1"/>
  <c r="AT23" i="28" s="1"/>
  <c r="G70" i="26"/>
  <c r="AA23" i="28" s="1"/>
  <c r="AS23" i="28" s="1"/>
  <c r="BB23" i="28" s="1"/>
  <c r="E70" i="26"/>
  <c r="E131" i="26" s="1"/>
  <c r="E192" i="26" s="1"/>
  <c r="E253" i="26" s="1"/>
  <c r="E314" i="26" s="1"/>
  <c r="E375" i="26" s="1"/>
  <c r="E436" i="26" s="1"/>
  <c r="E497" i="26" s="1"/>
  <c r="D70" i="26"/>
  <c r="D131" i="26" s="1"/>
  <c r="D192" i="26" s="1"/>
  <c r="D253" i="26" s="1"/>
  <c r="D314" i="26" s="1"/>
  <c r="D375" i="26" s="1"/>
  <c r="D436" i="26" s="1"/>
  <c r="D497" i="26" s="1"/>
  <c r="C70" i="26"/>
  <c r="C131" i="26" s="1"/>
  <c r="C192" i="26" s="1"/>
  <c r="C253" i="26" s="1"/>
  <c r="C314" i="26" s="1"/>
  <c r="B70" i="26"/>
  <c r="B131" i="26" s="1"/>
  <c r="B192" i="26" s="1"/>
  <c r="B253" i="26" s="1"/>
  <c r="B314" i="26" s="1"/>
  <c r="G69" i="26"/>
  <c r="G191" i="26" s="1"/>
  <c r="G252" i="26" s="1"/>
  <c r="E69" i="26"/>
  <c r="E130" i="26" s="1"/>
  <c r="E191" i="26" s="1"/>
  <c r="E252" i="26" s="1"/>
  <c r="E313" i="26" s="1"/>
  <c r="E374" i="26" s="1"/>
  <c r="E435" i="26" s="1"/>
  <c r="E496" i="26" s="1"/>
  <c r="D69" i="26"/>
  <c r="D130" i="26" s="1"/>
  <c r="D191" i="26" s="1"/>
  <c r="D252" i="26" s="1"/>
  <c r="D313" i="26" s="1"/>
  <c r="D374" i="26" s="1"/>
  <c r="D435" i="26" s="1"/>
  <c r="D496" i="26" s="1"/>
  <c r="C69" i="26"/>
  <c r="C130" i="26" s="1"/>
  <c r="C191" i="26" s="1"/>
  <c r="C252" i="26" s="1"/>
  <c r="C313" i="26" s="1"/>
  <c r="B69" i="26"/>
  <c r="B130" i="26" s="1"/>
  <c r="B191" i="26" s="1"/>
  <c r="B252" i="26" s="1"/>
  <c r="B313" i="26" s="1"/>
  <c r="N12" i="26"/>
  <c r="Y26" i="28" s="1"/>
  <c r="N10" i="26"/>
  <c r="Y24" i="28" s="1"/>
  <c r="N8" i="26"/>
  <c r="Y22" i="28" s="1"/>
  <c r="M8" i="26"/>
  <c r="X22" i="28" s="1"/>
  <c r="L8" i="26"/>
  <c r="W22" i="28" s="1"/>
  <c r="K8" i="26"/>
  <c r="V22" i="28" s="1"/>
  <c r="J8" i="26"/>
  <c r="U22" i="28" s="1"/>
  <c r="I8" i="26"/>
  <c r="T22" i="28" s="1"/>
  <c r="H8" i="26"/>
  <c r="S22" i="28" s="1"/>
  <c r="G8" i="26"/>
  <c r="R22" i="28" s="1"/>
  <c r="N6" i="26"/>
  <c r="M6" i="26"/>
  <c r="I6" i="26"/>
  <c r="J6" i="26" s="1"/>
  <c r="K6" i="26" s="1"/>
  <c r="L6" i="26" s="1"/>
  <c r="H6" i="26"/>
  <c r="F6" i="26"/>
  <c r="B54" i="23"/>
  <c r="B51" i="23"/>
  <c r="B8" i="23"/>
  <c r="B25" i="23" s="1"/>
  <c r="AB2" i="22"/>
  <c r="H127" i="20" a="1"/>
  <c r="H127" i="20"/>
  <c r="H126" i="20" a="1"/>
  <c r="H126" i="20" s="1"/>
  <c r="H125" i="20" a="1"/>
  <c r="H125" i="20" s="1"/>
  <c r="H124" i="20" a="1"/>
  <c r="H124" i="20" s="1"/>
  <c r="H123" i="20" a="1"/>
  <c r="H123" i="20"/>
  <c r="H122" i="20" a="1"/>
  <c r="H122" i="20" s="1"/>
  <c r="H121" i="20" a="1"/>
  <c r="H121" i="20" s="1"/>
  <c r="H120" i="20" a="1"/>
  <c r="H120" i="20" s="1"/>
  <c r="H119" i="20" a="1"/>
  <c r="H119" i="20"/>
  <c r="H118" i="20" a="1"/>
  <c r="H118" i="20" s="1"/>
  <c r="H116" i="20" a="1"/>
  <c r="H116" i="20" s="1"/>
  <c r="H115" i="20" a="1"/>
  <c r="H115" i="20" s="1"/>
  <c r="H114" i="20" a="1"/>
  <c r="H114" i="20"/>
  <c r="H113" i="20" a="1"/>
  <c r="H113" i="20" s="1"/>
  <c r="H112" i="20" a="1"/>
  <c r="H112" i="20" s="1"/>
  <c r="H111" i="20" a="1"/>
  <c r="H111" i="20" s="1"/>
  <c r="H110" i="20" a="1"/>
  <c r="H110" i="20"/>
  <c r="H109" i="20" a="1"/>
  <c r="H109" i="20" s="1"/>
  <c r="H108" i="20" a="1"/>
  <c r="H108" i="20" s="1"/>
  <c r="H107" i="20" a="1"/>
  <c r="H107" i="20" s="1"/>
  <c r="H105" i="20" a="1"/>
  <c r="H105" i="20"/>
  <c r="H104" i="20" a="1"/>
  <c r="H104" i="20" s="1"/>
  <c r="H103" i="20" a="1"/>
  <c r="H103" i="20" s="1"/>
  <c r="H102" i="20" a="1"/>
  <c r="H102" i="20" s="1"/>
  <c r="H101" i="20" a="1"/>
  <c r="H101" i="20"/>
  <c r="H100" i="20" a="1"/>
  <c r="H100" i="20" s="1"/>
  <c r="H99" i="20" a="1"/>
  <c r="H99" i="20" s="1"/>
  <c r="H98" i="20" a="1"/>
  <c r="H98" i="20" s="1"/>
  <c r="H97" i="20" a="1"/>
  <c r="H97" i="20"/>
  <c r="H96" i="20" a="1"/>
  <c r="H96" i="20" s="1"/>
  <c r="H94" i="20" a="1"/>
  <c r="H94" i="20" s="1"/>
  <c r="H93" i="20" a="1"/>
  <c r="H93" i="20" s="1"/>
  <c r="H92" i="20" a="1"/>
  <c r="H92" i="20"/>
  <c r="H91" i="20" a="1"/>
  <c r="H91" i="20" s="1"/>
  <c r="H90" i="20" a="1"/>
  <c r="H90" i="20" s="1"/>
  <c r="H89" i="20" a="1"/>
  <c r="H89" i="20" s="1"/>
  <c r="H88" i="20" a="1"/>
  <c r="H88" i="20"/>
  <c r="H87" i="20" a="1"/>
  <c r="H87" i="20" s="1"/>
  <c r="H86" i="20" a="1"/>
  <c r="H86" i="20" s="1"/>
  <c r="H85" i="20" a="1"/>
  <c r="H85" i="20" s="1"/>
  <c r="H83" i="20" a="1"/>
  <c r="H83" i="20"/>
  <c r="H82" i="20" a="1"/>
  <c r="H82" i="20" s="1"/>
  <c r="H81" i="20" a="1"/>
  <c r="H81" i="20" s="1"/>
  <c r="H80" i="20" a="1"/>
  <c r="H80" i="20" s="1"/>
  <c r="H79" i="20" a="1"/>
  <c r="H79" i="20"/>
  <c r="H78" i="20" a="1"/>
  <c r="H78" i="20" s="1"/>
  <c r="H77" i="20" a="1"/>
  <c r="H77" i="20" s="1"/>
  <c r="H76" i="20" a="1"/>
  <c r="H76" i="20" s="1"/>
  <c r="H75" i="20" a="1"/>
  <c r="H75" i="20"/>
  <c r="H74" i="20" a="1"/>
  <c r="H74" i="20" s="1"/>
  <c r="H73" i="20" a="1"/>
  <c r="H73" i="20" s="1"/>
  <c r="H72" i="20" a="1"/>
  <c r="H72" i="20" s="1"/>
  <c r="H71" i="20" a="1"/>
  <c r="H71" i="20"/>
  <c r="H70" i="20" a="1"/>
  <c r="H70" i="20" s="1"/>
  <c r="H69" i="20" a="1"/>
  <c r="H69" i="20" s="1"/>
  <c r="H68" i="20" a="1"/>
  <c r="H68" i="20" s="1"/>
  <c r="H67" i="20" a="1"/>
  <c r="H67" i="20"/>
  <c r="H66" i="20" a="1"/>
  <c r="H66" i="20" s="1"/>
  <c r="H65" i="20" a="1"/>
  <c r="H65" i="20" s="1"/>
  <c r="H64" i="20" a="1"/>
  <c r="H64" i="20" s="1"/>
  <c r="H63" i="20" a="1"/>
  <c r="H63" i="20"/>
  <c r="H62" i="20" a="1"/>
  <c r="H62" i="20" s="1"/>
  <c r="H61" i="20" a="1"/>
  <c r="H61" i="20" s="1"/>
  <c r="H60" i="20" a="1"/>
  <c r="H60" i="20" s="1"/>
  <c r="H59" i="20" a="1"/>
  <c r="H59" i="20"/>
  <c r="H58" i="20" a="1"/>
  <c r="H58" i="20" s="1"/>
  <c r="H57" i="20" a="1"/>
  <c r="H57" i="20" s="1"/>
  <c r="H56" i="20" a="1"/>
  <c r="H56" i="20" s="1"/>
  <c r="H55" i="20" a="1"/>
  <c r="H55" i="20"/>
  <c r="H54" i="20" a="1"/>
  <c r="H54" i="20" s="1"/>
  <c r="H53" i="20" a="1"/>
  <c r="H53" i="20" s="1"/>
  <c r="H52" i="20" a="1"/>
  <c r="H52" i="20" s="1"/>
  <c r="H51" i="20" a="1"/>
  <c r="H51" i="20"/>
  <c r="H50" i="20" a="1"/>
  <c r="H50" i="20" s="1"/>
  <c r="H49" i="20" a="1"/>
  <c r="H49" i="20" s="1"/>
  <c r="H48" i="20" a="1"/>
  <c r="H48" i="20" s="1"/>
  <c r="H47" i="20" a="1"/>
  <c r="H47" i="20"/>
  <c r="H46" i="20" a="1"/>
  <c r="H46" i="20" s="1"/>
  <c r="H45" i="20" a="1"/>
  <c r="H45" i="20" s="1"/>
  <c r="H44" i="20" a="1"/>
  <c r="H44" i="20" s="1"/>
  <c r="H43" i="20" a="1"/>
  <c r="H43" i="20"/>
  <c r="H42" i="20" a="1"/>
  <c r="H42" i="20" s="1"/>
  <c r="H41" i="20" a="1"/>
  <c r="H41" i="20" s="1"/>
  <c r="H39" i="20" a="1"/>
  <c r="H39" i="20" s="1"/>
  <c r="H38" i="20" a="1"/>
  <c r="H38" i="20"/>
  <c r="H37" i="20" a="1"/>
  <c r="H37" i="20" s="1"/>
  <c r="H36" i="20" a="1"/>
  <c r="H36" i="20" s="1"/>
  <c r="H35" i="20" a="1"/>
  <c r="H35" i="20" s="1"/>
  <c r="H34" i="20" a="1"/>
  <c r="H34" i="20"/>
  <c r="H33" i="20" a="1"/>
  <c r="H33" i="20" s="1"/>
  <c r="H32" i="20" a="1"/>
  <c r="H32" i="20" s="1"/>
  <c r="H31" i="20" a="1"/>
  <c r="H31" i="20" s="1"/>
  <c r="H30" i="20" a="1"/>
  <c r="H30" i="20"/>
  <c r="H28" i="20" a="1"/>
  <c r="H28" i="20" s="1"/>
  <c r="H27" i="20" a="1"/>
  <c r="H27" i="20" s="1"/>
  <c r="H26" i="20" a="1"/>
  <c r="H26" i="20" s="1"/>
  <c r="H25" i="20" a="1"/>
  <c r="H25" i="20"/>
  <c r="H17" i="20" a="1"/>
  <c r="H17" i="20" s="1"/>
  <c r="H16" i="20" a="1"/>
  <c r="H16" i="20" s="1"/>
  <c r="H15" i="20" a="1"/>
  <c r="H15" i="20" s="1"/>
  <c r="H14" i="20" a="1"/>
  <c r="H14" i="20"/>
  <c r="H13" i="20" a="1"/>
  <c r="H13" i="20" s="1"/>
  <c r="H12" i="20" a="1"/>
  <c r="H12" i="20" s="1"/>
  <c r="H11" i="20" a="1"/>
  <c r="H11" i="20" s="1"/>
  <c r="H10" i="20" a="1"/>
  <c r="H10" i="20"/>
  <c r="H9" i="20" a="1"/>
  <c r="H9" i="20" s="1"/>
  <c r="H8" i="20" a="1"/>
  <c r="H8" i="20" s="1"/>
  <c r="B3" i="20"/>
  <c r="B3" i="19"/>
  <c r="B3" i="18"/>
  <c r="B3" i="17"/>
  <c r="A1" i="17"/>
  <c r="B20" i="15"/>
  <c r="B19" i="15"/>
  <c r="B18" i="15"/>
  <c r="G17" i="15"/>
  <c r="F17" i="15"/>
  <c r="E17" i="15"/>
  <c r="D17" i="15" s="1"/>
  <c r="C17" i="15" s="1"/>
  <c r="B3" i="15"/>
  <c r="B3" i="14"/>
  <c r="A1" i="14"/>
  <c r="H18" i="13"/>
  <c r="H17" i="13"/>
  <c r="J11" i="13"/>
  <c r="J10" i="13"/>
  <c r="J9" i="13"/>
  <c r="I8" i="13"/>
  <c r="H8" i="13"/>
  <c r="G8" i="13" s="1"/>
  <c r="F8" i="13" s="1"/>
  <c r="E8" i="13"/>
  <c r="D8" i="13"/>
  <c r="C8" i="13" s="1"/>
  <c r="B3" i="13"/>
  <c r="B3" i="12"/>
  <c r="L2" i="12"/>
  <c r="C15" i="12" s="1"/>
  <c r="B3" i="11"/>
  <c r="B3" i="9"/>
  <c r="A1" i="9"/>
  <c r="I20" i="8"/>
  <c r="H20" i="8"/>
  <c r="G20" i="8"/>
  <c r="F20" i="8"/>
  <c r="E20" i="8"/>
  <c r="D20" i="8"/>
  <c r="C20" i="8"/>
  <c r="B20" i="8"/>
  <c r="A20" i="8"/>
  <c r="I19" i="8"/>
  <c r="H19" i="8"/>
  <c r="G19" i="8"/>
  <c r="F19" i="8"/>
  <c r="E19" i="8"/>
  <c r="D19" i="8"/>
  <c r="C19" i="8"/>
  <c r="B19" i="8"/>
  <c r="A19" i="8"/>
  <c r="I18" i="8"/>
  <c r="H18" i="8"/>
  <c r="G18" i="8"/>
  <c r="F18" i="8"/>
  <c r="E18" i="8"/>
  <c r="D18" i="8"/>
  <c r="C18" i="8"/>
  <c r="B18" i="8"/>
  <c r="A18" i="8"/>
  <c r="I17" i="8"/>
  <c r="H17" i="8"/>
  <c r="G17" i="8"/>
  <c r="F17" i="8"/>
  <c r="E17" i="8"/>
  <c r="D17" i="8"/>
  <c r="C17" i="8"/>
  <c r="B17" i="8"/>
  <c r="A17" i="8"/>
  <c r="I16" i="8"/>
  <c r="H16" i="8"/>
  <c r="G16" i="8"/>
  <c r="G14" i="8" s="1"/>
  <c r="F16" i="8"/>
  <c r="E16" i="8"/>
  <c r="D16" i="8"/>
  <c r="C16" i="8"/>
  <c r="B16" i="8"/>
  <c r="A16" i="8"/>
  <c r="I15" i="8"/>
  <c r="H15" i="8"/>
  <c r="H14" i="8" s="1"/>
  <c r="G15" i="8"/>
  <c r="F15" i="8"/>
  <c r="E15" i="8"/>
  <c r="D15" i="8"/>
  <c r="C15" i="8"/>
  <c r="B15" i="8"/>
  <c r="A15" i="8"/>
  <c r="I14" i="8"/>
  <c r="B14" i="8"/>
  <c r="E6" i="8"/>
  <c r="E4" i="8"/>
  <c r="K73" i="7"/>
  <c r="L73" i="7" s="1"/>
  <c r="D73" i="7"/>
  <c r="E73" i="7" s="1"/>
  <c r="F73" i="7" s="1"/>
  <c r="G73" i="7" s="1"/>
  <c r="H73" i="7" s="1"/>
  <c r="I73" i="7" s="1"/>
  <c r="J73" i="7" s="1"/>
  <c r="C73" i="7"/>
  <c r="D14" i="7" s="1"/>
  <c r="G317" i="26" s="1"/>
  <c r="G439" i="26" s="1"/>
  <c r="G500" i="26" s="1"/>
  <c r="B70" i="7"/>
  <c r="B69" i="7"/>
  <c r="H63" i="7"/>
  <c r="I63" i="7" s="1"/>
  <c r="G63" i="7"/>
  <c r="G62" i="7"/>
  <c r="H62" i="7" s="1"/>
  <c r="I62" i="7" s="1"/>
  <c r="C72" i="7" s="1"/>
  <c r="H61" i="7"/>
  <c r="I61" i="7" s="1"/>
  <c r="C71" i="7" s="1"/>
  <c r="D71" i="7" s="1"/>
  <c r="E71" i="7" s="1"/>
  <c r="F71" i="7" s="1"/>
  <c r="G71" i="7" s="1"/>
  <c r="H71" i="7" s="1"/>
  <c r="I71" i="7" s="1"/>
  <c r="J71" i="7" s="1"/>
  <c r="K71" i="7" s="1"/>
  <c r="L71" i="7" s="1"/>
  <c r="G61" i="7"/>
  <c r="G60" i="7"/>
  <c r="H60" i="7" s="1"/>
  <c r="I60" i="7" s="1"/>
  <c r="C70" i="7" s="1"/>
  <c r="B60" i="7"/>
  <c r="G59" i="7"/>
  <c r="H59" i="7" s="1"/>
  <c r="I59" i="7" s="1"/>
  <c r="B59" i="7"/>
  <c r="P52" i="7"/>
  <c r="P51" i="7"/>
  <c r="P50" i="7"/>
  <c r="D47" i="7"/>
  <c r="M46" i="7"/>
  <c r="L46" i="7"/>
  <c r="E46" i="7"/>
  <c r="F46" i="7" s="1"/>
  <c r="G46" i="7" s="1"/>
  <c r="H46" i="7" s="1"/>
  <c r="I46" i="7" s="1"/>
  <c r="J46" i="7" s="1"/>
  <c r="K46" i="7" s="1"/>
  <c r="F45" i="7"/>
  <c r="E45" i="7"/>
  <c r="E47" i="7" s="1"/>
  <c r="E17" i="7" s="1"/>
  <c r="DV18" i="6" s="1"/>
  <c r="B45" i="7"/>
  <c r="D44" i="7"/>
  <c r="E43" i="7"/>
  <c r="F43" i="7" s="1"/>
  <c r="G43" i="7" s="1"/>
  <c r="H43" i="7" s="1"/>
  <c r="I43" i="7" s="1"/>
  <c r="J43" i="7" s="1"/>
  <c r="K43" i="7" s="1"/>
  <c r="L43" i="7" s="1"/>
  <c r="M43" i="7" s="1"/>
  <c r="K42" i="7"/>
  <c r="J42" i="7"/>
  <c r="F42" i="7"/>
  <c r="G42" i="7" s="1"/>
  <c r="H42" i="7" s="1"/>
  <c r="I42" i="7" s="1"/>
  <c r="E42" i="7"/>
  <c r="B42" i="7"/>
  <c r="E41" i="7"/>
  <c r="E15" i="7" s="1"/>
  <c r="DV16" i="6" s="1"/>
  <c r="D41" i="7"/>
  <c r="D15" i="7" s="1"/>
  <c r="G40" i="7"/>
  <c r="H40" i="7" s="1"/>
  <c r="I40" i="7" s="1"/>
  <c r="J40" i="7" s="1"/>
  <c r="K40" i="7" s="1"/>
  <c r="L40" i="7" s="1"/>
  <c r="M40" i="7" s="1"/>
  <c r="F40" i="7"/>
  <c r="E40" i="7"/>
  <c r="E39" i="7"/>
  <c r="F39" i="7" s="1"/>
  <c r="F41" i="7" s="1"/>
  <c r="F15" i="7" s="1"/>
  <c r="B39" i="7"/>
  <c r="D38" i="7"/>
  <c r="L37" i="7"/>
  <c r="M37" i="7" s="1"/>
  <c r="K37" i="7"/>
  <c r="E37" i="7"/>
  <c r="F37" i="7" s="1"/>
  <c r="G37" i="7" s="1"/>
  <c r="H37" i="7" s="1"/>
  <c r="I37" i="7" s="1"/>
  <c r="J37" i="7" s="1"/>
  <c r="E36" i="7"/>
  <c r="B36" i="7"/>
  <c r="D35" i="7"/>
  <c r="F34" i="7"/>
  <c r="G34" i="7" s="1"/>
  <c r="H34" i="7" s="1"/>
  <c r="I34" i="7" s="1"/>
  <c r="J34" i="7" s="1"/>
  <c r="K34" i="7" s="1"/>
  <c r="L34" i="7" s="1"/>
  <c r="M34" i="7" s="1"/>
  <c r="E34" i="7"/>
  <c r="E33" i="7"/>
  <c r="F33" i="7" s="1"/>
  <c r="G33" i="7" s="1"/>
  <c r="H33" i="7" s="1"/>
  <c r="I33" i="7" s="1"/>
  <c r="B33" i="7"/>
  <c r="D32" i="7"/>
  <c r="D12" i="7" s="1"/>
  <c r="M31" i="7"/>
  <c r="F31" i="7"/>
  <c r="G31" i="7" s="1"/>
  <c r="H31" i="7" s="1"/>
  <c r="I31" i="7" s="1"/>
  <c r="J31" i="7" s="1"/>
  <c r="K31" i="7" s="1"/>
  <c r="L31" i="7" s="1"/>
  <c r="E31" i="7"/>
  <c r="E32" i="7" s="1"/>
  <c r="G30" i="7"/>
  <c r="F30" i="7"/>
  <c r="E30" i="7"/>
  <c r="B30" i="7"/>
  <c r="D29" i="7"/>
  <c r="J28" i="7"/>
  <c r="K28" i="7" s="1"/>
  <c r="L28" i="7" s="1"/>
  <c r="M28" i="7" s="1"/>
  <c r="F28" i="7"/>
  <c r="G28" i="7" s="1"/>
  <c r="H28" i="7" s="1"/>
  <c r="I28" i="7" s="1"/>
  <c r="E28" i="7"/>
  <c r="E27" i="7"/>
  <c r="E29" i="7" s="1"/>
  <c r="B27" i="7"/>
  <c r="F26" i="7"/>
  <c r="I313" i="26" s="1"/>
  <c r="I435" i="26" s="1"/>
  <c r="I496" i="26" s="1"/>
  <c r="E26" i="7"/>
  <c r="H313" i="26" s="1"/>
  <c r="H435" i="26" s="1"/>
  <c r="H496" i="26" s="1"/>
  <c r="D26" i="7"/>
  <c r="G25" i="7"/>
  <c r="H25" i="7" s="1"/>
  <c r="I25" i="7" s="1"/>
  <c r="J25" i="7" s="1"/>
  <c r="K25" i="7" s="1"/>
  <c r="L25" i="7" s="1"/>
  <c r="M25" i="7" s="1"/>
  <c r="E25" i="7"/>
  <c r="F25" i="7" s="1"/>
  <c r="F24" i="7"/>
  <c r="G24" i="7" s="1"/>
  <c r="E24" i="7"/>
  <c r="B24" i="7"/>
  <c r="D17" i="7"/>
  <c r="B17" i="7"/>
  <c r="D16" i="7"/>
  <c r="B16" i="7"/>
  <c r="B15" i="7"/>
  <c r="B14" i="7"/>
  <c r="B13" i="7"/>
  <c r="B12" i="7"/>
  <c r="B11" i="7"/>
  <c r="G313" i="26"/>
  <c r="G435" i="26" s="1"/>
  <c r="G496" i="26" s="1"/>
  <c r="B10" i="7"/>
  <c r="B3" i="7"/>
  <c r="J2" i="7"/>
  <c r="P121" i="6"/>
  <c r="O121" i="6"/>
  <c r="N121" i="6"/>
  <c r="M121" i="6"/>
  <c r="L121" i="6"/>
  <c r="K121" i="6"/>
  <c r="J121" i="6"/>
  <c r="I121" i="6"/>
  <c r="H121" i="6"/>
  <c r="G121" i="6"/>
  <c r="F121" i="6"/>
  <c r="E121" i="6"/>
  <c r="D121" i="6"/>
  <c r="P118" i="6"/>
  <c r="O118" i="6"/>
  <c r="N118" i="6"/>
  <c r="M118" i="6"/>
  <c r="L118" i="6"/>
  <c r="K118" i="6"/>
  <c r="J118" i="6"/>
  <c r="I118" i="6"/>
  <c r="H118" i="6"/>
  <c r="G118" i="6"/>
  <c r="F118" i="6"/>
  <c r="E118" i="6"/>
  <c r="D118" i="6"/>
  <c r="P117" i="6"/>
  <c r="O117" i="6"/>
  <c r="N117" i="6"/>
  <c r="M117" i="6"/>
  <c r="L117" i="6"/>
  <c r="K117" i="6"/>
  <c r="J117" i="6"/>
  <c r="I117" i="6"/>
  <c r="H117" i="6"/>
  <c r="G117" i="6"/>
  <c r="F117" i="6"/>
  <c r="E117" i="6"/>
  <c r="D117" i="6"/>
  <c r="P116" i="6"/>
  <c r="O116" i="6"/>
  <c r="N116" i="6"/>
  <c r="M116" i="6"/>
  <c r="L116" i="6"/>
  <c r="K116" i="6"/>
  <c r="J116" i="6"/>
  <c r="I116" i="6"/>
  <c r="H116" i="6"/>
  <c r="G116" i="6"/>
  <c r="F116" i="6"/>
  <c r="E116" i="6"/>
  <c r="D116" i="6"/>
  <c r="P115" i="6"/>
  <c r="O115" i="6"/>
  <c r="N115" i="6"/>
  <c r="M115" i="6"/>
  <c r="M110" i="6" s="1"/>
  <c r="L115" i="6"/>
  <c r="K115" i="6"/>
  <c r="J115" i="6"/>
  <c r="I115" i="6"/>
  <c r="H115" i="6"/>
  <c r="G115" i="6"/>
  <c r="F115" i="6"/>
  <c r="E115" i="6"/>
  <c r="D115" i="6"/>
  <c r="P114" i="6"/>
  <c r="O114" i="6"/>
  <c r="N114" i="6"/>
  <c r="M114" i="6"/>
  <c r="L114" i="6"/>
  <c r="K114" i="6"/>
  <c r="J114" i="6"/>
  <c r="I114" i="6"/>
  <c r="H114" i="6"/>
  <c r="G114" i="6"/>
  <c r="F114" i="6"/>
  <c r="E114" i="6"/>
  <c r="D114" i="6"/>
  <c r="P113" i="6"/>
  <c r="O113" i="6"/>
  <c r="N113" i="6"/>
  <c r="N110" i="6" s="1"/>
  <c r="M113" i="6"/>
  <c r="L113" i="6"/>
  <c r="K113" i="6"/>
  <c r="J113" i="6"/>
  <c r="I113" i="6"/>
  <c r="H113" i="6"/>
  <c r="G113" i="6"/>
  <c r="F113" i="6"/>
  <c r="F110" i="6" s="1"/>
  <c r="E113" i="6"/>
  <c r="D113" i="6"/>
  <c r="P112" i="6"/>
  <c r="O112" i="6"/>
  <c r="N112" i="6"/>
  <c r="M112" i="6"/>
  <c r="L112" i="6"/>
  <c r="K112" i="6"/>
  <c r="J112" i="6"/>
  <c r="I112" i="6"/>
  <c r="H112" i="6"/>
  <c r="G112" i="6"/>
  <c r="F112" i="6"/>
  <c r="E112" i="6"/>
  <c r="D112" i="6"/>
  <c r="D122" i="6" s="1"/>
  <c r="P111" i="6"/>
  <c r="P110" i="6" s="1"/>
  <c r="O111" i="6"/>
  <c r="N111" i="6"/>
  <c r="M111" i="6"/>
  <c r="L111" i="6"/>
  <c r="K111" i="6"/>
  <c r="J111" i="6"/>
  <c r="I111" i="6"/>
  <c r="H111" i="6"/>
  <c r="H110" i="6" s="1"/>
  <c r="G111" i="6"/>
  <c r="F111" i="6"/>
  <c r="E111" i="6"/>
  <c r="D111" i="6"/>
  <c r="E110" i="6"/>
  <c r="P109" i="6"/>
  <c r="O109" i="6"/>
  <c r="N109" i="6"/>
  <c r="M109" i="6"/>
  <c r="L109" i="6"/>
  <c r="K109" i="6"/>
  <c r="J109" i="6"/>
  <c r="I109" i="6"/>
  <c r="H109" i="6"/>
  <c r="G109" i="6"/>
  <c r="F109" i="6"/>
  <c r="E109" i="6"/>
  <c r="D109" i="6"/>
  <c r="P98" i="6"/>
  <c r="O98" i="6"/>
  <c r="N98" i="6"/>
  <c r="M98" i="6"/>
  <c r="L98" i="6"/>
  <c r="K98" i="6"/>
  <c r="J98" i="6"/>
  <c r="I98" i="6"/>
  <c r="H98" i="6"/>
  <c r="G98" i="6"/>
  <c r="F98" i="6"/>
  <c r="E98" i="6"/>
  <c r="D98" i="6"/>
  <c r="P97" i="6"/>
  <c r="O97" i="6"/>
  <c r="N97" i="6"/>
  <c r="M97" i="6"/>
  <c r="L97" i="6"/>
  <c r="K97" i="6"/>
  <c r="J97" i="6"/>
  <c r="I97" i="6"/>
  <c r="H97" i="6"/>
  <c r="G97" i="6"/>
  <c r="F97" i="6"/>
  <c r="E97" i="6"/>
  <c r="D97" i="6"/>
  <c r="D94" i="6"/>
  <c r="P93" i="6"/>
  <c r="O93" i="6"/>
  <c r="N93" i="6"/>
  <c r="M93" i="6"/>
  <c r="L93" i="6"/>
  <c r="K93" i="6"/>
  <c r="J93" i="6"/>
  <c r="I93" i="6"/>
  <c r="H93" i="6"/>
  <c r="G93" i="6"/>
  <c r="F93" i="6"/>
  <c r="E93" i="6"/>
  <c r="D93" i="6"/>
  <c r="P82" i="6"/>
  <c r="O82" i="6"/>
  <c r="N82" i="6"/>
  <c r="M82" i="6"/>
  <c r="L82" i="6"/>
  <c r="K82" i="6"/>
  <c r="J82" i="6"/>
  <c r="I82" i="6"/>
  <c r="H82" i="6"/>
  <c r="G82" i="6"/>
  <c r="F82" i="6"/>
  <c r="E82" i="6"/>
  <c r="D82" i="6"/>
  <c r="P81" i="6"/>
  <c r="O81" i="6"/>
  <c r="N81" i="6"/>
  <c r="M81" i="6"/>
  <c r="L81" i="6"/>
  <c r="K81" i="6"/>
  <c r="J81" i="6"/>
  <c r="I81" i="6"/>
  <c r="H81" i="6"/>
  <c r="G81" i="6"/>
  <c r="F81" i="6"/>
  <c r="E81" i="6"/>
  <c r="D81" i="6"/>
  <c r="E78" i="6"/>
  <c r="F78" i="6" s="1"/>
  <c r="G78" i="6" s="1"/>
  <c r="H78" i="6" s="1"/>
  <c r="I78" i="6" s="1"/>
  <c r="J78" i="6" s="1"/>
  <c r="K78" i="6" s="1"/>
  <c r="L78" i="6" s="1"/>
  <c r="M78" i="6" s="1"/>
  <c r="N78" i="6" s="1"/>
  <c r="O78" i="6" s="1"/>
  <c r="P78" i="6" s="1"/>
  <c r="E77" i="6"/>
  <c r="F77" i="6" s="1"/>
  <c r="G77" i="6" s="1"/>
  <c r="H77" i="6" s="1"/>
  <c r="I77" i="6" s="1"/>
  <c r="J77" i="6" s="1"/>
  <c r="K77" i="6" s="1"/>
  <c r="L77" i="6" s="1"/>
  <c r="M77" i="6" s="1"/>
  <c r="N77" i="6" s="1"/>
  <c r="O77" i="6" s="1"/>
  <c r="P77" i="6" s="1"/>
  <c r="H76" i="6"/>
  <c r="I76" i="6" s="1"/>
  <c r="J76" i="6" s="1"/>
  <c r="K76" i="6" s="1"/>
  <c r="L76" i="6" s="1"/>
  <c r="M76" i="6" s="1"/>
  <c r="N76" i="6" s="1"/>
  <c r="O76" i="6" s="1"/>
  <c r="P76" i="6" s="1"/>
  <c r="F76" i="6"/>
  <c r="G76" i="6" s="1"/>
  <c r="E76" i="6"/>
  <c r="J75" i="6"/>
  <c r="K75" i="6" s="1"/>
  <c r="L75" i="6" s="1"/>
  <c r="M75" i="6" s="1"/>
  <c r="N75" i="6" s="1"/>
  <c r="O75" i="6" s="1"/>
  <c r="P75" i="6" s="1"/>
  <c r="I75" i="6"/>
  <c r="G75" i="6"/>
  <c r="H75" i="6" s="1"/>
  <c r="F75" i="6"/>
  <c r="E74" i="6"/>
  <c r="H73" i="6"/>
  <c r="I73" i="6" s="1"/>
  <c r="J73" i="6" s="1"/>
  <c r="K73" i="6" s="1"/>
  <c r="L73" i="6" s="1"/>
  <c r="M73" i="6" s="1"/>
  <c r="N73" i="6" s="1"/>
  <c r="O73" i="6" s="1"/>
  <c r="P73" i="6" s="1"/>
  <c r="F73" i="6"/>
  <c r="G73" i="6" s="1"/>
  <c r="K72" i="6"/>
  <c r="L72" i="6" s="1"/>
  <c r="M72" i="6" s="1"/>
  <c r="N72" i="6" s="1"/>
  <c r="O72" i="6" s="1"/>
  <c r="P72" i="6" s="1"/>
  <c r="F72" i="6"/>
  <c r="G72" i="6" s="1"/>
  <c r="H72" i="6" s="1"/>
  <c r="I72" i="6" s="1"/>
  <c r="J72" i="6" s="1"/>
  <c r="G71" i="6"/>
  <c r="F71" i="6"/>
  <c r="E71" i="6"/>
  <c r="L59" i="6"/>
  <c r="K59" i="6"/>
  <c r="J59" i="6"/>
  <c r="I59" i="6"/>
  <c r="H59" i="6"/>
  <c r="G59" i="6"/>
  <c r="F59" i="6"/>
  <c r="E59" i="6"/>
  <c r="D59" i="6"/>
  <c r="AB44" i="6"/>
  <c r="AA44" i="6"/>
  <c r="Z44" i="6"/>
  <c r="Y44" i="6"/>
  <c r="Y36" i="6" s="1"/>
  <c r="X44" i="6"/>
  <c r="X36" i="6" s="1"/>
  <c r="J44" i="6"/>
  <c r="I44" i="6"/>
  <c r="H44" i="6"/>
  <c r="H36" i="6" s="1"/>
  <c r="G44" i="6"/>
  <c r="F44" i="6"/>
  <c r="AB37" i="6"/>
  <c r="AA37" i="6"/>
  <c r="AA36" i="6" s="1"/>
  <c r="Z37" i="6"/>
  <c r="Y37" i="6"/>
  <c r="X37" i="6"/>
  <c r="U37" i="6"/>
  <c r="J37" i="6"/>
  <c r="I37" i="6"/>
  <c r="H37" i="6"/>
  <c r="G37" i="6"/>
  <c r="F37" i="6"/>
  <c r="F36" i="6" s="1"/>
  <c r="AB36" i="6"/>
  <c r="Z36" i="6"/>
  <c r="P36" i="6"/>
  <c r="O36" i="6"/>
  <c r="N36" i="6"/>
  <c r="M36" i="6"/>
  <c r="L36" i="6"/>
  <c r="J36" i="6"/>
  <c r="I36" i="6"/>
  <c r="G36" i="6"/>
  <c r="DW35" i="6"/>
  <c r="L35" i="6"/>
  <c r="CD27" i="6"/>
  <c r="CC27" i="6"/>
  <c r="CB27" i="6"/>
  <c r="CA27" i="6"/>
  <c r="BZ27" i="6"/>
  <c r="BY27" i="6"/>
  <c r="BX27" i="6"/>
  <c r="BW27" i="6"/>
  <c r="BN27" i="6"/>
  <c r="BV27" i="6" s="1"/>
  <c r="BM27" i="6"/>
  <c r="BU27" i="6" s="1"/>
  <c r="BL27" i="6"/>
  <c r="BT27" i="6" s="1"/>
  <c r="BK27" i="6"/>
  <c r="BS27" i="6" s="1"/>
  <c r="BJ27" i="6"/>
  <c r="BR27" i="6" s="1"/>
  <c r="BI27" i="6"/>
  <c r="BQ27" i="6" s="1"/>
  <c r="BH27" i="6"/>
  <c r="BP27" i="6" s="1"/>
  <c r="BG27" i="6"/>
  <c r="BO27" i="6" s="1"/>
  <c r="CD26" i="6"/>
  <c r="CC26" i="6"/>
  <c r="CB26" i="6"/>
  <c r="CA26" i="6"/>
  <c r="BZ26" i="6"/>
  <c r="BY26" i="6"/>
  <c r="BX26" i="6"/>
  <c r="BW26" i="6"/>
  <c r="BN26" i="6"/>
  <c r="BV26" i="6" s="1"/>
  <c r="BM26" i="6"/>
  <c r="BU26" i="6" s="1"/>
  <c r="BL26" i="6"/>
  <c r="BT26" i="6" s="1"/>
  <c r="BK26" i="6"/>
  <c r="BS26" i="6" s="1"/>
  <c r="BJ26" i="6"/>
  <c r="BR26" i="6" s="1"/>
  <c r="BI26" i="6"/>
  <c r="BQ26" i="6" s="1"/>
  <c r="BH26" i="6"/>
  <c r="BP26" i="6" s="1"/>
  <c r="BG26" i="6"/>
  <c r="BO26" i="6" s="1"/>
  <c r="CD25" i="6"/>
  <c r="CC25" i="6"/>
  <c r="CB25" i="6"/>
  <c r="CA25" i="6"/>
  <c r="BZ25" i="6"/>
  <c r="BY25" i="6"/>
  <c r="BX25" i="6"/>
  <c r="BW25" i="6"/>
  <c r="BN25" i="6"/>
  <c r="BV25" i="6" s="1"/>
  <c r="BM25" i="6"/>
  <c r="BU25" i="6" s="1"/>
  <c r="BL25" i="6"/>
  <c r="BT25" i="6" s="1"/>
  <c r="BK25" i="6"/>
  <c r="BS25" i="6" s="1"/>
  <c r="BJ25" i="6"/>
  <c r="BR25" i="6" s="1"/>
  <c r="BI25" i="6"/>
  <c r="BQ25" i="6" s="1"/>
  <c r="BH25" i="6"/>
  <c r="BP25" i="6" s="1"/>
  <c r="BG25" i="6"/>
  <c r="BO25" i="6" s="1"/>
  <c r="CD24" i="6"/>
  <c r="CC24" i="6"/>
  <c r="CB24" i="6"/>
  <c r="CA24" i="6"/>
  <c r="BZ24" i="6"/>
  <c r="BY24" i="6"/>
  <c r="BX24" i="6"/>
  <c r="BW24" i="6"/>
  <c r="BS24" i="6"/>
  <c r="BN24" i="6"/>
  <c r="BV24" i="6" s="1"/>
  <c r="BM24" i="6"/>
  <c r="BU24" i="6" s="1"/>
  <c r="BL24" i="6"/>
  <c r="BT24" i="6" s="1"/>
  <c r="BK24" i="6"/>
  <c r="BJ24" i="6"/>
  <c r="BR24" i="6" s="1"/>
  <c r="BI24" i="6"/>
  <c r="BQ24" i="6" s="1"/>
  <c r="BH24" i="6"/>
  <c r="BP24" i="6" s="1"/>
  <c r="BG24" i="6"/>
  <c r="BO24" i="6" s="1"/>
  <c r="CD23" i="6"/>
  <c r="CC23" i="6"/>
  <c r="CB23" i="6"/>
  <c r="CA23" i="6"/>
  <c r="BZ23" i="6"/>
  <c r="BY23" i="6"/>
  <c r="BX23" i="6"/>
  <c r="BW23" i="6"/>
  <c r="BN23" i="6"/>
  <c r="BV23" i="6" s="1"/>
  <c r="BM23" i="6"/>
  <c r="BU23" i="6" s="1"/>
  <c r="BL23" i="6"/>
  <c r="BT23" i="6" s="1"/>
  <c r="BK23" i="6"/>
  <c r="BS23" i="6" s="1"/>
  <c r="BJ23" i="6"/>
  <c r="BR23" i="6" s="1"/>
  <c r="BI23" i="6"/>
  <c r="BQ23" i="6" s="1"/>
  <c r="BH23" i="6"/>
  <c r="BP23" i="6" s="1"/>
  <c r="BG23" i="6"/>
  <c r="BO23" i="6" s="1"/>
  <c r="CD22" i="6"/>
  <c r="CC22" i="6"/>
  <c r="CB22" i="6"/>
  <c r="CA22" i="6"/>
  <c r="BZ22" i="6"/>
  <c r="BY22" i="6"/>
  <c r="BX22" i="6"/>
  <c r="BW22" i="6"/>
  <c r="BN22" i="6"/>
  <c r="BV22" i="6" s="1"/>
  <c r="BM22" i="6"/>
  <c r="BU22" i="6" s="1"/>
  <c r="BL22" i="6"/>
  <c r="BT22" i="6" s="1"/>
  <c r="BK22" i="6"/>
  <c r="BS22" i="6" s="1"/>
  <c r="BJ22" i="6"/>
  <c r="BR22" i="6" s="1"/>
  <c r="BI22" i="6"/>
  <c r="BQ22" i="6" s="1"/>
  <c r="BH22" i="6"/>
  <c r="BP22" i="6" s="1"/>
  <c r="BG22" i="6"/>
  <c r="BO22" i="6" s="1"/>
  <c r="CD21" i="6"/>
  <c r="CC21" i="6"/>
  <c r="CB21" i="6"/>
  <c r="CA21" i="6"/>
  <c r="BZ21" i="6"/>
  <c r="BY21" i="6"/>
  <c r="BX21" i="6"/>
  <c r="BW21" i="6"/>
  <c r="BN21" i="6"/>
  <c r="BV21" i="6" s="1"/>
  <c r="BM21" i="6"/>
  <c r="BU21" i="6" s="1"/>
  <c r="BL21" i="6"/>
  <c r="BT21" i="6" s="1"/>
  <c r="BK21" i="6"/>
  <c r="BS21" i="6" s="1"/>
  <c r="BJ21" i="6"/>
  <c r="BR21" i="6" s="1"/>
  <c r="BI21" i="6"/>
  <c r="BQ21" i="6" s="1"/>
  <c r="BH21" i="6"/>
  <c r="BP21" i="6" s="1"/>
  <c r="BG21" i="6"/>
  <c r="BO21" i="6" s="1"/>
  <c r="CD20" i="6"/>
  <c r="CC20" i="6"/>
  <c r="CB20" i="6"/>
  <c r="CA20" i="6"/>
  <c r="BZ20" i="6"/>
  <c r="BY20" i="6"/>
  <c r="BX20" i="6"/>
  <c r="BW20" i="6"/>
  <c r="BN20" i="6"/>
  <c r="BV20" i="6" s="1"/>
  <c r="BV19" i="6" s="1"/>
  <c r="BM20" i="6"/>
  <c r="BU20" i="6" s="1"/>
  <c r="BL20" i="6"/>
  <c r="BT20" i="6" s="1"/>
  <c r="BT19" i="6" s="1"/>
  <c r="BK20" i="6"/>
  <c r="BS20" i="6" s="1"/>
  <c r="BJ20" i="6"/>
  <c r="BR20" i="6" s="1"/>
  <c r="BR19" i="6" s="1"/>
  <c r="BI20" i="6"/>
  <c r="BQ20" i="6" s="1"/>
  <c r="BQ19" i="6" s="1"/>
  <c r="BH20" i="6"/>
  <c r="BP20" i="6" s="1"/>
  <c r="BG20" i="6"/>
  <c r="BO20" i="6" s="1"/>
  <c r="BO19" i="6" s="1"/>
  <c r="CD19" i="6"/>
  <c r="CC19" i="6"/>
  <c r="CB19" i="6"/>
  <c r="CA19" i="6"/>
  <c r="BZ19" i="6"/>
  <c r="BY19" i="6"/>
  <c r="BX19" i="6"/>
  <c r="BW19" i="6"/>
  <c r="AH19" i="6"/>
  <c r="AG19" i="6"/>
  <c r="AF19" i="6"/>
  <c r="AE19" i="6"/>
  <c r="AD19" i="6"/>
  <c r="AC19" i="6"/>
  <c r="AB19" i="6"/>
  <c r="AA19" i="6"/>
  <c r="Z19" i="6"/>
  <c r="R27" i="6" s="1"/>
  <c r="Y19" i="6"/>
  <c r="Q27" i="6" s="1"/>
  <c r="X19" i="6"/>
  <c r="P27" i="6" s="1"/>
  <c r="W19" i="6"/>
  <c r="O25" i="6" s="1"/>
  <c r="V19" i="6"/>
  <c r="U44" i="6" s="1"/>
  <c r="U19" i="6"/>
  <c r="T44" i="6" s="1"/>
  <c r="T19" i="6"/>
  <c r="S44" i="6" s="1"/>
  <c r="S19" i="6"/>
  <c r="R44" i="6" s="1"/>
  <c r="DU18" i="6"/>
  <c r="DU27" i="6" s="1"/>
  <c r="BN18" i="6"/>
  <c r="BM18" i="6"/>
  <c r="BL18" i="6"/>
  <c r="BK18" i="6"/>
  <c r="BJ18" i="6"/>
  <c r="BI18" i="6"/>
  <c r="BH18" i="6"/>
  <c r="BG18" i="6"/>
  <c r="AH18" i="6"/>
  <c r="CD18" i="6" s="1"/>
  <c r="AG18" i="6"/>
  <c r="AF18" i="6"/>
  <c r="AE18" i="6"/>
  <c r="CA18" i="6" s="1"/>
  <c r="AD18" i="6"/>
  <c r="AC18" i="6"/>
  <c r="BY18" i="6" s="1"/>
  <c r="AB18" i="6"/>
  <c r="BX18" i="6" s="1"/>
  <c r="AA18" i="6"/>
  <c r="BW18" i="6" s="1"/>
  <c r="O18" i="6"/>
  <c r="K18" i="6"/>
  <c r="DU17" i="6"/>
  <c r="DU26" i="6" s="1"/>
  <c r="BS17" i="6"/>
  <c r="BN17" i="6"/>
  <c r="BM17" i="6"/>
  <c r="BL17" i="6"/>
  <c r="BK17" i="6"/>
  <c r="BJ17" i="6"/>
  <c r="BI17" i="6"/>
  <c r="BH17" i="6"/>
  <c r="BG17" i="6"/>
  <c r="AH17" i="6"/>
  <c r="AG17" i="6"/>
  <c r="AF17" i="6"/>
  <c r="AE17" i="6"/>
  <c r="AD17" i="6"/>
  <c r="AC17" i="6"/>
  <c r="AB17" i="6"/>
  <c r="BX17" i="6" s="1"/>
  <c r="AA17" i="6"/>
  <c r="DU36" i="6" s="1"/>
  <c r="O17" i="6"/>
  <c r="K17" i="6"/>
  <c r="DW16" i="6"/>
  <c r="DW25" i="6" s="1"/>
  <c r="DU16" i="6"/>
  <c r="DU25" i="6" s="1"/>
  <c r="BN16" i="6"/>
  <c r="BM16" i="6"/>
  <c r="BL16" i="6"/>
  <c r="BK16" i="6"/>
  <c r="BJ16" i="6"/>
  <c r="BI16" i="6"/>
  <c r="BH16" i="6"/>
  <c r="BG16" i="6"/>
  <c r="AH16" i="6"/>
  <c r="AG16" i="6"/>
  <c r="CC16" i="6" s="1"/>
  <c r="AF16" i="6"/>
  <c r="AE16" i="6"/>
  <c r="BS16" i="6" s="1"/>
  <c r="AD16" i="6"/>
  <c r="BZ16" i="6" s="1"/>
  <c r="AC16" i="6"/>
  <c r="BY16" i="6" s="1"/>
  <c r="AB16" i="6"/>
  <c r="BX16" i="6" s="1"/>
  <c r="AA16" i="6"/>
  <c r="DU35" i="6" s="1"/>
  <c r="O16" i="6"/>
  <c r="K16" i="6"/>
  <c r="DU15" i="6"/>
  <c r="DU24" i="6" s="1"/>
  <c r="BN15" i="6"/>
  <c r="BM15" i="6"/>
  <c r="BL15" i="6"/>
  <c r="BK15" i="6"/>
  <c r="BJ15" i="6"/>
  <c r="BI15" i="6"/>
  <c r="BH15" i="6"/>
  <c r="BG15" i="6"/>
  <c r="AH15" i="6"/>
  <c r="AG15" i="6"/>
  <c r="M12" i="26" s="1"/>
  <c r="X26" i="28" s="1"/>
  <c r="AF15" i="6"/>
  <c r="L12" i="26" s="1"/>
  <c r="W26" i="28" s="1"/>
  <c r="AE15" i="6"/>
  <c r="K12" i="26" s="1"/>
  <c r="V26" i="28" s="1"/>
  <c r="AD15" i="6"/>
  <c r="J12" i="26" s="1"/>
  <c r="U26" i="28" s="1"/>
  <c r="AC15" i="6"/>
  <c r="I12" i="26" s="1"/>
  <c r="T26" i="28" s="1"/>
  <c r="AB15" i="6"/>
  <c r="H12" i="26" s="1"/>
  <c r="S26" i="28" s="1"/>
  <c r="AA15" i="6"/>
  <c r="G12" i="26" s="1"/>
  <c r="R26" i="28" s="1"/>
  <c r="I26" i="28" s="1"/>
  <c r="O15" i="6"/>
  <c r="K15" i="6"/>
  <c r="J15" i="6"/>
  <c r="Q64" i="27" s="1"/>
  <c r="H26" i="28" s="1"/>
  <c r="I15" i="6"/>
  <c r="P64" i="27" s="1"/>
  <c r="G26" i="28" s="1"/>
  <c r="BN14" i="6"/>
  <c r="BM14" i="6"/>
  <c r="BL14" i="6"/>
  <c r="BK14" i="6"/>
  <c r="BJ14" i="6"/>
  <c r="BI14" i="6"/>
  <c r="BH14" i="6"/>
  <c r="BG14" i="6"/>
  <c r="AH14" i="6"/>
  <c r="N11" i="26" s="1"/>
  <c r="Y25" i="28" s="1"/>
  <c r="AG14" i="6"/>
  <c r="CC14" i="6" s="1"/>
  <c r="AF14" i="6"/>
  <c r="L11" i="26" s="1"/>
  <c r="W25" i="28" s="1"/>
  <c r="AE14" i="6"/>
  <c r="K11" i="26" s="1"/>
  <c r="V25" i="28" s="1"/>
  <c r="AD14" i="6"/>
  <c r="J11" i="26" s="1"/>
  <c r="U25" i="28" s="1"/>
  <c r="AC14" i="6"/>
  <c r="I11" i="26" s="1"/>
  <c r="T25" i="28" s="1"/>
  <c r="AB14" i="6"/>
  <c r="H11" i="26" s="1"/>
  <c r="S25" i="28" s="1"/>
  <c r="AA14" i="6"/>
  <c r="G11" i="26" s="1"/>
  <c r="R25" i="28" s="1"/>
  <c r="Q14" i="6"/>
  <c r="M14" i="6"/>
  <c r="J14" i="6"/>
  <c r="Q63" i="27" s="1"/>
  <c r="H25" i="28" s="1"/>
  <c r="I14" i="6"/>
  <c r="P63" i="27" s="1"/>
  <c r="G25" i="28" s="1"/>
  <c r="BW13" i="6"/>
  <c r="BN13" i="6"/>
  <c r="BM13" i="6"/>
  <c r="BL13" i="6"/>
  <c r="BK13" i="6"/>
  <c r="BJ13" i="6"/>
  <c r="BI13" i="6"/>
  <c r="BH13" i="6"/>
  <c r="BG13" i="6"/>
  <c r="AH13" i="6"/>
  <c r="CD13" i="6" s="1"/>
  <c r="AG13" i="6"/>
  <c r="CC13" i="6" s="1"/>
  <c r="AF13" i="6"/>
  <c r="L10" i="26" s="1"/>
  <c r="W24" i="28" s="1"/>
  <c r="AE13" i="6"/>
  <c r="K10" i="26" s="1"/>
  <c r="V24" i="28" s="1"/>
  <c r="AD13" i="6"/>
  <c r="J10" i="26" s="1"/>
  <c r="U24" i="28" s="1"/>
  <c r="AC13" i="6"/>
  <c r="I10" i="26" s="1"/>
  <c r="T24" i="28" s="1"/>
  <c r="AB13" i="6"/>
  <c r="H10" i="26" s="1"/>
  <c r="S24" i="28" s="1"/>
  <c r="AA13" i="6"/>
  <c r="G10" i="26" s="1"/>
  <c r="R24" i="28" s="1"/>
  <c r="I24" i="28" s="1"/>
  <c r="R13" i="6"/>
  <c r="O13" i="6"/>
  <c r="K13" i="6"/>
  <c r="J13" i="6"/>
  <c r="Q62" i="27" s="1"/>
  <c r="H24" i="28" s="1"/>
  <c r="I13" i="6"/>
  <c r="P62" i="27" s="1"/>
  <c r="G24" i="28" s="1"/>
  <c r="BN12" i="6"/>
  <c r="BM12" i="6"/>
  <c r="BL12" i="6"/>
  <c r="BK12" i="6"/>
  <c r="BJ12" i="6"/>
  <c r="BI12" i="6"/>
  <c r="BH12" i="6"/>
  <c r="BG12" i="6"/>
  <c r="AH12" i="6"/>
  <c r="AG12" i="6"/>
  <c r="AF12" i="6"/>
  <c r="AE12" i="6"/>
  <c r="K9" i="26" s="1"/>
  <c r="V23" i="28" s="1"/>
  <c r="AD12" i="6"/>
  <c r="J9" i="26" s="1"/>
  <c r="U23" i="28" s="1"/>
  <c r="AC12" i="6"/>
  <c r="BY12" i="6" s="1"/>
  <c r="AB12" i="6"/>
  <c r="AA12" i="6"/>
  <c r="AA10" i="6" s="1"/>
  <c r="AA9" i="6" s="1"/>
  <c r="Q12" i="6"/>
  <c r="M12" i="6"/>
  <c r="K12" i="6"/>
  <c r="J12" i="6"/>
  <c r="Q61" i="27" s="1"/>
  <c r="H23" i="28" s="1"/>
  <c r="I12" i="6"/>
  <c r="P61" i="27" s="1"/>
  <c r="G23" i="28" s="1"/>
  <c r="DV11" i="6"/>
  <c r="DU11" i="6"/>
  <c r="DU30" i="6" s="1"/>
  <c r="BW11" i="6"/>
  <c r="BG11" i="6"/>
  <c r="BO11" i="6" s="1"/>
  <c r="AM11" i="6"/>
  <c r="K69" i="26" s="1"/>
  <c r="K191" i="26" s="1"/>
  <c r="K252" i="26" s="1"/>
  <c r="AL11" i="6"/>
  <c r="J69" i="26" s="1"/>
  <c r="J191" i="26" s="1"/>
  <c r="J252" i="26" s="1"/>
  <c r="AK11" i="6"/>
  <c r="I69" i="26" s="1"/>
  <c r="I191" i="26" s="1"/>
  <c r="I252" i="26" s="1"/>
  <c r="AJ11" i="6"/>
  <c r="H69" i="26" s="1"/>
  <c r="H191" i="26" s="1"/>
  <c r="H252" i="26" s="1"/>
  <c r="R11" i="6"/>
  <c r="N11" i="6"/>
  <c r="M11" i="6"/>
  <c r="K11" i="6"/>
  <c r="J11" i="6"/>
  <c r="Q60" i="27" s="1"/>
  <c r="H22" i="28" s="1"/>
  <c r="I11" i="6"/>
  <c r="P60" i="27" s="1"/>
  <c r="AF10" i="6"/>
  <c r="AF9" i="6" s="1"/>
  <c r="G4" i="8" s="1"/>
  <c r="AD10" i="6"/>
  <c r="AB10" i="6"/>
  <c r="AB9" i="6" s="1"/>
  <c r="Z10" i="6"/>
  <c r="R12" i="6" s="1"/>
  <c r="Y10" i="6"/>
  <c r="Q13" i="6" s="1"/>
  <c r="X10" i="6"/>
  <c r="P14" i="6" s="1"/>
  <c r="W10" i="6"/>
  <c r="P43" i="6" s="1"/>
  <c r="V10" i="6"/>
  <c r="O43" i="6" s="1"/>
  <c r="U10" i="6"/>
  <c r="N43" i="6" s="1"/>
  <c r="T10" i="6"/>
  <c r="L12" i="6" s="1"/>
  <c r="S10" i="6"/>
  <c r="L43" i="6" s="1"/>
  <c r="DK9" i="6"/>
  <c r="N557" i="26" s="1"/>
  <c r="EJ22" i="28" s="1"/>
  <c r="DJ9" i="6"/>
  <c r="M557" i="26" s="1"/>
  <c r="EI22" i="28" s="1"/>
  <c r="DI9" i="6"/>
  <c r="L557" i="26" s="1"/>
  <c r="EH22" i="28" s="1"/>
  <c r="DH9" i="6"/>
  <c r="K557" i="26" s="1"/>
  <c r="EG22" i="28" s="1"/>
  <c r="DG9" i="6"/>
  <c r="J557" i="26" s="1"/>
  <c r="EF22" i="28" s="1"/>
  <c r="DF9" i="6"/>
  <c r="I557" i="26" s="1"/>
  <c r="EE22" i="28" s="1"/>
  <c r="DE9" i="6"/>
  <c r="H557" i="26" s="1"/>
  <c r="ED22" i="28" s="1"/>
  <c r="DD9" i="6"/>
  <c r="DC9" i="6"/>
  <c r="AD9" i="6"/>
  <c r="Z9" i="6"/>
  <c r="S2" i="22" s="1"/>
  <c r="Y9" i="6"/>
  <c r="R2" i="22" s="1"/>
  <c r="V9" i="6"/>
  <c r="U36" i="6" s="1"/>
  <c r="E10" i="8" s="1"/>
  <c r="U9" i="6"/>
  <c r="N2" i="22" s="1"/>
  <c r="Q8" i="6"/>
  <c r="BU8" i="6" s="1"/>
  <c r="P8" i="6"/>
  <c r="J58" i="6" s="1"/>
  <c r="M8" i="6"/>
  <c r="T35" i="6" s="1"/>
  <c r="K8" i="6"/>
  <c r="R35" i="6" s="1"/>
  <c r="C3" i="6"/>
  <c r="A1" i="8" s="1"/>
  <c r="K2" i="6"/>
  <c r="D59" i="5"/>
  <c r="D54" i="5"/>
  <c r="D50" i="5"/>
  <c r="D45" i="5"/>
  <c r="D39" i="5"/>
  <c r="D35" i="5"/>
  <c r="D31" i="5"/>
  <c r="D26" i="5"/>
  <c r="D21" i="5"/>
  <c r="D16" i="5"/>
  <c r="D10" i="5"/>
  <c r="A4" i="5"/>
  <c r="D62" i="5" s="1"/>
  <c r="B3" i="5"/>
  <c r="D51" i="4"/>
  <c r="D46" i="4"/>
  <c r="D42" i="4"/>
  <c r="D37" i="4"/>
  <c r="D33" i="4"/>
  <c r="D28" i="4"/>
  <c r="D22" i="4"/>
  <c r="D18" i="4"/>
  <c r="D13" i="4"/>
  <c r="D9" i="4"/>
  <c r="A4" i="4"/>
  <c r="D54" i="4" s="1"/>
  <c r="B3" i="4"/>
  <c r="C11" i="3"/>
  <c r="C10" i="3"/>
  <c r="C9" i="3"/>
  <c r="BS19" i="6" l="1"/>
  <c r="I35" i="7"/>
  <c r="J33" i="7"/>
  <c r="DV35" i="6"/>
  <c r="DV25" i="6"/>
  <c r="B497" i="26"/>
  <c r="B375" i="26"/>
  <c r="B436" i="26" s="1"/>
  <c r="B501" i="26"/>
  <c r="B379" i="26"/>
  <c r="B440" i="26" s="1"/>
  <c r="B505" i="26"/>
  <c r="B383" i="26"/>
  <c r="B444" i="26" s="1"/>
  <c r="B509" i="26"/>
  <c r="B387" i="26"/>
  <c r="B448" i="26" s="1"/>
  <c r="B513" i="26"/>
  <c r="B391" i="26"/>
  <c r="B452" i="26" s="1"/>
  <c r="B517" i="26"/>
  <c r="B395" i="26"/>
  <c r="B456" i="26" s="1"/>
  <c r="B521" i="26"/>
  <c r="B399" i="26"/>
  <c r="B460" i="26" s="1"/>
  <c r="B525" i="26"/>
  <c r="B403" i="26"/>
  <c r="B464" i="26" s="1"/>
  <c r="B529" i="26"/>
  <c r="B407" i="26"/>
  <c r="B468" i="26" s="1"/>
  <c r="B533" i="26"/>
  <c r="B411" i="26"/>
  <c r="B472" i="26" s="1"/>
  <c r="B537" i="26"/>
  <c r="B415" i="26"/>
  <c r="B476" i="26" s="1"/>
  <c r="B539" i="26"/>
  <c r="B417" i="26"/>
  <c r="B478" i="26" s="1"/>
  <c r="B541" i="26"/>
  <c r="B419" i="26"/>
  <c r="B480" i="26" s="1"/>
  <c r="B545" i="26"/>
  <c r="B423" i="26"/>
  <c r="B484" i="26" s="1"/>
  <c r="B549" i="26"/>
  <c r="B427" i="26"/>
  <c r="B488" i="26" s="1"/>
  <c r="B553" i="26"/>
  <c r="B431" i="26"/>
  <c r="B492" i="26" s="1"/>
  <c r="B555" i="26"/>
  <c r="B433" i="26"/>
  <c r="B494" i="26" s="1"/>
  <c r="G315" i="26"/>
  <c r="G437" i="26" s="1"/>
  <c r="G498" i="26" s="1"/>
  <c r="DU13" i="6"/>
  <c r="DU22" i="6" s="1"/>
  <c r="T2" i="22"/>
  <c r="B4" i="8"/>
  <c r="BU19" i="6"/>
  <c r="DV37" i="6"/>
  <c r="DV27" i="6"/>
  <c r="M253" i="26"/>
  <c r="B496" i="26"/>
  <c r="B374" i="26"/>
  <c r="B435" i="26" s="1"/>
  <c r="M255" i="26"/>
  <c r="U2" i="22"/>
  <c r="C4" i="8"/>
  <c r="BP19" i="6"/>
  <c r="B526" i="26"/>
  <c r="B404" i="26"/>
  <c r="B465" i="26" s="1"/>
  <c r="B542" i="26"/>
  <c r="B420" i="26"/>
  <c r="B481" i="26" s="1"/>
  <c r="CA15" i="6"/>
  <c r="CA16" i="6"/>
  <c r="B503" i="26"/>
  <c r="B381" i="26"/>
  <c r="B442" i="26" s="1"/>
  <c r="B519" i="26"/>
  <c r="B397" i="26"/>
  <c r="B458" i="26" s="1"/>
  <c r="B547" i="26"/>
  <c r="B425" i="26"/>
  <c r="B486" i="26" s="1"/>
  <c r="E9" i="49"/>
  <c r="D10" i="4"/>
  <c r="D19" i="4"/>
  <c r="D29" i="4"/>
  <c r="D38" i="4"/>
  <c r="D47" i="4"/>
  <c r="D17" i="5"/>
  <c r="D27" i="5"/>
  <c r="D36" i="5"/>
  <c r="D47" i="5"/>
  <c r="D55" i="5"/>
  <c r="R8" i="6"/>
  <c r="EI2" i="28"/>
  <c r="EI1" i="28" s="1"/>
  <c r="AG10" i="6"/>
  <c r="AG9" i="6" s="1"/>
  <c r="H4" i="8" s="1"/>
  <c r="O11" i="6"/>
  <c r="AN11" i="6"/>
  <c r="N12" i="6"/>
  <c r="BR12" i="6"/>
  <c r="BZ12" i="6"/>
  <c r="L13" i="6"/>
  <c r="J24" i="28"/>
  <c r="BP13" i="6"/>
  <c r="BX13" i="6"/>
  <c r="R14" i="6"/>
  <c r="BV14" i="6"/>
  <c r="CD14" i="6"/>
  <c r="P15" i="6"/>
  <c r="BT15" i="6"/>
  <c r="CB15" i="6"/>
  <c r="P16" i="6"/>
  <c r="BT16" i="6"/>
  <c r="CB16" i="6"/>
  <c r="P17" i="6"/>
  <c r="BT17" i="6"/>
  <c r="CB17" i="6"/>
  <c r="P18" i="6"/>
  <c r="BT18" i="6"/>
  <c r="CB18" i="6"/>
  <c r="P20" i="6"/>
  <c r="P21" i="6"/>
  <c r="P22" i="6"/>
  <c r="P23" i="6"/>
  <c r="P24" i="6"/>
  <c r="P25" i="6"/>
  <c r="P26" i="6"/>
  <c r="R37" i="6"/>
  <c r="G58" i="6"/>
  <c r="I110" i="6"/>
  <c r="G110" i="6"/>
  <c r="O110" i="6"/>
  <c r="F6" i="8"/>
  <c r="O2" i="22"/>
  <c r="M9" i="26"/>
  <c r="X23" i="28" s="1"/>
  <c r="C497" i="26"/>
  <c r="C375" i="26"/>
  <c r="C436" i="26" s="1"/>
  <c r="H254" i="26"/>
  <c r="C499" i="26"/>
  <c r="C377" i="26"/>
  <c r="C438" i="26" s="1"/>
  <c r="L255" i="26"/>
  <c r="H256" i="26"/>
  <c r="C501" i="26"/>
  <c r="C379" i="26"/>
  <c r="C440" i="26" s="1"/>
  <c r="C503" i="26"/>
  <c r="C381" i="26"/>
  <c r="C442" i="26" s="1"/>
  <c r="C505" i="26"/>
  <c r="C383" i="26"/>
  <c r="C444" i="26" s="1"/>
  <c r="C507" i="26"/>
  <c r="C385" i="26"/>
  <c r="C446" i="26" s="1"/>
  <c r="C509" i="26"/>
  <c r="C387" i="26"/>
  <c r="C448" i="26" s="1"/>
  <c r="C511" i="26"/>
  <c r="C389" i="26"/>
  <c r="C450" i="26" s="1"/>
  <c r="C513" i="26"/>
  <c r="C391" i="26"/>
  <c r="C452" i="26" s="1"/>
  <c r="C515" i="26"/>
  <c r="C393" i="26"/>
  <c r="C454" i="26" s="1"/>
  <c r="C517" i="26"/>
  <c r="C395" i="26"/>
  <c r="C456" i="26" s="1"/>
  <c r="C519" i="26"/>
  <c r="C397" i="26"/>
  <c r="C458" i="26" s="1"/>
  <c r="C521" i="26"/>
  <c r="C399" i="26"/>
  <c r="C460" i="26" s="1"/>
  <c r="C523" i="26"/>
  <c r="C401" i="26"/>
  <c r="C462" i="26" s="1"/>
  <c r="C525" i="26"/>
  <c r="C403" i="26"/>
  <c r="C464" i="26" s="1"/>
  <c r="C527" i="26"/>
  <c r="C405" i="26"/>
  <c r="C466" i="26" s="1"/>
  <c r="C529" i="26"/>
  <c r="C407" i="26"/>
  <c r="C468" i="26" s="1"/>
  <c r="C531" i="26"/>
  <c r="C409" i="26"/>
  <c r="C470" i="26" s="1"/>
  <c r="C533" i="26"/>
  <c r="C411" i="26"/>
  <c r="C472" i="26" s="1"/>
  <c r="C535" i="26"/>
  <c r="C413" i="26"/>
  <c r="C474" i="26" s="1"/>
  <c r="C537" i="26"/>
  <c r="C415" i="26"/>
  <c r="C476" i="26" s="1"/>
  <c r="C539" i="26"/>
  <c r="C417" i="26"/>
  <c r="C478" i="26" s="1"/>
  <c r="C541" i="26"/>
  <c r="C419" i="26"/>
  <c r="C480" i="26" s="1"/>
  <c r="C543" i="26"/>
  <c r="C421" i="26"/>
  <c r="C482" i="26" s="1"/>
  <c r="C545" i="26"/>
  <c r="C423" i="26"/>
  <c r="C484" i="26" s="1"/>
  <c r="C547" i="26"/>
  <c r="C425" i="26"/>
  <c r="C486" i="26" s="1"/>
  <c r="C549" i="26"/>
  <c r="C427" i="26"/>
  <c r="C488" i="26" s="1"/>
  <c r="C551" i="26"/>
  <c r="C429" i="26"/>
  <c r="C490" i="26" s="1"/>
  <c r="C553" i="26"/>
  <c r="C431" i="26"/>
  <c r="C492" i="26" s="1"/>
  <c r="C555" i="26"/>
  <c r="C433" i="26"/>
  <c r="C494" i="26" s="1"/>
  <c r="B499" i="26"/>
  <c r="B377" i="26"/>
  <c r="B438" i="26" s="1"/>
  <c r="B511" i="26"/>
  <c r="B389" i="26"/>
  <c r="B450" i="26" s="1"/>
  <c r="B523" i="26"/>
  <c r="B401" i="26"/>
  <c r="B462" i="26" s="1"/>
  <c r="B543" i="26"/>
  <c r="B421" i="26"/>
  <c r="B482" i="26" s="1"/>
  <c r="B540" i="26"/>
  <c r="B418" i="26"/>
  <c r="B479" i="26" s="1"/>
  <c r="H15" i="49"/>
  <c r="D11" i="4"/>
  <c r="D20" i="4"/>
  <c r="D30" i="4"/>
  <c r="D40" i="4"/>
  <c r="D48" i="4"/>
  <c r="D8" i="5"/>
  <c r="D18" i="5"/>
  <c r="D29" i="5"/>
  <c r="D37" i="5"/>
  <c r="D48" i="5"/>
  <c r="D57" i="5"/>
  <c r="B2" i="8"/>
  <c r="D23" i="7"/>
  <c r="D9" i="7" s="1"/>
  <c r="E58" i="6"/>
  <c r="S8" i="6"/>
  <c r="AA8" i="6"/>
  <c r="AI8" i="6"/>
  <c r="AQ8" i="6"/>
  <c r="AY8" i="6"/>
  <c r="BG8" i="6"/>
  <c r="BO8" i="6"/>
  <c r="BW8" i="6"/>
  <c r="CE8" i="6"/>
  <c r="CE9" i="6" s="1"/>
  <c r="CM8" i="6"/>
  <c r="CU8" i="6"/>
  <c r="DD8" i="6"/>
  <c r="DL8" i="6"/>
  <c r="DU8" i="6"/>
  <c r="S9" i="6"/>
  <c r="EJ2" i="28"/>
  <c r="AH10" i="6"/>
  <c r="AH9" i="6" s="1"/>
  <c r="I4" i="8" s="1"/>
  <c r="P11" i="6"/>
  <c r="O12" i="6"/>
  <c r="BS12" i="6"/>
  <c r="CA12" i="6"/>
  <c r="M13" i="6"/>
  <c r="K24" i="28"/>
  <c r="L24" i="28" s="1"/>
  <c r="M24" i="28" s="1"/>
  <c r="N24" i="28" s="1"/>
  <c r="BQ13" i="6"/>
  <c r="BY13" i="6"/>
  <c r="K14" i="6"/>
  <c r="I25" i="28"/>
  <c r="BO14" i="6"/>
  <c r="BW14" i="6"/>
  <c r="Q15" i="6"/>
  <c r="BU15" i="6"/>
  <c r="CC15" i="6"/>
  <c r="Q16" i="6"/>
  <c r="BU16" i="6"/>
  <c r="Q17" i="6"/>
  <c r="BU17" i="6"/>
  <c r="CC17" i="6"/>
  <c r="Q18" i="6"/>
  <c r="BU18" i="6"/>
  <c r="CC18" i="6"/>
  <c r="Q20" i="6"/>
  <c r="Q21" i="6"/>
  <c r="Q22" i="6"/>
  <c r="Q23" i="6"/>
  <c r="Q24" i="6"/>
  <c r="Q25" i="6"/>
  <c r="Q26" i="6"/>
  <c r="T36" i="6"/>
  <c r="D10" i="8" s="1"/>
  <c r="S37" i="6"/>
  <c r="J110" i="6"/>
  <c r="G39" i="7"/>
  <c r="E7" i="8"/>
  <c r="E35" i="8" s="1"/>
  <c r="N9" i="26"/>
  <c r="Y23" i="28" s="1"/>
  <c r="C496" i="26"/>
  <c r="C374" i="26"/>
  <c r="C435" i="26" s="1"/>
  <c r="BL23" i="28"/>
  <c r="F19" i="49"/>
  <c r="Y8" i="6"/>
  <c r="AO8" i="6"/>
  <c r="BM8" i="6"/>
  <c r="CK8" i="6"/>
  <c r="CK9" i="6" s="1"/>
  <c r="DJ8" i="6"/>
  <c r="F47" i="7"/>
  <c r="F17" i="7" s="1"/>
  <c r="DW18" i="6" s="1"/>
  <c r="DW27" i="6" s="1"/>
  <c r="G45" i="7"/>
  <c r="D12" i="4"/>
  <c r="D21" i="4"/>
  <c r="D31" i="4"/>
  <c r="D41" i="4"/>
  <c r="D50" i="4"/>
  <c r="D9" i="5"/>
  <c r="D19" i="5"/>
  <c r="D30" i="5"/>
  <c r="D38" i="5"/>
  <c r="D49" i="5"/>
  <c r="D58" i="5"/>
  <c r="L8" i="6"/>
  <c r="T9" i="6"/>
  <c r="G557" i="26"/>
  <c r="EC22" i="28" s="1"/>
  <c r="G22" i="28"/>
  <c r="C8" i="27"/>
  <c r="Q11" i="6"/>
  <c r="P12" i="6"/>
  <c r="G7" i="8"/>
  <c r="G6" i="8"/>
  <c r="G5" i="8"/>
  <c r="G8" i="8" s="1"/>
  <c r="G38" i="8" s="1"/>
  <c r="L9" i="26"/>
  <c r="W23" i="28" s="1"/>
  <c r="BT12" i="6"/>
  <c r="CB12" i="6"/>
  <c r="N13" i="6"/>
  <c r="BR13" i="6"/>
  <c r="BZ13" i="6"/>
  <c r="L14" i="6"/>
  <c r="J25" i="28"/>
  <c r="K25" i="28" s="1"/>
  <c r="L25" i="28" s="1"/>
  <c r="M25" i="28" s="1"/>
  <c r="N25" i="28" s="1"/>
  <c r="BP14" i="6"/>
  <c r="BX14" i="6"/>
  <c r="R15" i="6"/>
  <c r="BV15" i="6"/>
  <c r="CD15" i="6"/>
  <c r="R16" i="6"/>
  <c r="BV16" i="6"/>
  <c r="CD16" i="6"/>
  <c r="R17" i="6"/>
  <c r="BV17" i="6"/>
  <c r="CD17" i="6"/>
  <c r="R18" i="6"/>
  <c r="BV18" i="6"/>
  <c r="R20" i="6"/>
  <c r="R21" i="6"/>
  <c r="R22" i="6"/>
  <c r="R23" i="6"/>
  <c r="R24" i="6"/>
  <c r="R25" i="6"/>
  <c r="R26" i="6"/>
  <c r="T37" i="6"/>
  <c r="DU37" i="6"/>
  <c r="V44" i="6"/>
  <c r="K110" i="6"/>
  <c r="F32" i="7"/>
  <c r="F12" i="7" s="1"/>
  <c r="D13" i="7"/>
  <c r="D72" i="7"/>
  <c r="E72" i="7" s="1"/>
  <c r="F72" i="7" s="1"/>
  <c r="G72" i="7" s="1"/>
  <c r="H72" i="7" s="1"/>
  <c r="I72" i="7" s="1"/>
  <c r="J72" i="7" s="1"/>
  <c r="K72" i="7" s="1"/>
  <c r="L72" i="7" s="1"/>
  <c r="F7" i="8"/>
  <c r="M10" i="26"/>
  <c r="X24" i="28" s="1"/>
  <c r="BN24" i="28"/>
  <c r="BN26" i="28"/>
  <c r="N194" i="26"/>
  <c r="N255" i="26" s="1"/>
  <c r="AW8" i="6"/>
  <c r="DR8" i="6"/>
  <c r="EH2" i="28"/>
  <c r="BK11" i="6"/>
  <c r="BS11" i="6" s="1"/>
  <c r="I9" i="26"/>
  <c r="T23" i="28" s="1"/>
  <c r="D7" i="8"/>
  <c r="D6" i="8"/>
  <c r="D35" i="8" s="1"/>
  <c r="D5" i="8"/>
  <c r="BQ12" i="6"/>
  <c r="BU14" i="6"/>
  <c r="O22" i="6"/>
  <c r="O23" i="6"/>
  <c r="O24" i="6"/>
  <c r="O26" i="6"/>
  <c r="J23" i="7"/>
  <c r="J9" i="7" s="1"/>
  <c r="G254" i="26"/>
  <c r="B535" i="26"/>
  <c r="B413" i="26"/>
  <c r="B474" i="26" s="1"/>
  <c r="F23" i="7"/>
  <c r="F9" i="7" s="1"/>
  <c r="D2" i="8"/>
  <c r="AC8" i="6"/>
  <c r="AS8" i="6"/>
  <c r="BA8" i="6"/>
  <c r="BI8" i="6"/>
  <c r="BQ8" i="6"/>
  <c r="BY8" i="6"/>
  <c r="CG8" i="6"/>
  <c r="CG9" i="6" s="1"/>
  <c r="CO8" i="6"/>
  <c r="CW8" i="6"/>
  <c r="DF8" i="6"/>
  <c r="DW8" i="6"/>
  <c r="BS13" i="6"/>
  <c r="CA13" i="6"/>
  <c r="BY14" i="6"/>
  <c r="BO18" i="6"/>
  <c r="K20" i="6"/>
  <c r="DU20" i="6"/>
  <c r="K24" i="6"/>
  <c r="K25" i="6"/>
  <c r="K27" i="6"/>
  <c r="DU34" i="6"/>
  <c r="E94" i="6"/>
  <c r="F74" i="6"/>
  <c r="G74" i="6" s="1"/>
  <c r="H74" i="6" s="1"/>
  <c r="I74" i="6" s="1"/>
  <c r="J74" i="6" s="1"/>
  <c r="K74" i="6" s="1"/>
  <c r="L74" i="6" s="1"/>
  <c r="M74" i="6" s="1"/>
  <c r="N74" i="6" s="1"/>
  <c r="O74" i="6" s="1"/>
  <c r="P74" i="6" s="1"/>
  <c r="L110" i="6"/>
  <c r="G32" i="7"/>
  <c r="G12" i="7" s="1"/>
  <c r="H30" i="7"/>
  <c r="D14" i="8"/>
  <c r="B498" i="26"/>
  <c r="B376" i="26"/>
  <c r="B437" i="26" s="1"/>
  <c r="K254" i="26"/>
  <c r="B500" i="26"/>
  <c r="B378" i="26"/>
  <c r="B439" i="26" s="1"/>
  <c r="K256" i="26"/>
  <c r="B502" i="26"/>
  <c r="B380" i="26"/>
  <c r="B441" i="26" s="1"/>
  <c r="B504" i="26"/>
  <c r="B382" i="26"/>
  <c r="B443" i="26" s="1"/>
  <c r="B506" i="26"/>
  <c r="B384" i="26"/>
  <c r="B445" i="26" s="1"/>
  <c r="B508" i="26"/>
  <c r="B386" i="26"/>
  <c r="B447" i="26" s="1"/>
  <c r="B510" i="26"/>
  <c r="B388" i="26"/>
  <c r="B449" i="26" s="1"/>
  <c r="B512" i="26"/>
  <c r="B390" i="26"/>
  <c r="B451" i="26" s="1"/>
  <c r="B514" i="26"/>
  <c r="B392" i="26"/>
  <c r="B453" i="26" s="1"/>
  <c r="B516" i="26"/>
  <c r="B394" i="26"/>
  <c r="B455" i="26" s="1"/>
  <c r="B518" i="26"/>
  <c r="B396" i="26"/>
  <c r="B457" i="26" s="1"/>
  <c r="B520" i="26"/>
  <c r="B398" i="26"/>
  <c r="B459" i="26" s="1"/>
  <c r="B522" i="26"/>
  <c r="B400" i="26"/>
  <c r="B461" i="26" s="1"/>
  <c r="B524" i="26"/>
  <c r="B402" i="26"/>
  <c r="B463" i="26" s="1"/>
  <c r="B528" i="26"/>
  <c r="B406" i="26"/>
  <c r="B467" i="26" s="1"/>
  <c r="B530" i="26"/>
  <c r="B408" i="26"/>
  <c r="B469" i="26" s="1"/>
  <c r="B532" i="26"/>
  <c r="B410" i="26"/>
  <c r="B471" i="26" s="1"/>
  <c r="B534" i="26"/>
  <c r="B412" i="26"/>
  <c r="B473" i="26" s="1"/>
  <c r="B536" i="26"/>
  <c r="B414" i="26"/>
  <c r="B475" i="26" s="1"/>
  <c r="B538" i="26"/>
  <c r="B416" i="26"/>
  <c r="B477" i="26" s="1"/>
  <c r="B544" i="26"/>
  <c r="B422" i="26"/>
  <c r="B483" i="26" s="1"/>
  <c r="B546" i="26"/>
  <c r="B424" i="26"/>
  <c r="B485" i="26" s="1"/>
  <c r="B548" i="26"/>
  <c r="B426" i="26"/>
  <c r="B487" i="26" s="1"/>
  <c r="B550" i="26"/>
  <c r="B428" i="26"/>
  <c r="B489" i="26" s="1"/>
  <c r="B552" i="26"/>
  <c r="B430" i="26"/>
  <c r="B491" i="26" s="1"/>
  <c r="B554" i="26"/>
  <c r="B432" i="26"/>
  <c r="B493" i="26" s="1"/>
  <c r="CA11" i="6"/>
  <c r="CA10" i="6" s="1"/>
  <c r="CA9" i="6" s="1"/>
  <c r="BO13" i="6"/>
  <c r="BS18" i="6"/>
  <c r="O21" i="6"/>
  <c r="O27" i="6"/>
  <c r="B515" i="26"/>
  <c r="B393" i="26"/>
  <c r="B454" i="26" s="1"/>
  <c r="U8" i="6"/>
  <c r="AK8" i="6"/>
  <c r="DN8" i="6"/>
  <c r="BO15" i="6"/>
  <c r="BO16" i="6"/>
  <c r="BO17" i="6"/>
  <c r="BW17" i="6"/>
  <c r="K21" i="6"/>
  <c r="K22" i="6"/>
  <c r="K23" i="6"/>
  <c r="D110" i="6"/>
  <c r="G26" i="7"/>
  <c r="D14" i="4"/>
  <c r="D23" i="4"/>
  <c r="D34" i="4"/>
  <c r="D43" i="4"/>
  <c r="D52" i="4"/>
  <c r="D11" i="5"/>
  <c r="D22" i="5"/>
  <c r="D32" i="5"/>
  <c r="D41" i="5"/>
  <c r="D51" i="5"/>
  <c r="D60" i="5"/>
  <c r="N8" i="6"/>
  <c r="EE2" i="28"/>
  <c r="EE1" i="28" s="1"/>
  <c r="AC10" i="6"/>
  <c r="AC9" i="6" s="1"/>
  <c r="D4" i="8" s="1"/>
  <c r="BH11" i="6"/>
  <c r="BP11" i="6" s="1"/>
  <c r="BX11" i="6"/>
  <c r="BV12" i="6"/>
  <c r="CD12" i="6"/>
  <c r="P13" i="6"/>
  <c r="BT13" i="6"/>
  <c r="CB13" i="6"/>
  <c r="N14" i="6"/>
  <c r="BR14" i="6"/>
  <c r="BZ14" i="6"/>
  <c r="L15" i="6"/>
  <c r="J26" i="28"/>
  <c r="BP15" i="6"/>
  <c r="BX15" i="6"/>
  <c r="L16" i="6"/>
  <c r="BP16" i="6"/>
  <c r="L17" i="6"/>
  <c r="BP17" i="6"/>
  <c r="L18" i="6"/>
  <c r="BP18" i="6"/>
  <c r="L20" i="6"/>
  <c r="DV20" i="6"/>
  <c r="L21" i="6"/>
  <c r="L22" i="6"/>
  <c r="L23" i="6"/>
  <c r="L24" i="6"/>
  <c r="L25" i="6"/>
  <c r="L26" i="6"/>
  <c r="L27" i="6"/>
  <c r="DV30" i="6"/>
  <c r="V37" i="6"/>
  <c r="M43" i="6"/>
  <c r="E122" i="6"/>
  <c r="H24" i="7"/>
  <c r="E12" i="7"/>
  <c r="G35" i="7"/>
  <c r="G13" i="7" s="1"/>
  <c r="I44" i="7"/>
  <c r="I16" i="7" s="1"/>
  <c r="DZ17" i="6" s="1"/>
  <c r="H44" i="7"/>
  <c r="H16" i="7" s="1"/>
  <c r="DY17" i="6" s="1"/>
  <c r="DY36" i="6" s="1"/>
  <c r="M11" i="26"/>
  <c r="X25" i="28" s="1"/>
  <c r="C498" i="26"/>
  <c r="C376" i="26"/>
  <c r="C437" i="26" s="1"/>
  <c r="L254" i="26"/>
  <c r="H255" i="26"/>
  <c r="C500" i="26"/>
  <c r="C378" i="26"/>
  <c r="C439" i="26" s="1"/>
  <c r="C502" i="26"/>
  <c r="C380" i="26"/>
  <c r="C441" i="26" s="1"/>
  <c r="C504" i="26"/>
  <c r="C382" i="26"/>
  <c r="C443" i="26" s="1"/>
  <c r="C506" i="26"/>
  <c r="C384" i="26"/>
  <c r="C445" i="26" s="1"/>
  <c r="C508" i="26"/>
  <c r="C386" i="26"/>
  <c r="C447" i="26" s="1"/>
  <c r="C510" i="26"/>
  <c r="C388" i="26"/>
  <c r="C449" i="26" s="1"/>
  <c r="C512" i="26"/>
  <c r="C390" i="26"/>
  <c r="C451" i="26" s="1"/>
  <c r="C514" i="26"/>
  <c r="C392" i="26"/>
  <c r="C453" i="26" s="1"/>
  <c r="C516" i="26"/>
  <c r="C394" i="26"/>
  <c r="C455" i="26" s="1"/>
  <c r="C518" i="26"/>
  <c r="C396" i="26"/>
  <c r="C457" i="26" s="1"/>
  <c r="C520" i="26"/>
  <c r="C398" i="26"/>
  <c r="C459" i="26" s="1"/>
  <c r="C522" i="26"/>
  <c r="C400" i="26"/>
  <c r="C461" i="26" s="1"/>
  <c r="C524" i="26"/>
  <c r="C402" i="26"/>
  <c r="C463" i="26" s="1"/>
  <c r="C526" i="26"/>
  <c r="C404" i="26"/>
  <c r="C465" i="26" s="1"/>
  <c r="C528" i="26"/>
  <c r="C406" i="26"/>
  <c r="C467" i="26" s="1"/>
  <c r="C530" i="26"/>
  <c r="C408" i="26"/>
  <c r="C469" i="26" s="1"/>
  <c r="C532" i="26"/>
  <c r="C410" i="26"/>
  <c r="C471" i="26" s="1"/>
  <c r="C534" i="26"/>
  <c r="C412" i="26"/>
  <c r="C473" i="26" s="1"/>
  <c r="C536" i="26"/>
  <c r="C414" i="26"/>
  <c r="C475" i="26" s="1"/>
  <c r="C538" i="26"/>
  <c r="C416" i="26"/>
  <c r="C477" i="26" s="1"/>
  <c r="C540" i="26"/>
  <c r="C418" i="26"/>
  <c r="C479" i="26" s="1"/>
  <c r="C542" i="26"/>
  <c r="C420" i="26"/>
  <c r="C481" i="26" s="1"/>
  <c r="C544" i="26"/>
  <c r="C422" i="26"/>
  <c r="C483" i="26" s="1"/>
  <c r="C546" i="26"/>
  <c r="C424" i="26"/>
  <c r="C485" i="26" s="1"/>
  <c r="C548" i="26"/>
  <c r="C426" i="26"/>
  <c r="C487" i="26" s="1"/>
  <c r="C550" i="26"/>
  <c r="C428" i="26"/>
  <c r="C489" i="26" s="1"/>
  <c r="C552" i="26"/>
  <c r="C430" i="26"/>
  <c r="C491" i="26" s="1"/>
  <c r="C554" i="26"/>
  <c r="C432" i="26"/>
  <c r="C493" i="26" s="1"/>
  <c r="N192" i="26"/>
  <c r="N253" i="26" s="1"/>
  <c r="J195" i="26"/>
  <c r="J256" i="26" s="1"/>
  <c r="B531" i="26"/>
  <c r="B409" i="26"/>
  <c r="B470" i="26" s="1"/>
  <c r="B551" i="26"/>
  <c r="B429" i="26"/>
  <c r="B490" i="26" s="1"/>
  <c r="FD28" i="28"/>
  <c r="ED2" i="28"/>
  <c r="BU12" i="6"/>
  <c r="CC12" i="6"/>
  <c r="BQ14" i="6"/>
  <c r="BW15" i="6"/>
  <c r="BW16" i="6"/>
  <c r="DU32" i="6"/>
  <c r="H35" i="7"/>
  <c r="H13" i="7" s="1"/>
  <c r="D15" i="4"/>
  <c r="D24" i="4"/>
  <c r="D35" i="4"/>
  <c r="D44" i="4"/>
  <c r="D53" i="4"/>
  <c r="D12" i="5"/>
  <c r="D24" i="5"/>
  <c r="D33" i="5"/>
  <c r="D42" i="5"/>
  <c r="D52" i="5"/>
  <c r="D61" i="5"/>
  <c r="O8" i="6"/>
  <c r="W9" i="6"/>
  <c r="L11" i="6"/>
  <c r="BI11" i="6"/>
  <c r="BQ11" i="6" s="1"/>
  <c r="BY11" i="6"/>
  <c r="DW11" i="6"/>
  <c r="B7" i="8"/>
  <c r="B6" i="8"/>
  <c r="B5" i="8"/>
  <c r="B8" i="8" s="1"/>
  <c r="G9" i="26"/>
  <c r="R23" i="28" s="1"/>
  <c r="I23" i="28" s="1"/>
  <c r="BO12" i="6"/>
  <c r="BO10" i="6" s="1"/>
  <c r="BO9" i="6" s="1"/>
  <c r="BW12" i="6"/>
  <c r="BW10" i="6" s="1"/>
  <c r="BW9" i="6" s="1"/>
  <c r="J2" i="22" s="1"/>
  <c r="BU13" i="6"/>
  <c r="O14" i="6"/>
  <c r="BS14" i="6"/>
  <c r="CA14" i="6"/>
  <c r="M15" i="6"/>
  <c r="K26" i="28"/>
  <c r="L26" i="28" s="1"/>
  <c r="M26" i="28" s="1"/>
  <c r="N26" i="28" s="1"/>
  <c r="O26" i="28" s="1"/>
  <c r="P26" i="28" s="1"/>
  <c r="BQ15" i="6"/>
  <c r="BY15" i="6"/>
  <c r="M16" i="6"/>
  <c r="BQ16" i="6"/>
  <c r="M17" i="6"/>
  <c r="BQ17" i="6"/>
  <c r="BY17" i="6"/>
  <c r="M18" i="6"/>
  <c r="BQ18" i="6"/>
  <c r="M20" i="6"/>
  <c r="M21" i="6"/>
  <c r="M22" i="6"/>
  <c r="M23" i="6"/>
  <c r="M24" i="6"/>
  <c r="M25" i="6"/>
  <c r="M26" i="6"/>
  <c r="M27" i="6"/>
  <c r="N35" i="6"/>
  <c r="F94" i="6"/>
  <c r="F122" i="6"/>
  <c r="J44" i="7"/>
  <c r="J16" i="7" s="1"/>
  <c r="EA17" i="6" s="1"/>
  <c r="EA36" i="6" s="1"/>
  <c r="E5" i="8"/>
  <c r="E8" i="8" s="1"/>
  <c r="F14" i="8"/>
  <c r="F38" i="8" s="1"/>
  <c r="E14" i="8"/>
  <c r="C14" i="8"/>
  <c r="M256" i="26"/>
  <c r="EF2" i="28"/>
  <c r="EF1" i="28" s="1"/>
  <c r="F15" i="49"/>
  <c r="C26" i="36"/>
  <c r="E17" i="49"/>
  <c r="K58" i="6"/>
  <c r="H2" i="8"/>
  <c r="AG8" i="6"/>
  <c r="BE8" i="6"/>
  <c r="CC8" i="6"/>
  <c r="CS8" i="6"/>
  <c r="DA8" i="6"/>
  <c r="EA8" i="6"/>
  <c r="BS15" i="6"/>
  <c r="CA17" i="6"/>
  <c r="O20" i="6"/>
  <c r="Y2" i="28"/>
  <c r="Y18" i="28"/>
  <c r="B507" i="26"/>
  <c r="B385" i="26"/>
  <c r="B446" i="26" s="1"/>
  <c r="B527" i="26"/>
  <c r="B405" i="26"/>
  <c r="B466" i="26" s="1"/>
  <c r="K26" i="6"/>
  <c r="F35" i="7"/>
  <c r="G44" i="7"/>
  <c r="G16" i="7" s="1"/>
  <c r="DX17" i="6" s="1"/>
  <c r="D8" i="4"/>
  <c r="D17" i="4"/>
  <c r="D26" i="4"/>
  <c r="D36" i="4"/>
  <c r="D45" i="4"/>
  <c r="D15" i="5"/>
  <c r="D25" i="5"/>
  <c r="D34" i="5"/>
  <c r="D43" i="5"/>
  <c r="D53" i="5"/>
  <c r="G2" i="8"/>
  <c r="I23" i="7"/>
  <c r="I9" i="7" s="1"/>
  <c r="X8" i="6"/>
  <c r="AF8" i="6"/>
  <c r="AN8" i="6"/>
  <c r="AV8" i="6"/>
  <c r="BD8" i="6"/>
  <c r="BL8" i="6"/>
  <c r="BT8" i="6"/>
  <c r="CB8" i="6"/>
  <c r="CJ8" i="6"/>
  <c r="CJ9" i="6" s="1"/>
  <c r="CR8" i="6"/>
  <c r="CZ8" i="6"/>
  <c r="DI8" i="6"/>
  <c r="DQ8" i="6"/>
  <c r="DZ8" i="6"/>
  <c r="X9" i="6"/>
  <c r="Q2" i="22" s="1"/>
  <c r="EG2" i="28"/>
  <c r="AE10" i="6"/>
  <c r="AE9" i="6" s="1"/>
  <c r="F4" i="8" s="1"/>
  <c r="BJ11" i="6"/>
  <c r="BR11" i="6" s="1"/>
  <c r="BZ11" i="6"/>
  <c r="H9" i="26"/>
  <c r="S23" i="28" s="1"/>
  <c r="J23" i="28" s="1"/>
  <c r="C7" i="8"/>
  <c r="C6" i="8"/>
  <c r="C35" i="8" s="1"/>
  <c r="C5" i="8"/>
  <c r="BP12" i="6"/>
  <c r="BX12" i="6"/>
  <c r="BV13" i="6"/>
  <c r="BT14" i="6"/>
  <c r="CB14" i="6"/>
  <c r="N15" i="6"/>
  <c r="BR15" i="6"/>
  <c r="BZ15" i="6"/>
  <c r="N16" i="6"/>
  <c r="BR16" i="6"/>
  <c r="N17" i="6"/>
  <c r="DX36" i="6"/>
  <c r="BR17" i="6"/>
  <c r="BZ17" i="6"/>
  <c r="N18" i="6"/>
  <c r="BR18" i="6"/>
  <c r="BZ18" i="6"/>
  <c r="N20" i="6"/>
  <c r="N21" i="6"/>
  <c r="N22" i="6"/>
  <c r="N23" i="6"/>
  <c r="N24" i="6"/>
  <c r="N25" i="6"/>
  <c r="N26" i="6"/>
  <c r="N27" i="6"/>
  <c r="G122" i="6"/>
  <c r="H71" i="6"/>
  <c r="G94" i="6"/>
  <c r="E11" i="7"/>
  <c r="E38" i="7"/>
  <c r="E14" i="7" s="1"/>
  <c r="F36" i="7"/>
  <c r="K44" i="7"/>
  <c r="K16" i="7" s="1"/>
  <c r="EB17" i="6" s="1"/>
  <c r="L42" i="7"/>
  <c r="D70" i="7"/>
  <c r="E70" i="7" s="1"/>
  <c r="F70" i="7" s="1"/>
  <c r="G70" i="7" s="1"/>
  <c r="H70" i="7" s="1"/>
  <c r="I70" i="7" s="1"/>
  <c r="J70" i="7" s="1"/>
  <c r="K70" i="7" s="1"/>
  <c r="L70" i="7" s="1"/>
  <c r="D11" i="7"/>
  <c r="F5" i="8"/>
  <c r="F8" i="8" s="1"/>
  <c r="B38" i="8"/>
  <c r="X18" i="28"/>
  <c r="X2" i="28"/>
  <c r="J253" i="26"/>
  <c r="N254" i="26"/>
  <c r="J255" i="26"/>
  <c r="N256" i="26"/>
  <c r="J193" i="26"/>
  <c r="J254" i="26" s="1"/>
  <c r="G15" i="49"/>
  <c r="DM33" i="28"/>
  <c r="DV33" i="28" s="1"/>
  <c r="E44" i="7"/>
  <c r="E16" i="7" s="1"/>
  <c r="DV17" i="6" s="1"/>
  <c r="V18" i="28"/>
  <c r="CY28" i="28"/>
  <c r="E11" i="49"/>
  <c r="E15" i="49"/>
  <c r="E35" i="7"/>
  <c r="F44" i="7"/>
  <c r="F16" i="7" s="1"/>
  <c r="DW17" i="6" s="1"/>
  <c r="DW36" i="6" s="1"/>
  <c r="G10" i="49"/>
  <c r="F11" i="49"/>
  <c r="C22" i="36"/>
  <c r="H19" i="49"/>
  <c r="I22" i="28"/>
  <c r="J22" i="28" s="1"/>
  <c r="R18" i="28"/>
  <c r="R2" i="28"/>
  <c r="BK23" i="28"/>
  <c r="BK25" i="28"/>
  <c r="G192" i="26"/>
  <c r="G253" i="26" s="1"/>
  <c r="G194" i="26"/>
  <c r="G255" i="26" s="1"/>
  <c r="AB25" i="28"/>
  <c r="AT25" i="28" s="1"/>
  <c r="BC25" i="28" s="1"/>
  <c r="BL25" i="28" s="1"/>
  <c r="F9" i="49"/>
  <c r="C20" i="36"/>
  <c r="DL27" i="28"/>
  <c r="DU27" i="28" s="1"/>
  <c r="G13" i="49"/>
  <c r="F27" i="7"/>
  <c r="S18" i="28"/>
  <c r="S2" i="28"/>
  <c r="H192" i="26"/>
  <c r="H253" i="26" s="1"/>
  <c r="L195" i="26"/>
  <c r="L256" i="26" s="1"/>
  <c r="T18" i="28"/>
  <c r="T2" i="28"/>
  <c r="BM23" i="28"/>
  <c r="BM25" i="28"/>
  <c r="I192" i="26"/>
  <c r="I253" i="26" s="1"/>
  <c r="I194" i="26"/>
  <c r="I255" i="26" s="1"/>
  <c r="V2" i="28"/>
  <c r="FV1" i="28"/>
  <c r="U18" i="28"/>
  <c r="U2" i="28"/>
  <c r="E655" i="26"/>
  <c r="H35" i="34"/>
  <c r="I35" i="34" s="1"/>
  <c r="J35" i="34" s="1"/>
  <c r="K35" i="34" s="1"/>
  <c r="L35" i="34" s="1"/>
  <c r="M35" i="34" s="1"/>
  <c r="N35" i="34" s="1"/>
  <c r="O35" i="34" s="1"/>
  <c r="P35" i="34" s="1"/>
  <c r="Q35" i="34" s="1"/>
  <c r="H35" i="33"/>
  <c r="I35" i="33" s="1"/>
  <c r="J35" i="33" s="1"/>
  <c r="K35" i="33" s="1"/>
  <c r="L35" i="33" s="1"/>
  <c r="M35" i="33" s="1"/>
  <c r="N35" i="33" s="1"/>
  <c r="O35" i="33" s="1"/>
  <c r="P35" i="33" s="1"/>
  <c r="Q35" i="33" s="1"/>
  <c r="Q36" i="33" s="1"/>
  <c r="CU29" i="28"/>
  <c r="DD29" i="28" s="1"/>
  <c r="Q11" i="49" s="1"/>
  <c r="N30" i="28"/>
  <c r="O30" i="28" s="1"/>
  <c r="P30" i="28" s="1"/>
  <c r="EM11" i="28"/>
  <c r="FV11" i="28"/>
  <c r="BO12" i="28"/>
  <c r="EX12" i="28"/>
  <c r="DC13" i="28"/>
  <c r="FD13" i="28"/>
  <c r="D9" i="49"/>
  <c r="D11" i="49"/>
  <c r="CT33" i="28"/>
  <c r="DC33" i="28" s="1"/>
  <c r="P15" i="49" s="1"/>
  <c r="DJ33" i="28"/>
  <c r="DS33" i="28" s="1"/>
  <c r="CR35" i="28"/>
  <c r="DA35" i="28" s="1"/>
  <c r="E19" i="49"/>
  <c r="DK37" i="28"/>
  <c r="DT37" i="28" s="1"/>
  <c r="CI22" i="28"/>
  <c r="BZ22" i="28"/>
  <c r="AE22" i="28"/>
  <c r="AW22" i="28" s="1"/>
  <c r="BF22" i="28" s="1"/>
  <c r="BO22" i="28" s="1"/>
  <c r="GB13" i="28"/>
  <c r="FS13" i="28"/>
  <c r="FJ13" i="28"/>
  <c r="FA13" i="28"/>
  <c r="ER13" i="28"/>
  <c r="EI13" i="28"/>
  <c r="DH13" i="28"/>
  <c r="BR13" i="28"/>
  <c r="Y13" i="28"/>
  <c r="P13" i="28"/>
  <c r="FX12" i="28"/>
  <c r="FO12" i="28"/>
  <c r="FF12" i="28"/>
  <c r="EW12" i="28"/>
  <c r="EN12" i="28"/>
  <c r="EE12" i="28"/>
  <c r="DD12" i="28"/>
  <c r="BN12" i="28"/>
  <c r="U12" i="28"/>
  <c r="L12" i="28"/>
  <c r="GB11" i="28"/>
  <c r="FS11" i="28"/>
  <c r="FJ11" i="28"/>
  <c r="FA11" i="28"/>
  <c r="ER11" i="28"/>
  <c r="EI11" i="28"/>
  <c r="DH11" i="28"/>
  <c r="BR11" i="28"/>
  <c r="Y11" i="28"/>
  <c r="P11" i="28"/>
  <c r="FX10" i="28"/>
  <c r="FO10" i="28"/>
  <c r="FF10" i="28"/>
  <c r="EW10" i="28"/>
  <c r="EN10" i="28"/>
  <c r="EE10" i="28"/>
  <c r="DD10" i="28"/>
  <c r="BN10" i="28"/>
  <c r="U10" i="28"/>
  <c r="L10" i="28"/>
  <c r="GB9" i="28"/>
  <c r="FS9" i="28"/>
  <c r="FJ9" i="28"/>
  <c r="FA9" i="28"/>
  <c r="ER9" i="28"/>
  <c r="EI9" i="28"/>
  <c r="DH9" i="28"/>
  <c r="BR9" i="28"/>
  <c r="Y9" i="28"/>
  <c r="P9" i="28"/>
  <c r="FX8" i="28"/>
  <c r="FO8" i="28"/>
  <c r="FF8" i="28"/>
  <c r="EW8" i="28"/>
  <c r="EN8" i="28"/>
  <c r="EE8" i="28"/>
  <c r="DD8" i="28"/>
  <c r="BN8" i="28"/>
  <c r="U8" i="28"/>
  <c r="L8" i="28"/>
  <c r="GB7" i="28"/>
  <c r="FS7" i="28"/>
  <c r="FJ7" i="28"/>
  <c r="FA7" i="28"/>
  <c r="ER7" i="28"/>
  <c r="EI7" i="28"/>
  <c r="DH7" i="28"/>
  <c r="BR7" i="28"/>
  <c r="Y7" i="28"/>
  <c r="P7" i="28"/>
  <c r="FX6" i="28"/>
  <c r="FO6" i="28"/>
  <c r="FF6" i="28"/>
  <c r="EW6" i="28"/>
  <c r="EN6" i="28"/>
  <c r="EE6" i="28"/>
  <c r="DD6" i="28"/>
  <c r="BN6" i="28"/>
  <c r="U6" i="28"/>
  <c r="L6" i="28"/>
  <c r="GB5" i="28"/>
  <c r="FS5" i="28"/>
  <c r="FJ5" i="28"/>
  <c r="FJ1" i="28" s="1"/>
  <c r="FA5" i="28"/>
  <c r="ER5" i="28"/>
  <c r="EI5" i="28"/>
  <c r="DH5" i="28"/>
  <c r="BR5" i="28"/>
  <c r="Y5" i="28"/>
  <c r="P5" i="28"/>
  <c r="FX4" i="28"/>
  <c r="FO4" i="28"/>
  <c r="FF4" i="28"/>
  <c r="FF1" i="28" s="1"/>
  <c r="EW4" i="28"/>
  <c r="EN4" i="28"/>
  <c r="EE4" i="28"/>
  <c r="DD4" i="28"/>
  <c r="BN4" i="28"/>
  <c r="U4" i="28"/>
  <c r="L4" i="28"/>
  <c r="GB3" i="28"/>
  <c r="FS3" i="28"/>
  <c r="FS1" i="28" s="1"/>
  <c r="CP22" i="28"/>
  <c r="AD22" i="28"/>
  <c r="AV22" i="28" s="1"/>
  <c r="BE22" i="28" s="1"/>
  <c r="BN22" i="28" s="1"/>
  <c r="GA13" i="28"/>
  <c r="FR13" i="28"/>
  <c r="FI13" i="28"/>
  <c r="EZ13" i="28"/>
  <c r="EQ13" i="28"/>
  <c r="EH13" i="28"/>
  <c r="DG13" i="28"/>
  <c r="BQ13" i="28"/>
  <c r="X13" i="28"/>
  <c r="O13" i="28"/>
  <c r="GE12" i="28"/>
  <c r="FV12" i="28"/>
  <c r="FM12" i="28"/>
  <c r="FD12" i="28"/>
  <c r="EV12" i="28"/>
  <c r="EM12" i="28"/>
  <c r="ED12" i="28"/>
  <c r="DC12" i="28"/>
  <c r="BM12" i="28"/>
  <c r="T12" i="28"/>
  <c r="K12" i="28"/>
  <c r="GA11" i="28"/>
  <c r="FR11" i="28"/>
  <c r="FI11" i="28"/>
  <c r="EZ11" i="28"/>
  <c r="EQ11" i="28"/>
  <c r="EH11" i="28"/>
  <c r="DG11" i="28"/>
  <c r="BQ11" i="28"/>
  <c r="X11" i="28"/>
  <c r="O11" i="28"/>
  <c r="GE10" i="28"/>
  <c r="FV10" i="28"/>
  <c r="FM10" i="28"/>
  <c r="FD10" i="28"/>
  <c r="EV10" i="28"/>
  <c r="EM10" i="28"/>
  <c r="ED10" i="28"/>
  <c r="DC10" i="28"/>
  <c r="BM10" i="28"/>
  <c r="T10" i="28"/>
  <c r="K10" i="28"/>
  <c r="GA9" i="28"/>
  <c r="FR9" i="28"/>
  <c r="FI9" i="28"/>
  <c r="EZ9" i="28"/>
  <c r="EQ9" i="28"/>
  <c r="EH9" i="28"/>
  <c r="DG9" i="28"/>
  <c r="BQ9" i="28"/>
  <c r="X9" i="28"/>
  <c r="O9" i="28"/>
  <c r="GE8" i="28"/>
  <c r="FV8" i="28"/>
  <c r="FM8" i="28"/>
  <c r="FM1" i="28" s="1"/>
  <c r="FD8" i="28"/>
  <c r="EV8" i="28"/>
  <c r="EM8" i="28"/>
  <c r="ED8" i="28"/>
  <c r="DC8" i="28"/>
  <c r="BM8" i="28"/>
  <c r="T8" i="28"/>
  <c r="K8" i="28"/>
  <c r="GA7" i="28"/>
  <c r="FR7" i="28"/>
  <c r="FI7" i="28"/>
  <c r="EZ7" i="28"/>
  <c r="EQ7" i="28"/>
  <c r="EH7" i="28"/>
  <c r="DG7" i="28"/>
  <c r="BQ7" i="28"/>
  <c r="X7" i="28"/>
  <c r="O7" i="28"/>
  <c r="GE6" i="28"/>
  <c r="FV6" i="28"/>
  <c r="FM6" i="28"/>
  <c r="FD6" i="28"/>
  <c r="EV6" i="28"/>
  <c r="EV1" i="28" s="1"/>
  <c r="EM6" i="28"/>
  <c r="ED6" i="28"/>
  <c r="DC6" i="28"/>
  <c r="BM6" i="28"/>
  <c r="T6" i="28"/>
  <c r="K6" i="28"/>
  <c r="GA5" i="28"/>
  <c r="FR5" i="28"/>
  <c r="FR1" i="28" s="1"/>
  <c r="FI5" i="28"/>
  <c r="EZ5" i="28"/>
  <c r="EQ5" i="28"/>
  <c r="EH5" i="28"/>
  <c r="DG5" i="28"/>
  <c r="BQ5" i="28"/>
  <c r="X5" i="28"/>
  <c r="O5" i="28"/>
  <c r="GE4" i="28"/>
  <c r="CO22" i="28"/>
  <c r="AC22" i="28"/>
  <c r="AU22" i="28" s="1"/>
  <c r="BD22" i="28" s="1"/>
  <c r="BM22" i="28" s="1"/>
  <c r="FZ13" i="28"/>
  <c r="FQ13" i="28"/>
  <c r="FH13" i="28"/>
  <c r="EY13" i="28"/>
  <c r="EP13" i="28"/>
  <c r="EG13" i="28"/>
  <c r="DF13" i="28"/>
  <c r="BP13" i="28"/>
  <c r="W13" i="28"/>
  <c r="N13" i="28"/>
  <c r="GD12" i="28"/>
  <c r="FU12" i="28"/>
  <c r="FL12" i="28"/>
  <c r="FC12" i="28"/>
  <c r="ET12" i="28"/>
  <c r="EL12" i="28"/>
  <c r="EC12" i="28"/>
  <c r="DB12" i="28"/>
  <c r="BL12" i="28"/>
  <c r="S12" i="28"/>
  <c r="J12" i="28"/>
  <c r="FZ11" i="28"/>
  <c r="FQ11" i="28"/>
  <c r="FH11" i="28"/>
  <c r="EY11" i="28"/>
  <c r="EP11" i="28"/>
  <c r="EG11" i="28"/>
  <c r="DF11" i="28"/>
  <c r="BP11" i="28"/>
  <c r="W11" i="28"/>
  <c r="N11" i="28"/>
  <c r="GD10" i="28"/>
  <c r="FU10" i="28"/>
  <c r="FL10" i="28"/>
  <c r="FC10" i="28"/>
  <c r="ET10" i="28"/>
  <c r="EL10" i="28"/>
  <c r="EC10" i="28"/>
  <c r="DB10" i="28"/>
  <c r="BL10" i="28"/>
  <c r="S10" i="28"/>
  <c r="J10" i="28"/>
  <c r="FZ9" i="28"/>
  <c r="FQ9" i="28"/>
  <c r="FH9" i="28"/>
  <c r="EY9" i="28"/>
  <c r="EP9" i="28"/>
  <c r="EG9" i="28"/>
  <c r="DF9" i="28"/>
  <c r="BP9" i="28"/>
  <c r="W9" i="28"/>
  <c r="N9" i="28"/>
  <c r="GD8" i="28"/>
  <c r="FU8" i="28"/>
  <c r="FL8" i="28"/>
  <c r="FC8" i="28"/>
  <c r="ET8" i="28"/>
  <c r="EL8" i="28"/>
  <c r="EC8" i="28"/>
  <c r="DB8" i="28"/>
  <c r="BL8" i="28"/>
  <c r="S8" i="28"/>
  <c r="J8" i="28"/>
  <c r="FZ7" i="28"/>
  <c r="FQ7" i="28"/>
  <c r="FH7" i="28"/>
  <c r="EY7" i="28"/>
  <c r="EP7" i="28"/>
  <c r="EG7" i="28"/>
  <c r="DF7" i="28"/>
  <c r="BP7" i="28"/>
  <c r="W7" i="28"/>
  <c r="N7" i="28"/>
  <c r="GD6" i="28"/>
  <c r="FU6" i="28"/>
  <c r="FL6" i="28"/>
  <c r="FC6" i="28"/>
  <c r="ET6" i="28"/>
  <c r="EL6" i="28"/>
  <c r="EC6" i="28"/>
  <c r="DB6" i="28"/>
  <c r="BL6" i="28"/>
  <c r="S6" i="28"/>
  <c r="J6" i="28"/>
  <c r="FZ5" i="28"/>
  <c r="FQ5" i="28"/>
  <c r="FH5" i="28"/>
  <c r="EY5" i="28"/>
  <c r="EP5" i="28"/>
  <c r="EG5" i="28"/>
  <c r="DF5" i="28"/>
  <c r="BP5" i="28"/>
  <c r="W5" i="28"/>
  <c r="N5" i="28"/>
  <c r="GD4" i="28"/>
  <c r="FU4" i="28"/>
  <c r="FL4" i="28"/>
  <c r="FC4" i="28"/>
  <c r="ET4" i="28"/>
  <c r="EL4" i="28"/>
  <c r="EL1" i="28" s="1"/>
  <c r="EC4" i="28"/>
  <c r="DB4" i="28"/>
  <c r="BL4" i="28"/>
  <c r="S4" i="28"/>
  <c r="J4" i="28"/>
  <c r="FZ3" i="28"/>
  <c r="FQ3" i="28"/>
  <c r="FH3" i="28"/>
  <c r="EY3" i="28"/>
  <c r="EP3" i="28"/>
  <c r="EG3" i="28"/>
  <c r="CN22" i="28"/>
  <c r="AB22" i="28"/>
  <c r="AT22" i="28" s="1"/>
  <c r="BC22" i="28" s="1"/>
  <c r="BL22" i="28" s="1"/>
  <c r="FY13" i="28"/>
  <c r="FP13" i="28"/>
  <c r="FG13" i="28"/>
  <c r="EX13" i="28"/>
  <c r="EO13" i="28"/>
  <c r="EF13" i="28"/>
  <c r="DE13" i="28"/>
  <c r="BO13" i="28"/>
  <c r="V13" i="28"/>
  <c r="M13" i="28"/>
  <c r="GC12" i="28"/>
  <c r="FT12" i="28"/>
  <c r="FK12" i="28"/>
  <c r="FB12" i="28"/>
  <c r="ES12" i="28"/>
  <c r="EJ12" i="28"/>
  <c r="EB12" i="28"/>
  <c r="DA12" i="28"/>
  <c r="BK12" i="28"/>
  <c r="R12" i="28"/>
  <c r="I12" i="28"/>
  <c r="FY11" i="28"/>
  <c r="FP11" i="28"/>
  <c r="FG11" i="28"/>
  <c r="EX11" i="28"/>
  <c r="EO11" i="28"/>
  <c r="EF11" i="28"/>
  <c r="DE11" i="28"/>
  <c r="BO11" i="28"/>
  <c r="V11" i="28"/>
  <c r="M11" i="28"/>
  <c r="GC10" i="28"/>
  <c r="FT10" i="28"/>
  <c r="FK10" i="28"/>
  <c r="FB10" i="28"/>
  <c r="ES10" i="28"/>
  <c r="EJ10" i="28"/>
  <c r="EB10" i="28"/>
  <c r="DA10" i="28"/>
  <c r="BK10" i="28"/>
  <c r="R10" i="28"/>
  <c r="I10" i="28"/>
  <c r="FY9" i="28"/>
  <c r="FP9" i="28"/>
  <c r="FG9" i="28"/>
  <c r="EX9" i="28"/>
  <c r="EO9" i="28"/>
  <c r="EF9" i="28"/>
  <c r="DE9" i="28"/>
  <c r="BO9" i="28"/>
  <c r="V9" i="28"/>
  <c r="M9" i="28"/>
  <c r="GC8" i="28"/>
  <c r="FT8" i="28"/>
  <c r="FK8" i="28"/>
  <c r="FB8" i="28"/>
  <c r="ES8" i="28"/>
  <c r="EJ8" i="28"/>
  <c r="EB8" i="28"/>
  <c r="DA8" i="28"/>
  <c r="BK8" i="28"/>
  <c r="R8" i="28"/>
  <c r="I8" i="28"/>
  <c r="FY7" i="28"/>
  <c r="FP7" i="28"/>
  <c r="FG7" i="28"/>
  <c r="EX7" i="28"/>
  <c r="EO7" i="28"/>
  <c r="EF7" i="28"/>
  <c r="DE7" i="28"/>
  <c r="BO7" i="28"/>
  <c r="V7" i="28"/>
  <c r="M7" i="28"/>
  <c r="GC6" i="28"/>
  <c r="FT6" i="28"/>
  <c r="FK6" i="28"/>
  <c r="FB6" i="28"/>
  <c r="ES6" i="28"/>
  <c r="EJ6" i="28"/>
  <c r="EB6" i="28"/>
  <c r="DA6" i="28"/>
  <c r="BK6" i="28"/>
  <c r="R6" i="28"/>
  <c r="I6" i="28"/>
  <c r="FY5" i="28"/>
  <c r="FP5" i="28"/>
  <c r="FP1" i="28" s="1"/>
  <c r="FG5" i="28"/>
  <c r="FG1" i="28" s="1"/>
  <c r="EX5" i="28"/>
  <c r="EO5" i="28"/>
  <c r="EF5" i="28"/>
  <c r="DE5" i="28"/>
  <c r="BO5" i="28"/>
  <c r="V5" i="28"/>
  <c r="M5" i="28"/>
  <c r="GC4" i="28"/>
  <c r="FT4" i="28"/>
  <c r="FK4" i="28"/>
  <c r="FB4" i="28"/>
  <c r="ES4" i="28"/>
  <c r="EJ4" i="28"/>
  <c r="EB4" i="28"/>
  <c r="EB1" i="28" s="1"/>
  <c r="DA4" i="28"/>
  <c r="CM22" i="28"/>
  <c r="AA22" i="28"/>
  <c r="AS22" i="28" s="1"/>
  <c r="BB22" i="28" s="1"/>
  <c r="BK22" i="28" s="1"/>
  <c r="FX13" i="28"/>
  <c r="FO13" i="28"/>
  <c r="FF13" i="28"/>
  <c r="EW13" i="28"/>
  <c r="EN13" i="28"/>
  <c r="EE13" i="28"/>
  <c r="DD13" i="28"/>
  <c r="BN13" i="28"/>
  <c r="U13" i="28"/>
  <c r="L13" i="28"/>
  <c r="GB12" i="28"/>
  <c r="FS12" i="28"/>
  <c r="FJ12" i="28"/>
  <c r="FA12" i="28"/>
  <c r="ER12" i="28"/>
  <c r="EI12" i="28"/>
  <c r="DH12" i="28"/>
  <c r="BR12" i="28"/>
  <c r="Y12" i="28"/>
  <c r="P12" i="28"/>
  <c r="FX11" i="28"/>
  <c r="FO11" i="28"/>
  <c r="FF11" i="28"/>
  <c r="EW11" i="28"/>
  <c r="EN11" i="28"/>
  <c r="EE11" i="28"/>
  <c r="DD11" i="28"/>
  <c r="BN11" i="28"/>
  <c r="U11" i="28"/>
  <c r="L11" i="28"/>
  <c r="GB10" i="28"/>
  <c r="FS10" i="28"/>
  <c r="FJ10" i="28"/>
  <c r="FA10" i="28"/>
  <c r="ER10" i="28"/>
  <c r="EI10" i="28"/>
  <c r="DH10" i="28"/>
  <c r="BR10" i="28"/>
  <c r="Y10" i="28"/>
  <c r="P10" i="28"/>
  <c r="FX9" i="28"/>
  <c r="FO9" i="28"/>
  <c r="FF9" i="28"/>
  <c r="EW9" i="28"/>
  <c r="EN9" i="28"/>
  <c r="EE9" i="28"/>
  <c r="DD9" i="28"/>
  <c r="BN9" i="28"/>
  <c r="U9" i="28"/>
  <c r="L9" i="28"/>
  <c r="GB8" i="28"/>
  <c r="FS8" i="28"/>
  <c r="FJ8" i="28"/>
  <c r="FA8" i="28"/>
  <c r="ER8" i="28"/>
  <c r="EI8" i="28"/>
  <c r="DH8" i="28"/>
  <c r="BR8" i="28"/>
  <c r="Y8" i="28"/>
  <c r="P8" i="28"/>
  <c r="FX7" i="28"/>
  <c r="FO7" i="28"/>
  <c r="FF7" i="28"/>
  <c r="EW7" i="28"/>
  <c r="EN7" i="28"/>
  <c r="EE7" i="28"/>
  <c r="DD7" i="28"/>
  <c r="BN7" i="28"/>
  <c r="U7" i="28"/>
  <c r="L7" i="28"/>
  <c r="GB6" i="28"/>
  <c r="FS6" i="28"/>
  <c r="CK22" i="28"/>
  <c r="CB22" i="28"/>
  <c r="CT22" i="28" s="1"/>
  <c r="DC22" i="28" s="1"/>
  <c r="GD13" i="28"/>
  <c r="FU13" i="28"/>
  <c r="FL13" i="28"/>
  <c r="FC13" i="28"/>
  <c r="ET13" i="28"/>
  <c r="EL13" i="28"/>
  <c r="EC13" i="28"/>
  <c r="DB13" i="28"/>
  <c r="BL13" i="28"/>
  <c r="S13" i="28"/>
  <c r="J13" i="28"/>
  <c r="FZ12" i="28"/>
  <c r="FQ12" i="28"/>
  <c r="FH12" i="28"/>
  <c r="EY12" i="28"/>
  <c r="EP12" i="28"/>
  <c r="EG12" i="28"/>
  <c r="DF12" i="28"/>
  <c r="BP12" i="28"/>
  <c r="W12" i="28"/>
  <c r="N12" i="28"/>
  <c r="GD11" i="28"/>
  <c r="FU11" i="28"/>
  <c r="FL11" i="28"/>
  <c r="FC11" i="28"/>
  <c r="ET11" i="28"/>
  <c r="EL11" i="28"/>
  <c r="EC11" i="28"/>
  <c r="DB11" i="28"/>
  <c r="BL11" i="28"/>
  <c r="S11" i="28"/>
  <c r="J11" i="28"/>
  <c r="FZ10" i="28"/>
  <c r="FQ10" i="28"/>
  <c r="FH10" i="28"/>
  <c r="EY10" i="28"/>
  <c r="EP10" i="28"/>
  <c r="EG10" i="28"/>
  <c r="DF10" i="28"/>
  <c r="BP10" i="28"/>
  <c r="W10" i="28"/>
  <c r="N10" i="28"/>
  <c r="GD9" i="28"/>
  <c r="FU9" i="28"/>
  <c r="O31" i="28"/>
  <c r="P31" i="28" s="1"/>
  <c r="F13" i="49"/>
  <c r="C24" i="36"/>
  <c r="DL31" i="28"/>
  <c r="DU31" i="28" s="1"/>
  <c r="M33" i="28"/>
  <c r="N33" i="28" s="1"/>
  <c r="O33" i="28" s="1"/>
  <c r="P33" i="28" s="1"/>
  <c r="K35" i="28"/>
  <c r="AU35" i="28"/>
  <c r="BD35" i="28" s="1"/>
  <c r="BM35" i="28" s="1"/>
  <c r="G17" i="49"/>
  <c r="CS36" i="28"/>
  <c r="DB36" i="28" s="1"/>
  <c r="O18" i="49" s="1"/>
  <c r="G19" i="49"/>
  <c r="DM37" i="28"/>
  <c r="DV37" i="28" s="1"/>
  <c r="EC7" i="28"/>
  <c r="FB7" i="28"/>
  <c r="FV7" i="28"/>
  <c r="V8" i="28"/>
  <c r="DG8" i="28"/>
  <c r="EY8" i="28"/>
  <c r="FY8" i="28"/>
  <c r="S9" i="28"/>
  <c r="EB9" i="28"/>
  <c r="EV9" i="28"/>
  <c r="FV9" i="28"/>
  <c r="BO10" i="28"/>
  <c r="EX10" i="28"/>
  <c r="DC11" i="28"/>
  <c r="FD11" i="28"/>
  <c r="M12" i="28"/>
  <c r="EF12" i="28"/>
  <c r="FP12" i="28"/>
  <c r="T13" i="28"/>
  <c r="EM13" i="28"/>
  <c r="FV13" i="28"/>
  <c r="EV18" i="28"/>
  <c r="AF24" i="28"/>
  <c r="AX24" i="28" s="1"/>
  <c r="BG24" i="28" s="1"/>
  <c r="BP24" i="28" s="1"/>
  <c r="CO26" i="28"/>
  <c r="AC26" i="28"/>
  <c r="AU26" i="28" s="1"/>
  <c r="BD26" i="28" s="1"/>
  <c r="BM26" i="28" s="1"/>
  <c r="CN26" i="28"/>
  <c r="AB26" i="28"/>
  <c r="AT26" i="28" s="1"/>
  <c r="BC26" i="28" s="1"/>
  <c r="BL26" i="28" s="1"/>
  <c r="CM26" i="28"/>
  <c r="AA26" i="28"/>
  <c r="AS26" i="28" s="1"/>
  <c r="BB26" i="28" s="1"/>
  <c r="BK26" i="28" s="1"/>
  <c r="CL26" i="28"/>
  <c r="AH26" i="28"/>
  <c r="AZ26" i="28" s="1"/>
  <c r="BI26" i="28" s="1"/>
  <c r="CK26" i="28"/>
  <c r="AG26" i="28"/>
  <c r="AY26" i="28" s="1"/>
  <c r="BH26" i="28" s="1"/>
  <c r="CI26" i="28"/>
  <c r="BZ26" i="28"/>
  <c r="AE26" i="28"/>
  <c r="AW26" i="28" s="1"/>
  <c r="BF26" i="28" s="1"/>
  <c r="BO26" i="28" s="1"/>
  <c r="A12" i="49"/>
  <c r="B23" i="36"/>
  <c r="E13" i="49"/>
  <c r="DK31" i="28"/>
  <c r="DT31" i="28" s="1"/>
  <c r="L35" i="28"/>
  <c r="M35" i="28" s="1"/>
  <c r="N35" i="28" s="1"/>
  <c r="O35" i="28" s="1"/>
  <c r="P35" i="28" s="1"/>
  <c r="H17" i="49"/>
  <c r="H32" i="34"/>
  <c r="H32" i="33"/>
  <c r="CA22" i="28"/>
  <c r="CS22" i="28" s="1"/>
  <c r="DB22" i="28" s="1"/>
  <c r="DF33" i="28"/>
  <c r="S15" i="49" s="1"/>
  <c r="M37" i="28"/>
  <c r="N37" i="28" s="1"/>
  <c r="O37" i="28" s="1"/>
  <c r="P37" i="28" s="1"/>
  <c r="L649" i="26"/>
  <c r="F652" i="26" s="1"/>
  <c r="BK9" i="28"/>
  <c r="ED9" i="28"/>
  <c r="FC9" i="28"/>
  <c r="GE9" i="28"/>
  <c r="DE10" i="28"/>
  <c r="FG10" i="28"/>
  <c r="K11" i="28"/>
  <c r="ED11" i="28"/>
  <c r="FM11" i="28"/>
  <c r="V12" i="28"/>
  <c r="EO12" i="28"/>
  <c r="FY12" i="28"/>
  <c r="BM13" i="28"/>
  <c r="EV13" i="28"/>
  <c r="GE13" i="28"/>
  <c r="CO24" i="28"/>
  <c r="AC24" i="28"/>
  <c r="AU24" i="28" s="1"/>
  <c r="BD24" i="28" s="1"/>
  <c r="BM24" i="28" s="1"/>
  <c r="CN24" i="28"/>
  <c r="AB24" i="28"/>
  <c r="AT24" i="28" s="1"/>
  <c r="BC24" i="28" s="1"/>
  <c r="BL24" i="28" s="1"/>
  <c r="CM24" i="28"/>
  <c r="AA24" i="28"/>
  <c r="AS24" i="28" s="1"/>
  <c r="BB24" i="28" s="1"/>
  <c r="BK24" i="28" s="1"/>
  <c r="CL24" i="28"/>
  <c r="AH24" i="28"/>
  <c r="AZ24" i="28" s="1"/>
  <c r="BI24" i="28" s="1"/>
  <c r="CK24" i="28"/>
  <c r="AG24" i="28"/>
  <c r="AY24" i="28" s="1"/>
  <c r="BH24" i="28" s="1"/>
  <c r="CI24" i="28"/>
  <c r="BZ24" i="28"/>
  <c r="CR24" i="28" s="1"/>
  <c r="DA24" i="28" s="1"/>
  <c r="N6" i="49" s="1"/>
  <c r="AE24" i="28"/>
  <c r="AW24" i="28" s="1"/>
  <c r="BF24" i="28" s="1"/>
  <c r="BO24" i="28" s="1"/>
  <c r="CO28" i="28"/>
  <c r="CF28" i="28"/>
  <c r="CX28" i="28" s="1"/>
  <c r="AC28" i="28"/>
  <c r="AU28" i="28" s="1"/>
  <c r="BD28" i="28" s="1"/>
  <c r="BM28" i="28" s="1"/>
  <c r="CN28" i="28"/>
  <c r="CE28" i="28"/>
  <c r="AB28" i="28"/>
  <c r="AT28" i="28" s="1"/>
  <c r="BC28" i="28" s="1"/>
  <c r="BL28" i="28" s="1"/>
  <c r="CM28" i="28"/>
  <c r="CD28" i="28"/>
  <c r="AA28" i="28"/>
  <c r="AS28" i="28" s="1"/>
  <c r="BB28" i="28" s="1"/>
  <c r="BK28" i="28" s="1"/>
  <c r="CL28" i="28"/>
  <c r="CC28" i="28"/>
  <c r="AH28" i="28"/>
  <c r="AZ28" i="28" s="1"/>
  <c r="BI28" i="28" s="1"/>
  <c r="CK28" i="28"/>
  <c r="CB28" i="28"/>
  <c r="CT28" i="28" s="1"/>
  <c r="DC28" i="28" s="1"/>
  <c r="P10" i="49" s="1"/>
  <c r="AG28" i="28"/>
  <c r="AY28" i="28" s="1"/>
  <c r="BH28" i="28" s="1"/>
  <c r="CI28" i="28"/>
  <c r="BZ28" i="28"/>
  <c r="CR28" i="28" s="1"/>
  <c r="DA28" i="28" s="1"/>
  <c r="N10" i="49" s="1"/>
  <c r="AE28" i="28"/>
  <c r="AW28" i="28" s="1"/>
  <c r="BF28" i="28" s="1"/>
  <c r="BO28" i="28" s="1"/>
  <c r="CW31" i="28"/>
  <c r="N19" i="49"/>
  <c r="DJ37" i="28"/>
  <c r="DS37" i="28" s="1"/>
  <c r="P1" i="29"/>
  <c r="M31" i="28"/>
  <c r="N31" i="28" s="1"/>
  <c r="H13" i="49"/>
  <c r="DN31" i="28"/>
  <c r="DW31" i="28" s="1"/>
  <c r="F16" i="49"/>
  <c r="C27" i="36"/>
  <c r="DF35" i="28"/>
  <c r="S17" i="49" s="1"/>
  <c r="D20" i="49"/>
  <c r="I1" i="29"/>
  <c r="Q1" i="29"/>
  <c r="A6" i="49"/>
  <c r="B17" i="36"/>
  <c r="A8" i="49"/>
  <c r="B19" i="36"/>
  <c r="A10" i="49"/>
  <c r="B21" i="36"/>
  <c r="CN30" i="28"/>
  <c r="CE30" i="28"/>
  <c r="AB30" i="28"/>
  <c r="AT30" i="28" s="1"/>
  <c r="BC30" i="28" s="1"/>
  <c r="BL30" i="28" s="1"/>
  <c r="AH30" i="28"/>
  <c r="AZ30" i="28" s="1"/>
  <c r="BI30" i="28" s="1"/>
  <c r="CG30" i="28"/>
  <c r="CY30" i="28" s="1"/>
  <c r="DD31" i="28"/>
  <c r="Q13" i="49" s="1"/>
  <c r="AA30" i="28"/>
  <c r="AS30" i="28" s="1"/>
  <c r="BB30" i="28" s="1"/>
  <c r="BK30" i="28" s="1"/>
  <c r="BZ30" i="28"/>
  <c r="CR30" i="28" s="1"/>
  <c r="DA30" i="28" s="1"/>
  <c r="N12" i="49" s="1"/>
  <c r="CJ30" i="28"/>
  <c r="A13" i="49"/>
  <c r="B24" i="36"/>
  <c r="DE33" i="28"/>
  <c r="R15" i="49" s="1"/>
  <c r="DD35" i="28"/>
  <c r="Q17" i="49" s="1"/>
  <c r="J1" i="29"/>
  <c r="R1" i="29"/>
  <c r="AD23" i="28"/>
  <c r="AV23" i="28" s="1"/>
  <c r="BE23" i="28" s="1"/>
  <c r="BN23" i="28" s="1"/>
  <c r="CP23" i="28"/>
  <c r="AD25" i="28"/>
  <c r="AV25" i="28" s="1"/>
  <c r="BE25" i="28" s="1"/>
  <c r="BN25" i="28" s="1"/>
  <c r="CP25" i="28"/>
  <c r="AD27" i="28"/>
  <c r="AV27" i="28" s="1"/>
  <c r="BE27" i="28" s="1"/>
  <c r="BN27" i="28" s="1"/>
  <c r="CG27" i="28"/>
  <c r="CP27" i="28"/>
  <c r="AD29" i="28"/>
  <c r="AV29" i="28" s="1"/>
  <c r="BE29" i="28" s="1"/>
  <c r="BN29" i="28" s="1"/>
  <c r="CG29" i="28"/>
  <c r="CP29" i="28"/>
  <c r="AC30" i="28"/>
  <c r="AU30" i="28" s="1"/>
  <c r="BD30" i="28" s="1"/>
  <c r="BM30" i="28" s="1"/>
  <c r="CA30" i="28"/>
  <c r="CS30" i="28" s="1"/>
  <c r="DB30" i="28" s="1"/>
  <c r="O12" i="49" s="1"/>
  <c r="CK30" i="28"/>
  <c r="CI32" i="28"/>
  <c r="BZ32" i="28"/>
  <c r="CR32" i="28" s="1"/>
  <c r="DA32" i="28" s="1"/>
  <c r="N14" i="49" s="1"/>
  <c r="AE32" i="28"/>
  <c r="AW32" i="28" s="1"/>
  <c r="BF32" i="28" s="1"/>
  <c r="BO32" i="28" s="1"/>
  <c r="CP32" i="28"/>
  <c r="CG32" i="28"/>
  <c r="CY32" i="28" s="1"/>
  <c r="AD32" i="28"/>
  <c r="AV32" i="28" s="1"/>
  <c r="BE32" i="28" s="1"/>
  <c r="BN32" i="28" s="1"/>
  <c r="CN32" i="28"/>
  <c r="CE32" i="28"/>
  <c r="CW32" i="28" s="1"/>
  <c r="DF32" i="28" s="1"/>
  <c r="S14" i="49" s="1"/>
  <c r="AB32" i="28"/>
  <c r="AT32" i="28" s="1"/>
  <c r="BC32" i="28" s="1"/>
  <c r="BL32" i="28" s="1"/>
  <c r="AA32" i="28"/>
  <c r="AS32" i="28" s="1"/>
  <c r="BB32" i="28" s="1"/>
  <c r="BK32" i="28" s="1"/>
  <c r="CA32" i="28"/>
  <c r="CS32" i="28" s="1"/>
  <c r="DB32" i="28" s="1"/>
  <c r="O14" i="49" s="1"/>
  <c r="CM32" i="28"/>
  <c r="A15" i="49"/>
  <c r="B26" i="36"/>
  <c r="DE35" i="28"/>
  <c r="R17" i="49" s="1"/>
  <c r="CD36" i="28"/>
  <c r="CV36" i="28" s="1"/>
  <c r="DE36" i="28" s="1"/>
  <c r="R18" i="49" s="1"/>
  <c r="DC37" i="28"/>
  <c r="P19" i="49" s="1"/>
  <c r="CI38" i="28"/>
  <c r="BZ38" i="28"/>
  <c r="AE38" i="28"/>
  <c r="AW38" i="28" s="1"/>
  <c r="BF38" i="28" s="1"/>
  <c r="BO38" i="28" s="1"/>
  <c r="CP38" i="28"/>
  <c r="CG38" i="28"/>
  <c r="AD38" i="28"/>
  <c r="AV38" i="28" s="1"/>
  <c r="BE38" i="28" s="1"/>
  <c r="BN38" i="28" s="1"/>
  <c r="CO38" i="28"/>
  <c r="CF38" i="28"/>
  <c r="CX38" i="28" s="1"/>
  <c r="AC38" i="28"/>
  <c r="AU38" i="28" s="1"/>
  <c r="BD38" i="28" s="1"/>
  <c r="BM38" i="28" s="1"/>
  <c r="CN38" i="28"/>
  <c r="CE38" i="28"/>
  <c r="CW38" i="28" s="1"/>
  <c r="AB38" i="28"/>
  <c r="AT38" i="28" s="1"/>
  <c r="BC38" i="28" s="1"/>
  <c r="BL38" i="28" s="1"/>
  <c r="AF38" i="28"/>
  <c r="AX38" i="28" s="1"/>
  <c r="BG38" i="28" s="1"/>
  <c r="CK38" i="28"/>
  <c r="CT38" i="28" s="1"/>
  <c r="DC38" i="28" s="1"/>
  <c r="P20" i="49" s="1"/>
  <c r="K1" i="29"/>
  <c r="S1" i="29"/>
  <c r="A5" i="49"/>
  <c r="B16" i="36"/>
  <c r="AE23" i="28"/>
  <c r="AW23" i="28" s="1"/>
  <c r="BF23" i="28" s="1"/>
  <c r="BO23" i="28" s="1"/>
  <c r="CI23" i="28"/>
  <c r="A7" i="49"/>
  <c r="B18" i="36"/>
  <c r="AE25" i="28"/>
  <c r="AW25" i="28" s="1"/>
  <c r="BF25" i="28" s="1"/>
  <c r="BO25" i="28" s="1"/>
  <c r="CI25" i="28"/>
  <c r="A9" i="49"/>
  <c r="B20" i="36"/>
  <c r="AE27" i="28"/>
  <c r="AW27" i="28" s="1"/>
  <c r="BF27" i="28" s="1"/>
  <c r="BO27" i="28" s="1"/>
  <c r="BZ27" i="28"/>
  <c r="CI27" i="28"/>
  <c r="A11" i="49"/>
  <c r="B22" i="36"/>
  <c r="AE29" i="28"/>
  <c r="AW29" i="28" s="1"/>
  <c r="BF29" i="28" s="1"/>
  <c r="BO29" i="28" s="1"/>
  <c r="BZ29" i="28"/>
  <c r="CI29" i="28"/>
  <c r="AD30" i="28"/>
  <c r="AV30" i="28" s="1"/>
  <c r="BE30" i="28" s="1"/>
  <c r="BN30" i="28" s="1"/>
  <c r="CB30" i="28"/>
  <c r="CL30" i="28"/>
  <c r="AC32" i="28"/>
  <c r="AU32" i="28" s="1"/>
  <c r="BD32" i="28" s="1"/>
  <c r="BM32" i="28" s="1"/>
  <c r="CB32" i="28"/>
  <c r="CT32" i="28" s="1"/>
  <c r="DC32" i="28" s="1"/>
  <c r="P14" i="49" s="1"/>
  <c r="CO32" i="28"/>
  <c r="CX32" i="28" s="1"/>
  <c r="CI34" i="28"/>
  <c r="BZ34" i="28"/>
  <c r="CR34" i="28" s="1"/>
  <c r="DA34" i="28" s="1"/>
  <c r="N16" i="49" s="1"/>
  <c r="AE34" i="28"/>
  <c r="AW34" i="28" s="1"/>
  <c r="BF34" i="28" s="1"/>
  <c r="BO34" i="28" s="1"/>
  <c r="CP34" i="28"/>
  <c r="CG34" i="28"/>
  <c r="CY34" i="28" s="1"/>
  <c r="AD34" i="28"/>
  <c r="AV34" i="28" s="1"/>
  <c r="BE34" i="28" s="1"/>
  <c r="BN34" i="28" s="1"/>
  <c r="CN34" i="28"/>
  <c r="CE34" i="28"/>
  <c r="CW34" i="28" s="1"/>
  <c r="DF34" i="28" s="1"/>
  <c r="S16" i="49" s="1"/>
  <c r="AB34" i="28"/>
  <c r="AT34" i="28" s="1"/>
  <c r="BC34" i="28" s="1"/>
  <c r="BL34" i="28" s="1"/>
  <c r="AA34" i="28"/>
  <c r="AS34" i="28" s="1"/>
  <c r="BB34" i="28" s="1"/>
  <c r="BK34" i="28" s="1"/>
  <c r="CA34" i="28"/>
  <c r="CS34" i="28" s="1"/>
  <c r="DB34" i="28" s="1"/>
  <c r="O16" i="49" s="1"/>
  <c r="CM34" i="28"/>
  <c r="CV34" i="28" s="1"/>
  <c r="DE34" i="28" s="1"/>
  <c r="R16" i="49" s="1"/>
  <c r="A17" i="49"/>
  <c r="B28" i="36"/>
  <c r="AA36" i="28"/>
  <c r="AS36" i="28" s="1"/>
  <c r="BB36" i="28" s="1"/>
  <c r="BK36" i="28" s="1"/>
  <c r="AG38" i="28"/>
  <c r="AY38" i="28" s="1"/>
  <c r="BH38" i="28" s="1"/>
  <c r="CL38" i="28"/>
  <c r="CU38" i="28" s="1"/>
  <c r="DD38" i="28" s="1"/>
  <c r="Q20" i="49" s="1"/>
  <c r="L1" i="29"/>
  <c r="T1" i="29"/>
  <c r="AF23" i="28"/>
  <c r="AX23" i="28" s="1"/>
  <c r="BG23" i="28" s="1"/>
  <c r="CJ23" i="28"/>
  <c r="AF25" i="28"/>
  <c r="AX25" i="28" s="1"/>
  <c r="BG25" i="28" s="1"/>
  <c r="CJ25" i="28"/>
  <c r="AF27" i="28"/>
  <c r="AX27" i="28" s="1"/>
  <c r="BG27" i="28" s="1"/>
  <c r="BP27" i="28" s="1"/>
  <c r="CA27" i="28"/>
  <c r="CJ27" i="28"/>
  <c r="AF29" i="28"/>
  <c r="AX29" i="28" s="1"/>
  <c r="BG29" i="28" s="1"/>
  <c r="BP29" i="28" s="1"/>
  <c r="CA29" i="28"/>
  <c r="CJ29" i="28"/>
  <c r="AE30" i="28"/>
  <c r="AW30" i="28" s="1"/>
  <c r="BF30" i="28" s="1"/>
  <c r="BO30" i="28" s="1"/>
  <c r="CC30" i="28"/>
  <c r="CM30" i="28"/>
  <c r="CI36" i="28"/>
  <c r="BZ36" i="28"/>
  <c r="CR36" i="28" s="1"/>
  <c r="DA36" i="28" s="1"/>
  <c r="N18" i="49" s="1"/>
  <c r="AE36" i="28"/>
  <c r="AW36" i="28" s="1"/>
  <c r="BF36" i="28" s="1"/>
  <c r="BO36" i="28" s="1"/>
  <c r="CP36" i="28"/>
  <c r="CG36" i="28"/>
  <c r="CY36" i="28" s="1"/>
  <c r="AD36" i="28"/>
  <c r="AV36" i="28" s="1"/>
  <c r="BE36" i="28" s="1"/>
  <c r="BN36" i="28" s="1"/>
  <c r="CO36" i="28"/>
  <c r="CF36" i="28"/>
  <c r="CX36" i="28" s="1"/>
  <c r="AC36" i="28"/>
  <c r="AU36" i="28" s="1"/>
  <c r="BD36" i="28" s="1"/>
  <c r="BM36" i="28" s="1"/>
  <c r="CN36" i="28"/>
  <c r="CE36" i="28"/>
  <c r="CW36" i="28" s="1"/>
  <c r="DF36" i="28" s="1"/>
  <c r="S18" i="49" s="1"/>
  <c r="AB36" i="28"/>
  <c r="AT36" i="28" s="1"/>
  <c r="BC36" i="28" s="1"/>
  <c r="BL36" i="28" s="1"/>
  <c r="AF36" i="28"/>
  <c r="AX36" i="28" s="1"/>
  <c r="BG36" i="28" s="1"/>
  <c r="CK36" i="28"/>
  <c r="CT36" i="28" s="1"/>
  <c r="DC36" i="28" s="1"/>
  <c r="P18" i="49" s="1"/>
  <c r="DE37" i="28"/>
  <c r="R19" i="49" s="1"/>
  <c r="M1" i="29"/>
  <c r="A4" i="49"/>
  <c r="B15" i="36"/>
  <c r="AG23" i="28"/>
  <c r="AY23" i="28" s="1"/>
  <c r="BH23" i="28" s="1"/>
  <c r="AG25" i="28"/>
  <c r="AY25" i="28" s="1"/>
  <c r="BH25" i="28" s="1"/>
  <c r="AG27" i="28"/>
  <c r="AY27" i="28" s="1"/>
  <c r="BH27" i="28" s="1"/>
  <c r="CB27" i="28"/>
  <c r="CT27" i="28" s="1"/>
  <c r="DC27" i="28" s="1"/>
  <c r="P9" i="49" s="1"/>
  <c r="AG29" i="28"/>
  <c r="AY29" i="28" s="1"/>
  <c r="BH29" i="28" s="1"/>
  <c r="CB29" i="28"/>
  <c r="CT29" i="28" s="1"/>
  <c r="DC29" i="28" s="1"/>
  <c r="P11" i="49" s="1"/>
  <c r="AF30" i="28"/>
  <c r="AX30" i="28" s="1"/>
  <c r="BG30" i="28" s="1"/>
  <c r="CD30" i="28"/>
  <c r="CO30" i="28"/>
  <c r="CX30" i="28" s="1"/>
  <c r="DJ31" i="28"/>
  <c r="DS31" i="28" s="1"/>
  <c r="AG32" i="28"/>
  <c r="AY32" i="28" s="1"/>
  <c r="BH32" i="28" s="1"/>
  <c r="CD32" i="28"/>
  <c r="CV32" i="28" s="1"/>
  <c r="DE32" i="28" s="1"/>
  <c r="R14" i="49" s="1"/>
  <c r="AF34" i="28"/>
  <c r="AX34" i="28" s="1"/>
  <c r="BG34" i="28" s="1"/>
  <c r="BP34" i="28" s="1"/>
  <c r="CC34" i="28"/>
  <c r="CU34" i="28" s="1"/>
  <c r="DD34" i="28" s="1"/>
  <c r="Q16" i="49" s="1"/>
  <c r="AG36" i="28"/>
  <c r="AY36" i="28" s="1"/>
  <c r="BH36" i="28" s="1"/>
  <c r="CL36" i="28"/>
  <c r="CU36" i="28" s="1"/>
  <c r="DD36" i="28" s="1"/>
  <c r="Q18" i="49" s="1"/>
  <c r="CA38" i="28"/>
  <c r="CS38" i="28" s="1"/>
  <c r="DB38" i="28" s="1"/>
  <c r="O20" i="49" s="1"/>
  <c r="AF31" i="28"/>
  <c r="AX31" i="28" s="1"/>
  <c r="BG31" i="28" s="1"/>
  <c r="CA31" i="28"/>
  <c r="CS31" i="28" s="1"/>
  <c r="DB31" i="28" s="1"/>
  <c r="O13" i="49" s="1"/>
  <c r="AF33" i="28"/>
  <c r="AX33" i="28" s="1"/>
  <c r="BG33" i="28" s="1"/>
  <c r="CA33" i="28"/>
  <c r="CS33" i="28" s="1"/>
  <c r="DB33" i="28" s="1"/>
  <c r="O15" i="49" s="1"/>
  <c r="AF35" i="28"/>
  <c r="AX35" i="28" s="1"/>
  <c r="BG35" i="28" s="1"/>
  <c r="CA35" i="28"/>
  <c r="CS35" i="28" s="1"/>
  <c r="DB35" i="28" s="1"/>
  <c r="O17" i="49" s="1"/>
  <c r="AF37" i="28"/>
  <c r="AX37" i="28" s="1"/>
  <c r="BG37" i="28" s="1"/>
  <c r="BP37" i="28" s="1"/>
  <c r="CA37" i="28"/>
  <c r="CS37" i="28" s="1"/>
  <c r="DB37" i="28" s="1"/>
  <c r="O19" i="49" s="1"/>
  <c r="A14" i="49"/>
  <c r="B25" i="36"/>
  <c r="A16" i="49"/>
  <c r="B27" i="36"/>
  <c r="A18" i="49"/>
  <c r="B29" i="36"/>
  <c r="AA23" i="37"/>
  <c r="G6" i="30"/>
  <c r="DF37" i="28" s="1"/>
  <c r="S19" i="49" s="1"/>
  <c r="P42" i="32" a="1"/>
  <c r="P42" i="32" s="1"/>
  <c r="P46" i="32" a="1"/>
  <c r="P46" i="32" s="1"/>
  <c r="P20" i="32" a="1"/>
  <c r="P20" i="32" s="1"/>
  <c r="P39" i="32" a="1"/>
  <c r="P39" i="32" s="1"/>
  <c r="P40" i="32" a="1"/>
  <c r="P40" i="32" s="1"/>
  <c r="P44" i="32" a="1"/>
  <c r="P44" i="32" s="1"/>
  <c r="P59" i="32" a="1"/>
  <c r="P59" i="32" s="1"/>
  <c r="P55" i="32" a="1"/>
  <c r="P55" i="32" s="1"/>
  <c r="P58" i="32" a="1"/>
  <c r="P58" i="32" s="1"/>
  <c r="P57" i="32" a="1"/>
  <c r="P57" i="32" s="1"/>
  <c r="P36" i="32" a="1"/>
  <c r="P36" i="32" s="1"/>
  <c r="P32" i="32" a="1"/>
  <c r="P32" i="32" s="1"/>
  <c r="P31" i="32" a="1"/>
  <c r="P31" i="32" s="1"/>
  <c r="P30" i="32" a="1"/>
  <c r="P30" i="32" s="1"/>
  <c r="P29" i="32" a="1"/>
  <c r="P29" i="32" s="1"/>
  <c r="P28" i="32" a="1"/>
  <c r="P28" i="32" s="1"/>
  <c r="P27" i="32" a="1"/>
  <c r="P27" i="32" s="1"/>
  <c r="P26" i="32" a="1"/>
  <c r="P26" i="32" s="1"/>
  <c r="P38" i="32" a="1"/>
  <c r="P38" i="32" s="1"/>
  <c r="P25" i="32" a="1"/>
  <c r="P25" i="32" s="1"/>
  <c r="P24" i="32" a="1"/>
  <c r="P24" i="32" s="1"/>
  <c r="P23" i="32" a="1"/>
  <c r="P23" i="32" s="1"/>
  <c r="P22" i="32" a="1"/>
  <c r="P22" i="32" s="1"/>
  <c r="P21" i="32" a="1"/>
  <c r="P21" i="32" s="1"/>
  <c r="P37" i="32" a="1"/>
  <c r="P37" i="32" s="1"/>
  <c r="Q17" i="32"/>
  <c r="P43" i="32" a="1"/>
  <c r="P43" i="32" s="1"/>
  <c r="P47" i="32" a="1"/>
  <c r="P47" i="32" s="1"/>
  <c r="R9" i="33" a="1"/>
  <c r="R9" i="33" s="1"/>
  <c r="R6" i="33" a="1"/>
  <c r="R6" i="33" s="1"/>
  <c r="R19" i="33" a="1"/>
  <c r="R19" i="33" s="1"/>
  <c r="R18" i="33" a="1"/>
  <c r="R18" i="33" s="1"/>
  <c r="R5" i="33"/>
  <c r="R17" i="33" a="1"/>
  <c r="R17" i="33" s="1"/>
  <c r="Q10" i="33"/>
  <c r="Q19" i="34" a="1"/>
  <c r="Q19" i="34" s="1"/>
  <c r="Q17" i="34" a="1"/>
  <c r="Q17" i="34" s="1"/>
  <c r="Q15" i="34" a="1"/>
  <c r="Q15" i="34" s="1"/>
  <c r="Q18" i="34" a="1"/>
  <c r="Q18" i="34" s="1"/>
  <c r="Q6" i="34" a="1"/>
  <c r="Q6" i="34" s="1"/>
  <c r="Q12" i="33"/>
  <c r="Q30" i="33"/>
  <c r="R19" i="34" a="1"/>
  <c r="R19" i="34" s="1"/>
  <c r="R18" i="34" a="1"/>
  <c r="R18" i="34" s="1"/>
  <c r="R17" i="34" a="1"/>
  <c r="R17" i="34" s="1"/>
  <c r="R9" i="34" a="1"/>
  <c r="R9" i="34" s="1"/>
  <c r="R6" i="34" a="1"/>
  <c r="R6" i="34" s="1"/>
  <c r="R5" i="34"/>
  <c r="Q9" i="34" a="1"/>
  <c r="Q9" i="34" s="1"/>
  <c r="P5" i="33"/>
  <c r="P6" i="33" a="1"/>
  <c r="P6" i="33" s="1"/>
  <c r="P16" i="33" s="1"/>
  <c r="Q5" i="33"/>
  <c r="Q15" i="33" a="1"/>
  <c r="Q15" i="33" s="1"/>
  <c r="P18" i="33" a="1"/>
  <c r="P18" i="33" s="1"/>
  <c r="P18" i="34" a="1"/>
  <c r="P18" i="34" s="1"/>
  <c r="AD24" i="37"/>
  <c r="G36" i="37"/>
  <c r="G29" i="37"/>
  <c r="O36" i="37"/>
  <c r="O29" i="37"/>
  <c r="V24" i="37"/>
  <c r="P19" i="34" a="1"/>
  <c r="P19" i="34" s="1"/>
  <c r="W23" i="37"/>
  <c r="W24" i="37"/>
  <c r="H36" i="37"/>
  <c r="H29" i="37"/>
  <c r="P6" i="34" a="1"/>
  <c r="P6" i="34" s="1"/>
  <c r="R24" i="37"/>
  <c r="R23" i="37"/>
  <c r="Z24" i="37"/>
  <c r="Z23" i="37"/>
  <c r="C36" i="37"/>
  <c r="C29" i="37"/>
  <c r="K29" i="37"/>
  <c r="K36" i="37"/>
  <c r="P5" i="34"/>
  <c r="AA24" i="37"/>
  <c r="L36" i="37"/>
  <c r="L29" i="37"/>
  <c r="S23" i="37"/>
  <c r="D29" i="37"/>
  <c r="X24" i="37"/>
  <c r="X23" i="37"/>
  <c r="E36" i="37"/>
  <c r="E29" i="37"/>
  <c r="M36" i="37"/>
  <c r="M29" i="37"/>
  <c r="F36" i="37"/>
  <c r="F29" i="37"/>
  <c r="N36" i="37"/>
  <c r="N29" i="37"/>
  <c r="AB24" i="37"/>
  <c r="AB23" i="37"/>
  <c r="T24" i="37"/>
  <c r="O4" i="43"/>
  <c r="N4" i="43"/>
  <c r="M4" i="43"/>
  <c r="AC24" i="37"/>
  <c r="J29" i="37"/>
  <c r="J36" i="37"/>
  <c r="J18" i="28" l="1"/>
  <c r="J2" i="28"/>
  <c r="J1" i="28" s="1"/>
  <c r="K22" i="28"/>
  <c r="F655" i="26"/>
  <c r="G652" i="26"/>
  <c r="B2" i="22"/>
  <c r="Q57" i="32" a="1"/>
  <c r="Q57" i="32" s="1"/>
  <c r="Q59" i="32" a="1"/>
  <c r="Q59" i="32" s="1"/>
  <c r="Q58" i="32" a="1"/>
  <c r="Q58" i="32" s="1"/>
  <c r="Q48" i="32" a="1"/>
  <c r="Q48" i="32" s="1"/>
  <c r="Q47" i="32" a="1"/>
  <c r="Q47" i="32" s="1"/>
  <c r="Q46" i="32" a="1"/>
  <c r="Q46" i="32" s="1"/>
  <c r="Q45" i="32" a="1"/>
  <c r="Q45" i="32" s="1"/>
  <c r="Q44" i="32" a="1"/>
  <c r="Q44" i="32" s="1"/>
  <c r="Q43" i="32" a="1"/>
  <c r="Q43" i="32" s="1"/>
  <c r="Q42" i="32" a="1"/>
  <c r="Q42" i="32" s="1"/>
  <c r="Q41" i="32" a="1"/>
  <c r="Q41" i="32" s="1"/>
  <c r="Q40" i="32" a="1"/>
  <c r="Q40" i="32" s="1"/>
  <c r="Q38" i="32" a="1"/>
  <c r="Q38" i="32" s="1"/>
  <c r="Q36" i="32" a="1"/>
  <c r="Q36" i="32" s="1"/>
  <c r="Q32" i="32" a="1"/>
  <c r="Q32" i="32" s="1"/>
  <c r="Q30" i="32" a="1"/>
  <c r="Q30" i="32" s="1"/>
  <c r="Q55" i="32" a="1"/>
  <c r="Q55" i="32" s="1"/>
  <c r="Q31" i="32" a="1"/>
  <c r="Q31" i="32" s="1"/>
  <c r="Q29" i="32" a="1"/>
  <c r="Q29" i="32" s="1"/>
  <c r="Q37" i="32" a="1"/>
  <c r="Q37" i="32" s="1"/>
  <c r="Q39" i="32" a="1"/>
  <c r="Q39" i="32" s="1"/>
  <c r="Q26" i="32" a="1"/>
  <c r="Q26" i="32" s="1"/>
  <c r="Q20" i="32" a="1"/>
  <c r="Q20" i="32" s="1"/>
  <c r="Q25" i="32" a="1"/>
  <c r="Q25" i="32" s="1"/>
  <c r="Q23" i="32" a="1"/>
  <c r="Q23" i="32" s="1"/>
  <c r="Q28" i="32" a="1"/>
  <c r="Q28" i="32" s="1"/>
  <c r="Q21" i="32" a="1"/>
  <c r="Q21" i="32" s="1"/>
  <c r="Q19" i="32"/>
  <c r="Q27" i="32" a="1"/>
  <c r="Q27" i="32" s="1"/>
  <c r="Q22" i="32" a="1"/>
  <c r="Q22" i="32" s="1"/>
  <c r="R17" i="32"/>
  <c r="Q24" i="32" a="1"/>
  <c r="Q24" i="32" s="1"/>
  <c r="S1" i="28"/>
  <c r="X1" i="28"/>
  <c r="P36" i="33"/>
  <c r="R1" i="28"/>
  <c r="L58" i="6"/>
  <c r="I2" i="8"/>
  <c r="K23" i="7"/>
  <c r="EB8" i="6"/>
  <c r="DS8" i="6"/>
  <c r="DK8" i="6"/>
  <c r="DB8" i="6"/>
  <c r="CT8" i="6"/>
  <c r="CL8" i="6"/>
  <c r="CL9" i="6" s="1"/>
  <c r="CD8" i="6"/>
  <c r="BV8" i="6"/>
  <c r="BN8" i="6"/>
  <c r="BF8" i="6"/>
  <c r="AX8" i="6"/>
  <c r="AP8" i="6"/>
  <c r="AH8" i="6"/>
  <c r="Z8" i="6"/>
  <c r="Q30" i="34"/>
  <c r="Q12" i="34"/>
  <c r="Q7" i="34"/>
  <c r="P82" i="32"/>
  <c r="P56" i="32"/>
  <c r="BP35" i="28"/>
  <c r="F18" i="49"/>
  <c r="C29" i="36"/>
  <c r="DL36" i="28"/>
  <c r="DU36" i="28" s="1"/>
  <c r="CS27" i="28"/>
  <c r="DB27" i="28" s="1"/>
  <c r="G16" i="49"/>
  <c r="DM34" i="28"/>
  <c r="DV34" i="28" s="1"/>
  <c r="F14" i="49"/>
  <c r="C25" i="36"/>
  <c r="DL32" i="28"/>
  <c r="DU32" i="28" s="1"/>
  <c r="H7" i="49"/>
  <c r="E14" i="49"/>
  <c r="DK32" i="28"/>
  <c r="DT32" i="28" s="1"/>
  <c r="CY27" i="28"/>
  <c r="CW28" i="28"/>
  <c r="DF28" i="28" s="1"/>
  <c r="S10" i="49" s="1"/>
  <c r="O4" i="49"/>
  <c r="E8" i="49"/>
  <c r="K24" i="36"/>
  <c r="I24" i="36"/>
  <c r="L24" i="36"/>
  <c r="H24" i="36"/>
  <c r="FH1" i="28"/>
  <c r="CR22" i="28"/>
  <c r="DA22" i="28" s="1"/>
  <c r="V1" i="28"/>
  <c r="K20" i="36"/>
  <c r="I20" i="36"/>
  <c r="L20" i="36"/>
  <c r="H20" i="36"/>
  <c r="E13" i="7"/>
  <c r="DF27" i="28"/>
  <c r="S9" i="49" s="1"/>
  <c r="H317" i="26"/>
  <c r="DV15" i="6"/>
  <c r="DV34" i="6" s="1"/>
  <c r="DK35" i="28"/>
  <c r="DT35" i="28" s="1"/>
  <c r="M254" i="26"/>
  <c r="H315" i="26"/>
  <c r="DV13" i="6"/>
  <c r="G23" i="7"/>
  <c r="G9" i="7" s="1"/>
  <c r="O35" i="6"/>
  <c r="U35" i="6"/>
  <c r="DX8" i="6"/>
  <c r="DO8" i="6"/>
  <c r="DG8" i="6"/>
  <c r="CX8" i="6"/>
  <c r="CP8" i="6"/>
  <c r="CH8" i="6"/>
  <c r="CH9" i="6" s="1"/>
  <c r="BZ8" i="6"/>
  <c r="BR8" i="6"/>
  <c r="BJ8" i="6"/>
  <c r="BB8" i="6"/>
  <c r="AT8" i="6"/>
  <c r="AL8" i="6"/>
  <c r="AD8" i="6"/>
  <c r="V8" i="6"/>
  <c r="E2" i="8"/>
  <c r="H58" i="6"/>
  <c r="H32" i="7"/>
  <c r="H12" i="7" s="1"/>
  <c r="I30" i="7"/>
  <c r="D8" i="8"/>
  <c r="G35" i="8"/>
  <c r="E23" i="7"/>
  <c r="E9" i="7" s="1"/>
  <c r="F58" i="6"/>
  <c r="C2" i="8"/>
  <c r="M35" i="6"/>
  <c r="DV8" i="6"/>
  <c r="DM8" i="6"/>
  <c r="DE8" i="6"/>
  <c r="CV8" i="6"/>
  <c r="CN8" i="6"/>
  <c r="CF8" i="6"/>
  <c r="CF9" i="6" s="1"/>
  <c r="BX8" i="6"/>
  <c r="BP8" i="6"/>
  <c r="BH8" i="6"/>
  <c r="AZ8" i="6"/>
  <c r="AR8" i="6"/>
  <c r="AJ8" i="6"/>
  <c r="AB8" i="6"/>
  <c r="T8" i="6"/>
  <c r="S35" i="6"/>
  <c r="B52" i="8"/>
  <c r="B50" i="8"/>
  <c r="B49" i="8"/>
  <c r="B48" i="8"/>
  <c r="B47" i="8"/>
  <c r="B46" i="8"/>
  <c r="B45" i="8"/>
  <c r="B44" i="8"/>
  <c r="B43" i="8"/>
  <c r="B32" i="8"/>
  <c r="B31" i="8"/>
  <c r="B30" i="8"/>
  <c r="B29" i="8"/>
  <c r="B28" i="8"/>
  <c r="B27" i="8"/>
  <c r="B26" i="8"/>
  <c r="B25" i="8"/>
  <c r="B24" i="8" s="1"/>
  <c r="B42" i="8" s="1"/>
  <c r="F35" i="8"/>
  <c r="I19" i="49"/>
  <c r="DO37" i="28"/>
  <c r="DX37" i="28" s="1"/>
  <c r="I11" i="49"/>
  <c r="F20" i="49"/>
  <c r="DL38" i="28"/>
  <c r="DU38" i="28" s="1"/>
  <c r="DZ26" i="6"/>
  <c r="DZ24" i="6"/>
  <c r="FI1" i="28"/>
  <c r="J316" i="26"/>
  <c r="DX14" i="6"/>
  <c r="E5" i="49"/>
  <c r="I9" i="49"/>
  <c r="DO27" i="28"/>
  <c r="DX27" i="28" s="1"/>
  <c r="G20" i="49"/>
  <c r="DM38" i="28"/>
  <c r="DV38" i="28" s="1"/>
  <c r="G9" i="49"/>
  <c r="DM27" i="28"/>
  <c r="DV27" i="28" s="1"/>
  <c r="E6" i="49"/>
  <c r="H41" i="33"/>
  <c r="I32" i="33"/>
  <c r="D4" i="49"/>
  <c r="BK18" i="28"/>
  <c r="BK2" i="28"/>
  <c r="BK1" i="28" s="1"/>
  <c r="FK1" i="28"/>
  <c r="FQ1" i="28"/>
  <c r="G27" i="7"/>
  <c r="F29" i="7"/>
  <c r="F11" i="7" s="1"/>
  <c r="I18" i="28"/>
  <c r="I2" i="28"/>
  <c r="I1" i="28" s="1"/>
  <c r="H314" i="26"/>
  <c r="DV12" i="6"/>
  <c r="BZ10" i="6"/>
  <c r="BZ9" i="6" s="1"/>
  <c r="DX26" i="6"/>
  <c r="DX24" i="6"/>
  <c r="V36" i="6"/>
  <c r="F10" i="8" s="1"/>
  <c r="P2" i="22"/>
  <c r="ED1" i="28"/>
  <c r="H26" i="7"/>
  <c r="I24" i="7"/>
  <c r="DX13" i="6"/>
  <c r="J315" i="26"/>
  <c r="Q36" i="34"/>
  <c r="Q10" i="34"/>
  <c r="P52" i="32"/>
  <c r="P33" i="32"/>
  <c r="G11" i="49"/>
  <c r="DM29" i="28"/>
  <c r="DV29" i="28" s="1"/>
  <c r="D5" i="49"/>
  <c r="G50" i="8"/>
  <c r="G49" i="8"/>
  <c r="G48" i="8"/>
  <c r="G47" i="8"/>
  <c r="G46" i="8"/>
  <c r="G45" i="8"/>
  <c r="G44" i="8"/>
  <c r="G43" i="8"/>
  <c r="G32" i="8"/>
  <c r="G31" i="8"/>
  <c r="G30" i="8"/>
  <c r="G29" i="8"/>
  <c r="G28" i="8"/>
  <c r="G27" i="8"/>
  <c r="G26" i="8"/>
  <c r="G25" i="8"/>
  <c r="DY14" i="6"/>
  <c r="K316" i="26"/>
  <c r="EC2" i="28"/>
  <c r="EC1" i="28" s="1"/>
  <c r="BP23" i="28"/>
  <c r="P4" i="49"/>
  <c r="H4" i="49"/>
  <c r="BO18" i="28"/>
  <c r="BO2" i="28"/>
  <c r="BO1" i="28" s="1"/>
  <c r="G9" i="8"/>
  <c r="M2" i="22"/>
  <c r="S36" i="6"/>
  <c r="C10" i="8" s="1"/>
  <c r="Q4" i="43"/>
  <c r="Q16" i="34"/>
  <c r="BP33" i="28"/>
  <c r="CU30" i="28"/>
  <c r="DD30" i="28" s="1"/>
  <c r="Q12" i="49" s="1"/>
  <c r="CT30" i="28"/>
  <c r="DC30" i="28" s="1"/>
  <c r="P12" i="49" s="1"/>
  <c r="CR27" i="28"/>
  <c r="DA27" i="28" s="1"/>
  <c r="BP38" i="28"/>
  <c r="CY38" i="28"/>
  <c r="D12" i="49"/>
  <c r="DJ30" i="28"/>
  <c r="DS30" i="28" s="1"/>
  <c r="DF31" i="28"/>
  <c r="S13" i="49" s="1"/>
  <c r="CU28" i="28"/>
  <c r="DD28" i="28" s="1"/>
  <c r="F10" i="49"/>
  <c r="C21" i="36"/>
  <c r="DL28" i="28"/>
  <c r="DU28" i="28" s="1"/>
  <c r="H41" i="34"/>
  <c r="I32" i="34"/>
  <c r="DM35" i="28"/>
  <c r="DV35" i="28" s="1"/>
  <c r="FT1" i="28"/>
  <c r="E4" i="49"/>
  <c r="BL18" i="28"/>
  <c r="BL2" i="28"/>
  <c r="BL1" i="28" s="1"/>
  <c r="DK22" i="28"/>
  <c r="N17" i="49"/>
  <c r="DJ35" i="28"/>
  <c r="DS35" i="28" s="1"/>
  <c r="U1" i="28"/>
  <c r="E7" i="49"/>
  <c r="DK33" i="28"/>
  <c r="DT33" i="28" s="1"/>
  <c r="F1" i="8"/>
  <c r="F9" i="8"/>
  <c r="BR10" i="6"/>
  <c r="BR9" i="6" s="1"/>
  <c r="F13" i="7"/>
  <c r="Y1" i="28"/>
  <c r="DL33" i="28"/>
  <c r="DU33" i="28" s="1"/>
  <c r="E38" i="8"/>
  <c r="B35" i="8"/>
  <c r="I58" i="6"/>
  <c r="H23" i="7"/>
  <c r="H9" i="7" s="1"/>
  <c r="DY8" i="6"/>
  <c r="DP8" i="6"/>
  <c r="DH8" i="6"/>
  <c r="CY8" i="6"/>
  <c r="CQ8" i="6"/>
  <c r="CI8" i="6"/>
  <c r="CI9" i="6" s="1"/>
  <c r="CA8" i="6"/>
  <c r="BS8" i="6"/>
  <c r="BK8" i="6"/>
  <c r="BC8" i="6"/>
  <c r="AU8" i="6"/>
  <c r="AM8" i="6"/>
  <c r="AE8" i="6"/>
  <c r="W8" i="6"/>
  <c r="V35" i="6"/>
  <c r="P35" i="6"/>
  <c r="F2" i="8"/>
  <c r="G316" i="26"/>
  <c r="DU14" i="6"/>
  <c r="L253" i="26"/>
  <c r="L69" i="26"/>
  <c r="AO11" i="6"/>
  <c r="CB11" i="6"/>
  <c r="CB10" i="6" s="1"/>
  <c r="CB9" i="6" s="1"/>
  <c r="BL11" i="6"/>
  <c r="BT11" i="6" s="1"/>
  <c r="BT10" i="6" s="1"/>
  <c r="BT9" i="6" s="1"/>
  <c r="Q16" i="33"/>
  <c r="D6" i="49"/>
  <c r="DJ24" i="28"/>
  <c r="DS24" i="28" s="1"/>
  <c r="G4" i="49"/>
  <c r="BN18" i="28"/>
  <c r="BN2" i="28"/>
  <c r="BN1" i="28" s="1"/>
  <c r="EB26" i="6"/>
  <c r="EB24" i="6"/>
  <c r="L27" i="36"/>
  <c r="H27" i="36"/>
  <c r="K27" i="36"/>
  <c r="I27" i="36"/>
  <c r="DW26" i="6"/>
  <c r="DW24" i="6"/>
  <c r="D38" i="8"/>
  <c r="R7" i="33"/>
  <c r="G18" i="49"/>
  <c r="DM36" i="28"/>
  <c r="DV36" i="28" s="1"/>
  <c r="H12" i="49"/>
  <c r="H16" i="49"/>
  <c r="DN34" i="28"/>
  <c r="DW34" i="28" s="1"/>
  <c r="G12" i="49"/>
  <c r="DM30" i="28"/>
  <c r="DV30" i="28" s="1"/>
  <c r="H9" i="49"/>
  <c r="DN27" i="28"/>
  <c r="DW27" i="28" s="1"/>
  <c r="E20" i="49"/>
  <c r="DK38" i="28"/>
  <c r="DT38" i="28" s="1"/>
  <c r="G14" i="49"/>
  <c r="DM32" i="28"/>
  <c r="DV32" i="28" s="1"/>
  <c r="C23" i="36"/>
  <c r="F12" i="49"/>
  <c r="DL30" i="28"/>
  <c r="DU30" i="28" s="1"/>
  <c r="H10" i="49"/>
  <c r="F8" i="49"/>
  <c r="C19" i="36"/>
  <c r="FL1" i="28"/>
  <c r="FO1" i="28"/>
  <c r="F7" i="49"/>
  <c r="C18" i="36"/>
  <c r="DN37" i="28"/>
  <c r="DW37" i="28" s="1"/>
  <c r="G314" i="26"/>
  <c r="DU12" i="6"/>
  <c r="H122" i="6"/>
  <c r="H94" i="6"/>
  <c r="I71" i="6"/>
  <c r="K26" i="36"/>
  <c r="I26" i="36"/>
  <c r="L26" i="36"/>
  <c r="H26" i="36"/>
  <c r="BX10" i="6"/>
  <c r="BX9" i="6" s="1"/>
  <c r="K2" i="22" s="1"/>
  <c r="D48" i="8"/>
  <c r="D44" i="8"/>
  <c r="D29" i="8"/>
  <c r="D25" i="8"/>
  <c r="D43" i="8"/>
  <c r="D45" i="8"/>
  <c r="D47" i="8"/>
  <c r="D32" i="8"/>
  <c r="D28" i="8"/>
  <c r="D30" i="8"/>
  <c r="D26" i="8"/>
  <c r="D49" i="8"/>
  <c r="D50" i="8"/>
  <c r="D46" i="8"/>
  <c r="D31" i="8"/>
  <c r="D27" i="8"/>
  <c r="K23" i="28"/>
  <c r="L23" i="28" s="1"/>
  <c r="M23" i="28" s="1"/>
  <c r="N23" i="28" s="1"/>
  <c r="O23" i="28" s="1"/>
  <c r="P23" i="28" s="1"/>
  <c r="G8" i="49"/>
  <c r="I315" i="26"/>
  <c r="DW13" i="6"/>
  <c r="CU9" i="6"/>
  <c r="DZ36" i="6"/>
  <c r="P30" i="34"/>
  <c r="P12" i="34"/>
  <c r="H18" i="49"/>
  <c r="DN36" i="28"/>
  <c r="DW36" i="28" s="1"/>
  <c r="H11" i="49"/>
  <c r="DN29" i="28"/>
  <c r="DW29" i="28" s="1"/>
  <c r="H14" i="49"/>
  <c r="DN32" i="28"/>
  <c r="DW32" i="28" s="1"/>
  <c r="I6" i="49"/>
  <c r="K22" i="36"/>
  <c r="I22" i="36"/>
  <c r="L22" i="36"/>
  <c r="H22" i="36"/>
  <c r="BQ10" i="6"/>
  <c r="BQ9" i="6" s="1"/>
  <c r="I16" i="49"/>
  <c r="DO34" i="28"/>
  <c r="DX34" i="28" s="1"/>
  <c r="D14" i="49"/>
  <c r="DJ32" i="28"/>
  <c r="DS32" i="28" s="1"/>
  <c r="O24" i="28"/>
  <c r="P24" i="28" s="1"/>
  <c r="P4" i="43"/>
  <c r="P36" i="34"/>
  <c r="P16" i="34"/>
  <c r="P12" i="33"/>
  <c r="P30" i="33"/>
  <c r="R10" i="34"/>
  <c r="Q7" i="33"/>
  <c r="R10" i="33"/>
  <c r="H6" i="30"/>
  <c r="DG28" i="28" s="1"/>
  <c r="T10" i="49" s="1"/>
  <c r="BP28" i="28"/>
  <c r="BP31" i="28"/>
  <c r="CV30" i="28"/>
  <c r="DE30" i="28" s="1"/>
  <c r="R12" i="49" s="1"/>
  <c r="BP36" i="28"/>
  <c r="BP25" i="28"/>
  <c r="D16" i="49"/>
  <c r="DJ34" i="28"/>
  <c r="DS34" i="28" s="1"/>
  <c r="DF38" i="28"/>
  <c r="S20" i="49" s="1"/>
  <c r="H20" i="49"/>
  <c r="DN38" i="28"/>
  <c r="DW38" i="28" s="1"/>
  <c r="G7" i="49"/>
  <c r="E12" i="49"/>
  <c r="DK30" i="28"/>
  <c r="DT30" i="28" s="1"/>
  <c r="D10" i="49"/>
  <c r="DJ28" i="28"/>
  <c r="DS28" i="28" s="1"/>
  <c r="F6" i="49"/>
  <c r="C17" i="36"/>
  <c r="DN35" i="28"/>
  <c r="DW35" i="28" s="1"/>
  <c r="H8" i="49"/>
  <c r="F17" i="49"/>
  <c r="C28" i="36"/>
  <c r="DL35" i="28"/>
  <c r="DU35" i="28" s="1"/>
  <c r="FU1" i="28"/>
  <c r="F4" i="49"/>
  <c r="BM18" i="28"/>
  <c r="DL22" i="28"/>
  <c r="BM2" i="28"/>
  <c r="BM1" i="28" s="1"/>
  <c r="DF29" i="28"/>
  <c r="S11" i="49" s="1"/>
  <c r="F5" i="49"/>
  <c r="C16" i="36"/>
  <c r="W18" i="28"/>
  <c r="DV26" i="6"/>
  <c r="DV24" i="6"/>
  <c r="DV36" i="6"/>
  <c r="EG1" i="28"/>
  <c r="H50" i="8"/>
  <c r="H49" i="8"/>
  <c r="H48" i="8"/>
  <c r="H47" i="8"/>
  <c r="H46" i="8"/>
  <c r="H45" i="8"/>
  <c r="H44" i="8"/>
  <c r="H43" i="8"/>
  <c r="H32" i="8"/>
  <c r="H31" i="8"/>
  <c r="H30" i="8"/>
  <c r="H29" i="8"/>
  <c r="H28" i="8"/>
  <c r="H27" i="8"/>
  <c r="H26" i="8"/>
  <c r="H25" i="8"/>
  <c r="E9" i="8"/>
  <c r="DW30" i="6"/>
  <c r="DW20" i="6"/>
  <c r="O25" i="28"/>
  <c r="P25" i="28" s="1"/>
  <c r="DW37" i="6"/>
  <c r="BP10" i="6"/>
  <c r="BP9" i="6" s="1"/>
  <c r="J313" i="26"/>
  <c r="DX11" i="6"/>
  <c r="BS10" i="6"/>
  <c r="BS9" i="6" s="1"/>
  <c r="H28" i="37"/>
  <c r="H4" i="37"/>
  <c r="H35" i="37"/>
  <c r="W4" i="37"/>
  <c r="H4" i="34"/>
  <c r="AL4" i="37"/>
  <c r="H4" i="33"/>
  <c r="Y291" i="29"/>
  <c r="AB291" i="29" s="1"/>
  <c r="Y283" i="29"/>
  <c r="AB283" i="29" s="1"/>
  <c r="Y273" i="29"/>
  <c r="AB273" i="29" s="1"/>
  <c r="Y288" i="29"/>
  <c r="AB288" i="29" s="1"/>
  <c r="Y286" i="29"/>
  <c r="AB286" i="29" s="1"/>
  <c r="Y284" i="29"/>
  <c r="AB284" i="29" s="1"/>
  <c r="Y277" i="29"/>
  <c r="AB277" i="29" s="1"/>
  <c r="Y275" i="29"/>
  <c r="AB275" i="29" s="1"/>
  <c r="Y293" i="29"/>
  <c r="AB293" i="29" s="1"/>
  <c r="Y267" i="29"/>
  <c r="AB267" i="29" s="1"/>
  <c r="Y259" i="29"/>
  <c r="AB259" i="29" s="1"/>
  <c r="Y289" i="29"/>
  <c r="AB289" i="29" s="1"/>
  <c r="Y280" i="29"/>
  <c r="AB280" i="29" s="1"/>
  <c r="Y268" i="29"/>
  <c r="AB268" i="29" s="1"/>
  <c r="Y260" i="29"/>
  <c r="AB260" i="29" s="1"/>
  <c r="Y250" i="29"/>
  <c r="AB250" i="29" s="1"/>
  <c r="Y242" i="29"/>
  <c r="AB242" i="29" s="1"/>
  <c r="Y294" i="29"/>
  <c r="AB294" i="29" s="1"/>
  <c r="Y292" i="29"/>
  <c r="AB292" i="29" s="1"/>
  <c r="Y281" i="29"/>
  <c r="AB281" i="29" s="1"/>
  <c r="Y270" i="29"/>
  <c r="AB270" i="29" s="1"/>
  <c r="Y263" i="29"/>
  <c r="AB263" i="29" s="1"/>
  <c r="Y253" i="29"/>
  <c r="AB253" i="29" s="1"/>
  <c r="Y278" i="29"/>
  <c r="AB278" i="29" s="1"/>
  <c r="Y265" i="29"/>
  <c r="AB265" i="29" s="1"/>
  <c r="Y248" i="29"/>
  <c r="AB248" i="29" s="1"/>
  <c r="Y230" i="29"/>
  <c r="AB230" i="29" s="1"/>
  <c r="Y222" i="29"/>
  <c r="AB222" i="29" s="1"/>
  <c r="Y214" i="29"/>
  <c r="AB214" i="29" s="1"/>
  <c r="Y204" i="29"/>
  <c r="AB204" i="29" s="1"/>
  <c r="Y196" i="29"/>
  <c r="AB196" i="29" s="1"/>
  <c r="Y186" i="29"/>
  <c r="AB186" i="29" s="1"/>
  <c r="Y178" i="29"/>
  <c r="AB178" i="29" s="1"/>
  <c r="Y170" i="29"/>
  <c r="AB170" i="29" s="1"/>
  <c r="Y160" i="29"/>
  <c r="AB160" i="29" s="1"/>
  <c r="Y285" i="29"/>
  <c r="AB285" i="29" s="1"/>
  <c r="Y258" i="29"/>
  <c r="AB258" i="29" s="1"/>
  <c r="Y244" i="29"/>
  <c r="AB244" i="29" s="1"/>
  <c r="Y231" i="29"/>
  <c r="AB231" i="29" s="1"/>
  <c r="Y223" i="29"/>
  <c r="AB223" i="29" s="1"/>
  <c r="Y215" i="29"/>
  <c r="AB215" i="29" s="1"/>
  <c r="Y205" i="29"/>
  <c r="AB205" i="29" s="1"/>
  <c r="Y197" i="29"/>
  <c r="AB197" i="29" s="1"/>
  <c r="Y187" i="29"/>
  <c r="AB187" i="29" s="1"/>
  <c r="Y179" i="29"/>
  <c r="AB179" i="29" s="1"/>
  <c r="Y171" i="29"/>
  <c r="AB171" i="29" s="1"/>
  <c r="Y161" i="29"/>
  <c r="AB161" i="29" s="1"/>
  <c r="Y266" i="29"/>
  <c r="AB266" i="29" s="1"/>
  <c r="Y261" i="29"/>
  <c r="AB261" i="29" s="1"/>
  <c r="Y252" i="29"/>
  <c r="AB252" i="29" s="1"/>
  <c r="Y247" i="29"/>
  <c r="AB247" i="29" s="1"/>
  <c r="Y240" i="29"/>
  <c r="AB240" i="29" s="1"/>
  <c r="Y232" i="29"/>
  <c r="AB232" i="29" s="1"/>
  <c r="Y224" i="29"/>
  <c r="AB224" i="29" s="1"/>
  <c r="Y216" i="29"/>
  <c r="AB216" i="29" s="1"/>
  <c r="Y206" i="29"/>
  <c r="AB206" i="29" s="1"/>
  <c r="Y198" i="29"/>
  <c r="AB198" i="29" s="1"/>
  <c r="Y190" i="29"/>
  <c r="AB190" i="29" s="1"/>
  <c r="Y189" i="29"/>
  <c r="AB189" i="29" s="1"/>
  <c r="Y188" i="29"/>
  <c r="AB188" i="29" s="1"/>
  <c r="Y180" i="29"/>
  <c r="AB180" i="29" s="1"/>
  <c r="Y172" i="29"/>
  <c r="AB172" i="29" s="1"/>
  <c r="Y162" i="29"/>
  <c r="AB162" i="29" s="1"/>
  <c r="Y154" i="29"/>
  <c r="AB154" i="29" s="1"/>
  <c r="H18" i="32"/>
  <c r="Y290" i="29"/>
  <c r="AB290" i="29" s="1"/>
  <c r="Y287" i="29"/>
  <c r="AB287" i="29" s="1"/>
  <c r="Y282" i="29"/>
  <c r="AB282" i="29" s="1"/>
  <c r="Y272" i="29"/>
  <c r="AB272" i="29" s="1"/>
  <c r="Y257" i="29"/>
  <c r="AB257" i="29" s="1"/>
  <c r="Y251" i="29"/>
  <c r="AB251" i="29" s="1"/>
  <c r="Y246" i="29"/>
  <c r="AB246" i="29" s="1"/>
  <c r="Y233" i="29"/>
  <c r="AB233" i="29" s="1"/>
  <c r="Y225" i="29"/>
  <c r="AB225" i="29" s="1"/>
  <c r="Y217" i="29"/>
  <c r="AB217" i="29" s="1"/>
  <c r="Y207" i="29"/>
  <c r="AB207" i="29" s="1"/>
  <c r="Y199" i="29"/>
  <c r="AB199" i="29" s="1"/>
  <c r="Y191" i="29"/>
  <c r="AB191" i="29" s="1"/>
  <c r="Y181" i="29"/>
  <c r="AB181" i="29" s="1"/>
  <c r="Y173" i="29"/>
  <c r="AB173" i="29" s="1"/>
  <c r="Y163" i="29"/>
  <c r="AB163" i="29" s="1"/>
  <c r="Y243" i="29"/>
  <c r="AB243" i="29" s="1"/>
  <c r="Y238" i="29"/>
  <c r="AB238" i="29" s="1"/>
  <c r="Y226" i="29"/>
  <c r="AB226" i="29" s="1"/>
  <c r="Y202" i="29"/>
  <c r="AB202" i="29" s="1"/>
  <c r="Y192" i="29"/>
  <c r="AB192" i="29" s="1"/>
  <c r="Y169" i="29"/>
  <c r="AB169" i="29" s="1"/>
  <c r="Y167" i="29"/>
  <c r="AB167" i="29" s="1"/>
  <c r="Y155" i="29"/>
  <c r="AB155" i="29" s="1"/>
  <c r="Y147" i="29"/>
  <c r="AB147" i="29" s="1"/>
  <c r="Y137" i="29"/>
  <c r="AB137" i="29" s="1"/>
  <c r="Y129" i="29"/>
  <c r="AB129" i="29" s="1"/>
  <c r="Y121" i="29"/>
  <c r="AB121" i="29" s="1"/>
  <c r="Y120" i="29"/>
  <c r="AB120" i="29" s="1"/>
  <c r="Y119" i="29"/>
  <c r="AB119" i="29" s="1"/>
  <c r="Y269" i="29"/>
  <c r="AB269" i="29" s="1"/>
  <c r="Y228" i="29"/>
  <c r="AB228" i="29" s="1"/>
  <c r="Y218" i="29"/>
  <c r="AB218" i="29" s="1"/>
  <c r="Y194" i="29"/>
  <c r="AB194" i="29" s="1"/>
  <c r="Y182" i="29"/>
  <c r="AB182" i="29" s="1"/>
  <c r="Y148" i="29"/>
  <c r="AB148" i="29" s="1"/>
  <c r="Y138" i="29"/>
  <c r="AB138" i="29" s="1"/>
  <c r="Y130" i="29"/>
  <c r="AB130" i="29" s="1"/>
  <c r="Y122" i="29"/>
  <c r="AB122" i="29" s="1"/>
  <c r="Y112" i="29"/>
  <c r="AB112" i="29" s="1"/>
  <c r="Y104" i="29"/>
  <c r="AB104" i="29" s="1"/>
  <c r="Y276" i="29"/>
  <c r="AB276" i="29" s="1"/>
  <c r="Y256" i="29"/>
  <c r="AB256" i="29" s="1"/>
  <c r="Y220" i="29"/>
  <c r="AB220" i="29" s="1"/>
  <c r="Y184" i="29"/>
  <c r="AB184" i="29" s="1"/>
  <c r="Y174" i="29"/>
  <c r="AB174" i="29" s="1"/>
  <c r="Y165" i="29"/>
  <c r="AB165" i="29" s="1"/>
  <c r="Y149" i="29"/>
  <c r="AB149" i="29" s="1"/>
  <c r="Y139" i="29"/>
  <c r="AB139" i="29" s="1"/>
  <c r="Y131" i="29"/>
  <c r="AB131" i="29" s="1"/>
  <c r="Y123" i="29"/>
  <c r="AB123" i="29" s="1"/>
  <c r="Y113" i="29"/>
  <c r="AB113" i="29" s="1"/>
  <c r="Y105" i="29"/>
  <c r="AB105" i="29" s="1"/>
  <c r="Y95" i="29"/>
  <c r="AB95" i="29" s="1"/>
  <c r="Y271" i="29"/>
  <c r="AB271" i="29" s="1"/>
  <c r="Y245" i="29"/>
  <c r="AB245" i="29" s="1"/>
  <c r="Y235" i="29"/>
  <c r="AB235" i="29" s="1"/>
  <c r="Y211" i="29"/>
  <c r="AB211" i="29" s="1"/>
  <c r="Y209" i="29"/>
  <c r="AB209" i="29" s="1"/>
  <c r="Y176" i="29"/>
  <c r="AB176" i="29" s="1"/>
  <c r="Y150" i="29"/>
  <c r="AB150" i="29" s="1"/>
  <c r="Y140" i="29"/>
  <c r="AB140" i="29" s="1"/>
  <c r="Y132" i="29"/>
  <c r="AB132" i="29" s="1"/>
  <c r="Y124" i="29"/>
  <c r="AB124" i="29" s="1"/>
  <c r="Y114" i="29"/>
  <c r="AB114" i="29" s="1"/>
  <c r="Y106" i="29"/>
  <c r="AB106" i="29" s="1"/>
  <c r="Y98" i="29"/>
  <c r="AB98" i="29" s="1"/>
  <c r="Y97" i="29"/>
  <c r="AB97" i="29" s="1"/>
  <c r="Y96" i="29"/>
  <c r="AB96" i="29" s="1"/>
  <c r="Y262" i="29"/>
  <c r="AB262" i="29" s="1"/>
  <c r="Y255" i="29"/>
  <c r="AB255" i="29" s="1"/>
  <c r="Y236" i="29"/>
  <c r="AB236" i="29" s="1"/>
  <c r="Y227" i="29"/>
  <c r="AB227" i="29" s="1"/>
  <c r="Y175" i="29"/>
  <c r="AB175" i="29" s="1"/>
  <c r="Y151" i="29"/>
  <c r="AB151" i="29" s="1"/>
  <c r="Y125" i="29"/>
  <c r="AB125" i="29" s="1"/>
  <c r="Y115" i="29"/>
  <c r="AB115" i="29" s="1"/>
  <c r="Y249" i="29"/>
  <c r="AB249" i="29" s="1"/>
  <c r="Y237" i="29"/>
  <c r="AB237" i="29" s="1"/>
  <c r="Y213" i="29"/>
  <c r="AB213" i="29" s="1"/>
  <c r="Y212" i="29"/>
  <c r="AB212" i="29" s="1"/>
  <c r="Y183" i="29"/>
  <c r="AB183" i="29" s="1"/>
  <c r="Y156" i="29"/>
  <c r="AB156" i="29" s="1"/>
  <c r="Y153" i="29"/>
  <c r="AB153" i="29" s="1"/>
  <c r="Y142" i="29"/>
  <c r="AB142" i="29" s="1"/>
  <c r="Y127" i="29"/>
  <c r="AB127" i="29" s="1"/>
  <c r="Y117" i="29"/>
  <c r="AB117" i="29" s="1"/>
  <c r="Y111" i="29"/>
  <c r="AB111" i="29" s="1"/>
  <c r="Y110" i="29"/>
  <c r="AB110" i="29" s="1"/>
  <c r="Y254" i="29"/>
  <c r="AB254" i="29" s="1"/>
  <c r="Y229" i="29"/>
  <c r="AB229" i="29" s="1"/>
  <c r="Y221" i="29"/>
  <c r="AB221" i="29" s="1"/>
  <c r="Y136" i="29"/>
  <c r="AB136" i="29" s="1"/>
  <c r="Y264" i="29"/>
  <c r="AB264" i="29" s="1"/>
  <c r="Y239" i="29"/>
  <c r="AB239" i="29" s="1"/>
  <c r="Y200" i="29"/>
  <c r="AB200" i="29" s="1"/>
  <c r="Y177" i="29"/>
  <c r="AB177" i="29" s="1"/>
  <c r="Y164" i="29"/>
  <c r="AB164" i="29" s="1"/>
  <c r="Y145" i="29"/>
  <c r="AB145" i="29" s="1"/>
  <c r="Y134" i="29"/>
  <c r="AB134" i="29" s="1"/>
  <c r="Y99" i="29"/>
  <c r="AB99" i="29" s="1"/>
  <c r="Y93" i="29"/>
  <c r="AB93" i="29" s="1"/>
  <c r="Y90" i="29"/>
  <c r="AB90" i="29" s="1"/>
  <c r="Y279" i="29"/>
  <c r="AB279" i="29" s="1"/>
  <c r="Y208" i="29"/>
  <c r="AB208" i="29" s="1"/>
  <c r="Y201" i="29"/>
  <c r="AB201" i="29" s="1"/>
  <c r="Y193" i="29"/>
  <c r="AB193" i="29" s="1"/>
  <c r="Y185" i="29"/>
  <c r="AB185" i="29" s="1"/>
  <c r="Y143" i="29"/>
  <c r="AB143" i="29" s="1"/>
  <c r="Y141" i="29"/>
  <c r="AB141" i="29" s="1"/>
  <c r="Y128" i="29"/>
  <c r="AB128" i="29" s="1"/>
  <c r="Y118" i="29"/>
  <c r="AB118" i="29" s="1"/>
  <c r="Y107" i="29"/>
  <c r="AB107" i="29" s="1"/>
  <c r="Y158" i="29"/>
  <c r="AB158" i="29" s="1"/>
  <c r="Y146" i="29"/>
  <c r="AB146" i="29" s="1"/>
  <c r="Y86" i="29"/>
  <c r="AB86" i="29" s="1"/>
  <c r="Y78" i="29"/>
  <c r="AB78" i="29" s="1"/>
  <c r="Y68" i="29"/>
  <c r="AB68" i="29" s="1"/>
  <c r="Y60" i="29"/>
  <c r="AB60" i="29" s="1"/>
  <c r="Y52" i="29"/>
  <c r="AB52" i="29" s="1"/>
  <c r="Y51" i="29"/>
  <c r="AB51" i="29" s="1"/>
  <c r="Y50" i="29"/>
  <c r="AB50" i="29" s="1"/>
  <c r="Y42" i="29"/>
  <c r="AB42" i="29" s="1"/>
  <c r="Y34" i="29"/>
  <c r="AB34" i="29" s="1"/>
  <c r="Y26" i="29"/>
  <c r="AB26" i="29" s="1"/>
  <c r="Y135" i="29"/>
  <c r="AB135" i="29" s="1"/>
  <c r="Y87" i="29"/>
  <c r="AB87" i="29" s="1"/>
  <c r="Y79" i="29"/>
  <c r="AB79" i="29" s="1"/>
  <c r="Y69" i="29"/>
  <c r="AB69" i="29" s="1"/>
  <c r="Y61" i="29"/>
  <c r="AB61" i="29" s="1"/>
  <c r="Y53" i="29"/>
  <c r="AB53" i="29" s="1"/>
  <c r="Y43" i="29"/>
  <c r="AB43" i="29" s="1"/>
  <c r="Y35" i="29"/>
  <c r="AB35" i="29" s="1"/>
  <c r="Y27" i="29"/>
  <c r="AB27" i="29" s="1"/>
  <c r="Y19" i="29"/>
  <c r="AB19" i="29" s="1"/>
  <c r="Y219" i="29"/>
  <c r="AB219" i="29" s="1"/>
  <c r="Y234" i="29"/>
  <c r="AB234" i="29" s="1"/>
  <c r="Y133" i="29"/>
  <c r="AB133" i="29" s="1"/>
  <c r="Y109" i="29"/>
  <c r="AB109" i="29" s="1"/>
  <c r="Y103" i="29"/>
  <c r="AB103" i="29" s="1"/>
  <c r="Y88" i="29"/>
  <c r="AB88" i="29" s="1"/>
  <c r="Y81" i="29"/>
  <c r="AB81" i="29" s="1"/>
  <c r="Y71" i="29"/>
  <c r="AB71" i="29" s="1"/>
  <c r="Y63" i="29"/>
  <c r="AB63" i="29" s="1"/>
  <c r="Y55" i="29"/>
  <c r="AB55" i="29" s="1"/>
  <c r="Y45" i="29"/>
  <c r="AB45" i="29" s="1"/>
  <c r="Y37" i="29"/>
  <c r="AB37" i="29" s="1"/>
  <c r="Y29" i="29"/>
  <c r="AB29" i="29" s="1"/>
  <c r="Y21" i="29"/>
  <c r="AB21" i="29" s="1"/>
  <c r="Y241" i="29"/>
  <c r="AB241" i="29" s="1"/>
  <c r="Y195" i="29"/>
  <c r="AB195" i="29" s="1"/>
  <c r="Y116" i="29"/>
  <c r="AB116" i="29" s="1"/>
  <c r="Y274" i="29"/>
  <c r="AB274" i="29" s="1"/>
  <c r="Y152" i="29"/>
  <c r="AB152" i="29" s="1"/>
  <c r="Y89" i="29"/>
  <c r="AB89" i="29" s="1"/>
  <c r="Y157" i="29"/>
  <c r="AB157" i="29" s="1"/>
  <c r="Y144" i="29"/>
  <c r="AB144" i="29" s="1"/>
  <c r="Y84" i="29"/>
  <c r="AB84" i="29" s="1"/>
  <c r="Y70" i="29"/>
  <c r="AB70" i="29" s="1"/>
  <c r="Y48" i="29"/>
  <c r="AB48" i="29" s="1"/>
  <c r="Y36" i="29"/>
  <c r="AB36" i="29" s="1"/>
  <c r="Y108" i="29"/>
  <c r="AB108" i="29" s="1"/>
  <c r="Y101" i="29"/>
  <c r="AB101" i="29" s="1"/>
  <c r="Y91" i="29"/>
  <c r="AB91" i="29" s="1"/>
  <c r="Y85" i="29"/>
  <c r="AB85" i="29" s="1"/>
  <c r="Y64" i="29"/>
  <c r="AB64" i="29" s="1"/>
  <c r="Y57" i="29"/>
  <c r="AB57" i="29" s="1"/>
  <c r="Y49" i="29"/>
  <c r="AB49" i="29" s="1"/>
  <c r="Y30" i="29"/>
  <c r="AB30" i="29" s="1"/>
  <c r="Y23" i="29"/>
  <c r="AB23" i="29" s="1"/>
  <c r="Y80" i="29"/>
  <c r="AB80" i="29" s="1"/>
  <c r="Y58" i="29"/>
  <c r="AB58" i="29" s="1"/>
  <c r="Y44" i="29"/>
  <c r="AB44" i="29" s="1"/>
  <c r="Y24" i="29"/>
  <c r="AB24" i="29" s="1"/>
  <c r="Y166" i="29"/>
  <c r="AB166" i="29" s="1"/>
  <c r="Y159" i="29"/>
  <c r="AB159" i="29" s="1"/>
  <c r="Y102" i="29"/>
  <c r="AB102" i="29" s="1"/>
  <c r="Y94" i="29"/>
  <c r="AB94" i="29" s="1"/>
  <c r="Y72" i="29"/>
  <c r="AB72" i="29" s="1"/>
  <c r="Y65" i="29"/>
  <c r="AB65" i="29" s="1"/>
  <c r="Y59" i="29"/>
  <c r="AB59" i="29" s="1"/>
  <c r="Y38" i="29"/>
  <c r="AB38" i="29" s="1"/>
  <c r="Y31" i="29"/>
  <c r="AB31" i="29" s="1"/>
  <c r="Y25" i="29"/>
  <c r="AB25" i="29" s="1"/>
  <c r="Y168" i="29"/>
  <c r="AB168" i="29" s="1"/>
  <c r="Y66" i="29"/>
  <c r="AB66" i="29" s="1"/>
  <c r="Y54" i="29"/>
  <c r="AB54" i="29" s="1"/>
  <c r="Y32" i="29"/>
  <c r="AB32" i="29" s="1"/>
  <c r="Y20" i="29"/>
  <c r="AB20" i="29" s="1"/>
  <c r="Y210" i="29"/>
  <c r="AB210" i="29" s="1"/>
  <c r="Y126" i="29"/>
  <c r="AB126" i="29" s="1"/>
  <c r="Y100" i="29"/>
  <c r="AB100" i="29" s="1"/>
  <c r="Y76" i="29"/>
  <c r="AB76" i="29" s="1"/>
  <c r="Y62" i="29"/>
  <c r="AB62" i="29" s="1"/>
  <c r="Y40" i="29"/>
  <c r="AB40" i="29" s="1"/>
  <c r="Y28" i="29"/>
  <c r="AB28" i="29" s="1"/>
  <c r="Y92" i="29"/>
  <c r="AB92" i="29" s="1"/>
  <c r="Y83" i="29"/>
  <c r="AB83" i="29" s="1"/>
  <c r="Y77" i="29"/>
  <c r="AB77" i="29" s="1"/>
  <c r="Y56" i="29"/>
  <c r="AB56" i="29" s="1"/>
  <c r="Y47" i="29"/>
  <c r="AB47" i="29" s="1"/>
  <c r="Y41" i="29"/>
  <c r="AB41" i="29" s="1"/>
  <c r="Y22" i="29"/>
  <c r="AB22" i="29" s="1"/>
  <c r="Y33" i="29"/>
  <c r="AB33" i="29" s="1"/>
  <c r="Y67" i="29"/>
  <c r="AB67" i="29" s="1"/>
  <c r="Y46" i="29"/>
  <c r="AB46" i="29" s="1"/>
  <c r="Y203" i="29"/>
  <c r="AB203" i="29" s="1"/>
  <c r="Y82" i="29"/>
  <c r="AB82" i="29" s="1"/>
  <c r="BK21" i="28"/>
  <c r="BL21" i="28" s="1"/>
  <c r="BM21" i="28" s="1"/>
  <c r="BN21" i="28" s="1"/>
  <c r="I21" i="28"/>
  <c r="Y74" i="29"/>
  <c r="AB74" i="29" s="1"/>
  <c r="Y39" i="29"/>
  <c r="AB39" i="29" s="1"/>
  <c r="DS21" i="28"/>
  <c r="DT21" i="28" s="1"/>
  <c r="DU21" i="28" s="1"/>
  <c r="DV21" i="28" s="1"/>
  <c r="DW21" i="28" s="1"/>
  <c r="DX21" i="28" s="1"/>
  <c r="DY21" i="28" s="1"/>
  <c r="DZ21" i="28" s="1"/>
  <c r="DJ21" i="28"/>
  <c r="DK21" i="28" s="1"/>
  <c r="DL21" i="28" s="1"/>
  <c r="DM21" i="28" s="1"/>
  <c r="DN21" i="28" s="1"/>
  <c r="DO21" i="28" s="1"/>
  <c r="DP21" i="28" s="1"/>
  <c r="DQ21" i="28" s="1"/>
  <c r="DA21" i="28"/>
  <c r="DB21" i="28" s="1"/>
  <c r="DC21" i="28" s="1"/>
  <c r="DD21" i="28" s="1"/>
  <c r="DE21" i="28" s="1"/>
  <c r="DF21" i="28" s="1"/>
  <c r="DG21" i="28" s="1"/>
  <c r="DH21" i="28" s="1"/>
  <c r="CI21" i="28"/>
  <c r="CJ21" i="28" s="1"/>
  <c r="CK21" i="28" s="1"/>
  <c r="CL21" i="28" s="1"/>
  <c r="CM21" i="28" s="1"/>
  <c r="CN21" i="28" s="1"/>
  <c r="CO21" i="28" s="1"/>
  <c r="CP21" i="28" s="1"/>
  <c r="BZ21" i="28"/>
  <c r="CA21" i="28" s="1"/>
  <c r="CB21" i="28" s="1"/>
  <c r="CC21" i="28" s="1"/>
  <c r="CD21" i="28" s="1"/>
  <c r="CE21" i="28" s="1"/>
  <c r="CF21" i="28" s="1"/>
  <c r="CG21" i="28" s="1"/>
  <c r="Y75" i="29"/>
  <c r="AB75" i="29" s="1"/>
  <c r="Y73" i="29"/>
  <c r="AB73" i="29" s="1"/>
  <c r="D8" i="27"/>
  <c r="C19" i="40" s="1"/>
  <c r="C18" i="40" s="1"/>
  <c r="EC21" i="28"/>
  <c r="G5" i="26"/>
  <c r="DN33" i="28"/>
  <c r="DW33" i="28" s="1"/>
  <c r="J35" i="7"/>
  <c r="J13" i="7" s="1"/>
  <c r="K33" i="7"/>
  <c r="D18" i="49"/>
  <c r="DJ36" i="28"/>
  <c r="DS36" i="28" s="1"/>
  <c r="P112" i="32"/>
  <c r="P97" i="32"/>
  <c r="G5" i="49"/>
  <c r="E10" i="49"/>
  <c r="DK28" i="28"/>
  <c r="DT28" i="28" s="1"/>
  <c r="F38" i="7"/>
  <c r="F14" i="7" s="1"/>
  <c r="G36" i="7"/>
  <c r="L2" i="22"/>
  <c r="R36" i="6"/>
  <c r="B10" i="8" s="1"/>
  <c r="R7" i="34"/>
  <c r="Q13" i="33"/>
  <c r="Q21" i="33"/>
  <c r="P49" i="32"/>
  <c r="BP30" i="28"/>
  <c r="E18" i="49"/>
  <c r="DK36" i="28"/>
  <c r="DT36" i="28" s="1"/>
  <c r="CS29" i="28"/>
  <c r="DB29" i="28" s="1"/>
  <c r="E16" i="49"/>
  <c r="DK34" i="28"/>
  <c r="DT34" i="28" s="1"/>
  <c r="CR29" i="28"/>
  <c r="DA29" i="28" s="1"/>
  <c r="H5" i="49"/>
  <c r="CR38" i="28"/>
  <c r="DA38" i="28" s="1"/>
  <c r="CY29" i="28"/>
  <c r="CW30" i="28"/>
  <c r="DF30" i="28" s="1"/>
  <c r="S12" i="49" s="1"/>
  <c r="CV28" i="28"/>
  <c r="DE28" i="28" s="1"/>
  <c r="R10" i="49" s="1"/>
  <c r="H6" i="49"/>
  <c r="CR26" i="28"/>
  <c r="DA26" i="28" s="1"/>
  <c r="N8" i="49" s="1"/>
  <c r="D8" i="49"/>
  <c r="DJ26" i="28"/>
  <c r="DS26" i="28" s="1"/>
  <c r="BP32" i="28"/>
  <c r="T1" i="28"/>
  <c r="DM31" i="28"/>
  <c r="DV31" i="28" s="1"/>
  <c r="D7" i="49"/>
  <c r="DL29" i="28"/>
  <c r="DU29" i="28" s="1"/>
  <c r="W2" i="28"/>
  <c r="W1" i="28" s="1"/>
  <c r="L44" i="7"/>
  <c r="L16" i="7" s="1"/>
  <c r="M42" i="7"/>
  <c r="M44" i="7" s="1"/>
  <c r="M16" i="7" s="1"/>
  <c r="C8" i="8"/>
  <c r="C38" i="8" s="1"/>
  <c r="EA26" i="6"/>
  <c r="EA24" i="6"/>
  <c r="BY10" i="6"/>
  <c r="BY9" i="6" s="1"/>
  <c r="BP26" i="28"/>
  <c r="DY26" i="6"/>
  <c r="DY24" i="6"/>
  <c r="EH1" i="28"/>
  <c r="G6" i="49"/>
  <c r="GC22" i="28"/>
  <c r="GB22" i="28"/>
  <c r="GA22" i="28"/>
  <c r="FZ22" i="28"/>
  <c r="FY22" i="28"/>
  <c r="GE22" i="28"/>
  <c r="FX22" i="28"/>
  <c r="GD22" i="28"/>
  <c r="G47" i="7"/>
  <c r="G17" i="7" s="1"/>
  <c r="DX18" i="6" s="1"/>
  <c r="H45" i="7"/>
  <c r="DL37" i="28"/>
  <c r="DU37" i="28" s="1"/>
  <c r="G41" i="7"/>
  <c r="G15" i="7" s="1"/>
  <c r="DX16" i="6" s="1"/>
  <c r="H39" i="7"/>
  <c r="EJ1" i="28"/>
  <c r="I13" i="7"/>
  <c r="EB36" i="6"/>
  <c r="P114" i="32" l="1"/>
  <c r="Q82" i="32"/>
  <c r="BU21" i="28"/>
  <c r="BV21" i="28" s="1"/>
  <c r="BW21" i="28" s="1"/>
  <c r="BX21" i="28" s="1"/>
  <c r="BO21" i="28"/>
  <c r="BP21" i="28" s="1"/>
  <c r="BQ21" i="28" s="1"/>
  <c r="BR21" i="28" s="1"/>
  <c r="GE18" i="28"/>
  <c r="GE2" i="28"/>
  <c r="GE1" i="28" s="1"/>
  <c r="H36" i="7"/>
  <c r="G38" i="7"/>
  <c r="G14" i="7" s="1"/>
  <c r="K28" i="36"/>
  <c r="I28" i="36"/>
  <c r="L28" i="36"/>
  <c r="H28" i="36"/>
  <c r="I13" i="49"/>
  <c r="DO31" i="28"/>
  <c r="DX31" i="28" s="1"/>
  <c r="G570" i="26"/>
  <c r="EM22" i="28" s="1"/>
  <c r="B13" i="8"/>
  <c r="CM9" i="6"/>
  <c r="DU31" i="6"/>
  <c r="DU21" i="6"/>
  <c r="E2" i="22"/>
  <c r="I15" i="49"/>
  <c r="DO33" i="28"/>
  <c r="DX33" i="28" s="1"/>
  <c r="K313" i="26"/>
  <c r="DY11" i="6"/>
  <c r="J30" i="7"/>
  <c r="I32" i="7"/>
  <c r="I12" i="7" s="1"/>
  <c r="DG38" i="28"/>
  <c r="T20" i="49" s="1"/>
  <c r="I14" i="49"/>
  <c r="DO32" i="28"/>
  <c r="DX32" i="28" s="1"/>
  <c r="O11" i="49"/>
  <c r="DK29" i="28"/>
  <c r="DT29" i="28" s="1"/>
  <c r="H37" i="37"/>
  <c r="I35" i="37"/>
  <c r="G35" i="37"/>
  <c r="F35" i="37" s="1"/>
  <c r="E35" i="37" s="1"/>
  <c r="D35" i="37" s="1"/>
  <c r="C35" i="37" s="1"/>
  <c r="H41" i="7"/>
  <c r="H15" i="7" s="1"/>
  <c r="DY16" i="6" s="1"/>
  <c r="I39" i="7"/>
  <c r="FY18" i="28"/>
  <c r="FY2" i="28"/>
  <c r="FY1" i="28" s="1"/>
  <c r="N20" i="49"/>
  <c r="DJ38" i="28"/>
  <c r="DS38" i="28" s="1"/>
  <c r="I317" i="26"/>
  <c r="DW15" i="6"/>
  <c r="DW34" i="6" s="1"/>
  <c r="J21" i="28"/>
  <c r="BB21" i="28"/>
  <c r="BC21" i="28" s="1"/>
  <c r="BD21" i="28" s="1"/>
  <c r="BE21" i="28" s="1"/>
  <c r="BF21" i="28" s="1"/>
  <c r="BG21" i="28" s="1"/>
  <c r="BH21" i="28" s="1"/>
  <c r="BI21" i="28" s="1"/>
  <c r="AA21" i="28"/>
  <c r="AJ21" i="28" s="1"/>
  <c r="AS21" i="28" s="1"/>
  <c r="R21" i="28"/>
  <c r="CR21" i="28"/>
  <c r="CS21" i="28" s="1"/>
  <c r="CT21" i="28" s="1"/>
  <c r="CU21" i="28" s="1"/>
  <c r="CV21" i="28" s="1"/>
  <c r="CW21" i="28" s="1"/>
  <c r="CX21" i="28" s="1"/>
  <c r="CY21" i="28" s="1"/>
  <c r="I4" i="37"/>
  <c r="H6" i="37"/>
  <c r="G4" i="37"/>
  <c r="I10" i="49"/>
  <c r="DO28" i="28"/>
  <c r="DX28" i="28" s="1"/>
  <c r="G436" i="26"/>
  <c r="G497" i="26" s="1"/>
  <c r="BZ23" i="28"/>
  <c r="CR23" i="28" s="1"/>
  <c r="DA23" i="28" s="1"/>
  <c r="L19" i="36"/>
  <c r="H19" i="36"/>
  <c r="K19" i="36"/>
  <c r="I19" i="36"/>
  <c r="BQ25" i="28"/>
  <c r="M69" i="26"/>
  <c r="AP11" i="6"/>
  <c r="CC11" i="6"/>
  <c r="CC10" i="6" s="1"/>
  <c r="CC9" i="6" s="1"/>
  <c r="BM11" i="6"/>
  <c r="BU11" i="6" s="1"/>
  <c r="BU10" i="6" s="1"/>
  <c r="BU9" i="6" s="1"/>
  <c r="H6" i="8"/>
  <c r="H7" i="8"/>
  <c r="H5" i="8"/>
  <c r="H8" i="8" s="1"/>
  <c r="J32" i="34"/>
  <c r="I41" i="34"/>
  <c r="I5" i="49"/>
  <c r="DV21" i="6"/>
  <c r="DV31" i="6"/>
  <c r="DG36" i="28"/>
  <c r="T18" i="49" s="1"/>
  <c r="K315" i="26"/>
  <c r="DY13" i="6"/>
  <c r="O9" i="49"/>
  <c r="DK27" i="28"/>
  <c r="DT27" i="28" s="1"/>
  <c r="Q112" i="32"/>
  <c r="Q97" i="32"/>
  <c r="DG30" i="28"/>
  <c r="T12" i="49" s="1"/>
  <c r="DX25" i="6"/>
  <c r="DX35" i="6"/>
  <c r="G28" i="37"/>
  <c r="I28" i="37"/>
  <c r="P13" i="33"/>
  <c r="P21" i="33"/>
  <c r="DW22" i="6"/>
  <c r="DW32" i="6"/>
  <c r="DT22" i="28"/>
  <c r="CA26" i="28"/>
  <c r="CS26" i="28" s="1"/>
  <c r="DB26" i="28" s="1"/>
  <c r="H439" i="26"/>
  <c r="H500" i="26" s="1"/>
  <c r="N4" i="49"/>
  <c r="K18" i="28"/>
  <c r="K2" i="28"/>
  <c r="K1" i="28" s="1"/>
  <c r="L22" i="28"/>
  <c r="H16" i="32"/>
  <c r="I18" i="32"/>
  <c r="G18" i="32"/>
  <c r="BQ28" i="28"/>
  <c r="I437" i="26"/>
  <c r="I498" i="26" s="1"/>
  <c r="CB24" i="28"/>
  <c r="CT24" i="28" s="1"/>
  <c r="DC24" i="28" s="1"/>
  <c r="DJ22" i="28"/>
  <c r="BQ32" i="28"/>
  <c r="C49" i="8"/>
  <c r="C45" i="8"/>
  <c r="C30" i="8"/>
  <c r="C26" i="8"/>
  <c r="C48" i="8"/>
  <c r="C44" i="8"/>
  <c r="C29" i="8"/>
  <c r="C25" i="8"/>
  <c r="C52" i="8"/>
  <c r="C47" i="8"/>
  <c r="C43" i="8"/>
  <c r="C32" i="8"/>
  <c r="C28" i="8"/>
  <c r="C50" i="8"/>
  <c r="C46" i="8"/>
  <c r="C31" i="8"/>
  <c r="C27" i="8"/>
  <c r="E50" i="8"/>
  <c r="E49" i="8"/>
  <c r="E48" i="8"/>
  <c r="E47" i="8"/>
  <c r="E46" i="8"/>
  <c r="E45" i="8"/>
  <c r="E44" i="8"/>
  <c r="E43" i="8"/>
  <c r="E32" i="8"/>
  <c r="E31" i="8"/>
  <c r="E30" i="8"/>
  <c r="E29" i="8"/>
  <c r="E28" i="8"/>
  <c r="E27" i="8"/>
  <c r="E26" i="8"/>
  <c r="E25" i="8"/>
  <c r="H29" i="36"/>
  <c r="L29" i="36"/>
  <c r="I29" i="36"/>
  <c r="K29" i="36"/>
  <c r="Q21" i="34"/>
  <c r="Q13" i="34"/>
  <c r="L23" i="7"/>
  <c r="K9" i="7"/>
  <c r="DU22" i="28"/>
  <c r="C15" i="36" s="1"/>
  <c r="L23" i="36"/>
  <c r="H23" i="36"/>
  <c r="K23" i="36"/>
  <c r="I23" i="36"/>
  <c r="AF22" i="28"/>
  <c r="AX22" i="28" s="1"/>
  <c r="BG22" i="28" s="1"/>
  <c r="BP22" i="28" s="1"/>
  <c r="L191" i="26"/>
  <c r="L252" i="26" s="1"/>
  <c r="BQ29" i="28"/>
  <c r="GA18" i="28"/>
  <c r="GA2" i="28"/>
  <c r="GA1" i="28" s="1"/>
  <c r="I8" i="49"/>
  <c r="BQ23" i="28"/>
  <c r="I45" i="7"/>
  <c r="H47" i="7"/>
  <c r="H17" i="7" s="1"/>
  <c r="DY18" i="6" s="1"/>
  <c r="GB18" i="28"/>
  <c r="GB2" i="28"/>
  <c r="GB1" i="28" s="1"/>
  <c r="N11" i="49"/>
  <c r="DJ29" i="28"/>
  <c r="DS29" i="28" s="1"/>
  <c r="I12" i="49"/>
  <c r="DO30" i="28"/>
  <c r="DX30" i="28" s="1"/>
  <c r="H2" i="33"/>
  <c r="I4" i="33"/>
  <c r="G4" i="33"/>
  <c r="AK18" i="29"/>
  <c r="K18" i="29"/>
  <c r="F2" i="22"/>
  <c r="I7" i="49"/>
  <c r="D2" i="22"/>
  <c r="V2" i="22" s="1"/>
  <c r="DN9" i="6"/>
  <c r="D24" i="8"/>
  <c r="D42" i="8" s="1"/>
  <c r="K18" i="36"/>
  <c r="I18" i="36"/>
  <c r="L18" i="36"/>
  <c r="H18" i="36"/>
  <c r="DU33" i="6"/>
  <c r="DU23" i="6"/>
  <c r="B11" i="8" s="1"/>
  <c r="B12" i="8" s="1"/>
  <c r="H21" i="36"/>
  <c r="L21" i="36"/>
  <c r="I21" i="36"/>
  <c r="K21" i="36"/>
  <c r="I20" i="49"/>
  <c r="DO38" i="28"/>
  <c r="DX38" i="28" s="1"/>
  <c r="J437" i="26"/>
  <c r="J498" i="26" s="1"/>
  <c r="CC24" i="28"/>
  <c r="CU24" i="28" s="1"/>
  <c r="DD24" i="28" s="1"/>
  <c r="H316" i="26"/>
  <c r="DV14" i="6"/>
  <c r="I50" i="8"/>
  <c r="I49" i="8"/>
  <c r="I48" i="8"/>
  <c r="I47" i="8"/>
  <c r="I46" i="8"/>
  <c r="I45" i="8"/>
  <c r="I44" i="8"/>
  <c r="I43" i="8"/>
  <c r="I32" i="8"/>
  <c r="I31" i="8"/>
  <c r="I30" i="8"/>
  <c r="I29" i="8"/>
  <c r="I28" i="8"/>
  <c r="I27" i="8"/>
  <c r="I26" i="8"/>
  <c r="I25" i="8"/>
  <c r="Q56" i="32"/>
  <c r="FZ18" i="28"/>
  <c r="FZ2" i="28"/>
  <c r="FZ1" i="28" s="1"/>
  <c r="K35" i="7"/>
  <c r="K13" i="7" s="1"/>
  <c r="L33" i="7"/>
  <c r="AC23" i="37"/>
  <c r="I6" i="30"/>
  <c r="DH29" i="28" s="1"/>
  <c r="U11" i="49" s="1"/>
  <c r="DG34" i="28"/>
  <c r="T16" i="49" s="1"/>
  <c r="BQ30" i="28"/>
  <c r="BQ34" i="28"/>
  <c r="BQ35" i="28"/>
  <c r="BQ31" i="28"/>
  <c r="DG37" i="28"/>
  <c r="T19" i="49" s="1"/>
  <c r="BQ33" i="28"/>
  <c r="DG35" i="28"/>
  <c r="T17" i="49" s="1"/>
  <c r="DG27" i="28"/>
  <c r="T9" i="49" s="1"/>
  <c r="DG33" i="28"/>
  <c r="T15" i="49" s="1"/>
  <c r="DG29" i="28"/>
  <c r="T11" i="49" s="1"/>
  <c r="BQ37" i="28"/>
  <c r="DG31" i="28"/>
  <c r="T13" i="49" s="1"/>
  <c r="BQ27" i="28"/>
  <c r="M316" i="26"/>
  <c r="EA14" i="6"/>
  <c r="DX27" i="6"/>
  <c r="DX37" i="6"/>
  <c r="GC18" i="28"/>
  <c r="GC2" i="28"/>
  <c r="GC1" i="28" s="1"/>
  <c r="BQ36" i="28"/>
  <c r="G624" i="26"/>
  <c r="H5" i="26"/>
  <c r="F5" i="26"/>
  <c r="AK4" i="37"/>
  <c r="AM4" i="37"/>
  <c r="AN4" i="37" s="1"/>
  <c r="AO4" i="37" s="1"/>
  <c r="AP4" i="37" s="1"/>
  <c r="AQ4" i="37" s="1"/>
  <c r="AR4" i="37" s="1"/>
  <c r="AS4" i="37" s="1"/>
  <c r="DX30" i="6"/>
  <c r="DX20" i="6"/>
  <c r="P21" i="34"/>
  <c r="P13" i="34"/>
  <c r="J71" i="6"/>
  <c r="I122" i="6"/>
  <c r="D52" i="8" s="1"/>
  <c r="I94" i="6"/>
  <c r="CW9" i="6" s="1"/>
  <c r="DN28" i="28"/>
  <c r="DW28" i="28" s="1"/>
  <c r="DN30" i="28"/>
  <c r="DW30" i="28" s="1"/>
  <c r="G438" i="26"/>
  <c r="G499" i="26" s="1"/>
  <c r="BZ25" i="28"/>
  <c r="CR25" i="28" s="1"/>
  <c r="DA25" i="28" s="1"/>
  <c r="N9" i="49"/>
  <c r="DJ27" i="28"/>
  <c r="DS27" i="28" s="1"/>
  <c r="CD25" i="28"/>
  <c r="CV25" i="28" s="1"/>
  <c r="DE25" i="28" s="1"/>
  <c r="K438" i="26"/>
  <c r="K499" i="26" s="1"/>
  <c r="DX22" i="6"/>
  <c r="DX32" i="6"/>
  <c r="I314" i="26"/>
  <c r="DW12" i="6"/>
  <c r="I41" i="33"/>
  <c r="J32" i="33"/>
  <c r="DO29" i="28"/>
  <c r="DX29" i="28" s="1"/>
  <c r="DV22" i="6"/>
  <c r="DV32" i="6"/>
  <c r="BQ24" i="28"/>
  <c r="H25" i="36"/>
  <c r="L25" i="36"/>
  <c r="I25" i="36"/>
  <c r="K25" i="36"/>
  <c r="I17" i="49"/>
  <c r="DO35" i="28"/>
  <c r="DX35" i="28" s="1"/>
  <c r="DL9" i="6"/>
  <c r="DG32" i="28"/>
  <c r="T14" i="49" s="1"/>
  <c r="H436" i="26"/>
  <c r="H497" i="26" s="1"/>
  <c r="CA23" i="28"/>
  <c r="CS23" i="28" s="1"/>
  <c r="DB23" i="28" s="1"/>
  <c r="L316" i="26"/>
  <c r="DZ14" i="6"/>
  <c r="FX21" i="28"/>
  <c r="FO21" i="28"/>
  <c r="FF21" i="28"/>
  <c r="EW21" i="28"/>
  <c r="EV21" i="28" s="1"/>
  <c r="EM21" i="28"/>
  <c r="EL21" i="28" s="1"/>
  <c r="ED21" i="28"/>
  <c r="EB21" i="28"/>
  <c r="G4" i="34"/>
  <c r="I4" i="34"/>
  <c r="H2" i="34"/>
  <c r="J435" i="26"/>
  <c r="J496" i="26" s="1"/>
  <c r="CC22" i="28"/>
  <c r="CU22" i="28" s="1"/>
  <c r="DD22" i="28" s="1"/>
  <c r="K16" i="36"/>
  <c r="I16" i="36"/>
  <c r="L16" i="36"/>
  <c r="H16" i="36"/>
  <c r="H17" i="36"/>
  <c r="L17" i="36"/>
  <c r="I17" i="36"/>
  <c r="K17" i="36"/>
  <c r="I18" i="49"/>
  <c r="DO36" i="28"/>
  <c r="DX36" i="28" s="1"/>
  <c r="I316" i="26"/>
  <c r="DW14" i="6"/>
  <c r="Q10" i="49"/>
  <c r="DM28" i="28"/>
  <c r="DV28" i="28" s="1"/>
  <c r="DY23" i="6"/>
  <c r="DY33" i="6"/>
  <c r="P61" i="32"/>
  <c r="P53" i="32"/>
  <c r="H27" i="7"/>
  <c r="G29" i="7"/>
  <c r="G11" i="7" s="1"/>
  <c r="DX23" i="6"/>
  <c r="DX33" i="6"/>
  <c r="CV9" i="6"/>
  <c r="CA24" i="28"/>
  <c r="CS24" i="28" s="1"/>
  <c r="DB24" i="28" s="1"/>
  <c r="H437" i="26"/>
  <c r="H498" i="26" s="1"/>
  <c r="R58" i="32" a="1"/>
  <c r="R58" i="32" s="1"/>
  <c r="R57" i="32" a="1"/>
  <c r="R57" i="32" s="1"/>
  <c r="R59" i="32" a="1"/>
  <c r="R59" i="32" s="1"/>
  <c r="R36" i="32" a="1"/>
  <c r="R36" i="32" s="1"/>
  <c r="R32" i="32" a="1"/>
  <c r="R32" i="32" s="1"/>
  <c r="R31" i="32" a="1"/>
  <c r="R31" i="32" s="1"/>
  <c r="R30" i="32" a="1"/>
  <c r="R30" i="32" s="1"/>
  <c r="R29" i="32" a="1"/>
  <c r="R29" i="32" s="1"/>
  <c r="R28" i="32" a="1"/>
  <c r="R28" i="32" s="1"/>
  <c r="R27" i="32" a="1"/>
  <c r="R27" i="32" s="1"/>
  <c r="R26" i="32" a="1"/>
  <c r="R26" i="32" s="1"/>
  <c r="R38" i="32" a="1"/>
  <c r="R38" i="32" s="1"/>
  <c r="R48" i="32" a="1"/>
  <c r="R48" i="32" s="1"/>
  <c r="R47" i="32" a="1"/>
  <c r="R47" i="32" s="1"/>
  <c r="R46" i="32" a="1"/>
  <c r="R46" i="32" s="1"/>
  <c r="R45" i="32" a="1"/>
  <c r="R45" i="32" s="1"/>
  <c r="R44" i="32" a="1"/>
  <c r="R44" i="32" s="1"/>
  <c r="R43" i="32" a="1"/>
  <c r="R43" i="32" s="1"/>
  <c r="R42" i="32" a="1"/>
  <c r="R42" i="32" s="1"/>
  <c r="R41" i="32" a="1"/>
  <c r="R41" i="32" s="1"/>
  <c r="R40" i="32" a="1"/>
  <c r="R40" i="32" s="1"/>
  <c r="R25" i="32" a="1"/>
  <c r="R25" i="32" s="1"/>
  <c r="R24" i="32" a="1"/>
  <c r="R24" i="32" s="1"/>
  <c r="R23" i="32" a="1"/>
  <c r="R23" i="32" s="1"/>
  <c r="R22" i="32" a="1"/>
  <c r="R22" i="32" s="1"/>
  <c r="R21" i="32" a="1"/>
  <c r="R21" i="32" s="1"/>
  <c r="R20" i="32" a="1"/>
  <c r="R20" i="32" s="1"/>
  <c r="R39" i="32" a="1"/>
  <c r="R39" i="32" s="1"/>
  <c r="R55" i="32" a="1"/>
  <c r="R55" i="32" s="1"/>
  <c r="R37" i="32" a="1"/>
  <c r="R37" i="32" s="1"/>
  <c r="R19" i="32"/>
  <c r="Q52" i="32"/>
  <c r="Q33" i="32"/>
  <c r="Q34" i="32"/>
  <c r="GD2" i="28"/>
  <c r="GD1" i="28" s="1"/>
  <c r="GD18" i="28"/>
  <c r="FX18" i="28"/>
  <c r="FX2" i="28"/>
  <c r="FX1" i="28" s="1"/>
  <c r="C9" i="8"/>
  <c r="BQ38" i="28"/>
  <c r="Z292" i="29"/>
  <c r="Z284" i="29"/>
  <c r="Z274" i="29"/>
  <c r="Z282" i="29"/>
  <c r="Z273" i="29"/>
  <c r="Z271" i="29"/>
  <c r="Z266" i="29"/>
  <c r="Z293" i="29"/>
  <c r="Z291" i="29"/>
  <c r="Z289" i="29"/>
  <c r="Z280" i="29"/>
  <c r="Z268" i="29"/>
  <c r="Z260" i="29"/>
  <c r="Z287" i="29"/>
  <c r="Z285" i="29"/>
  <c r="Z278" i="29"/>
  <c r="Z276" i="29"/>
  <c r="Z269" i="29"/>
  <c r="Z261" i="29"/>
  <c r="Z251" i="29"/>
  <c r="Z243" i="29"/>
  <c r="Z290" i="29"/>
  <c r="Z279" i="29"/>
  <c r="Z264" i="29"/>
  <c r="Z254" i="29"/>
  <c r="Z246" i="29"/>
  <c r="Z288" i="29"/>
  <c r="Z259" i="29"/>
  <c r="Z258" i="29"/>
  <c r="Z253" i="29"/>
  <c r="Z244" i="29"/>
  <c r="Z231" i="29"/>
  <c r="Z223" i="29"/>
  <c r="Z215" i="29"/>
  <c r="Z205" i="29"/>
  <c r="Z197" i="29"/>
  <c r="Z187" i="29"/>
  <c r="Z179" i="29"/>
  <c r="Z171" i="29"/>
  <c r="Z161" i="29"/>
  <c r="Z275" i="29"/>
  <c r="Z252" i="29"/>
  <c r="Z247" i="29"/>
  <c r="Z242" i="29"/>
  <c r="Z240" i="29"/>
  <c r="Z232" i="29"/>
  <c r="Z224" i="29"/>
  <c r="Z216" i="29"/>
  <c r="Z206" i="29"/>
  <c r="Z198" i="29"/>
  <c r="Z190" i="29"/>
  <c r="Z189" i="29"/>
  <c r="Z188" i="29"/>
  <c r="Z180" i="29"/>
  <c r="Z172" i="29"/>
  <c r="Z162" i="29"/>
  <c r="Z272" i="29"/>
  <c r="Z270" i="29"/>
  <c r="Z257" i="29"/>
  <c r="Z233" i="29"/>
  <c r="Z225" i="29"/>
  <c r="Z217" i="29"/>
  <c r="Z207" i="29"/>
  <c r="Z199" i="29"/>
  <c r="Z191" i="29"/>
  <c r="Z181" i="29"/>
  <c r="Z173" i="29"/>
  <c r="Z163" i="29"/>
  <c r="Z155" i="29"/>
  <c r="Z277" i="29"/>
  <c r="Z262" i="29"/>
  <c r="Z256" i="29"/>
  <c r="Z236" i="29"/>
  <c r="Z235" i="29"/>
  <c r="Z234" i="29"/>
  <c r="Z226" i="29"/>
  <c r="Z218" i="29"/>
  <c r="Z208" i="29"/>
  <c r="Z200" i="29"/>
  <c r="Z192" i="29"/>
  <c r="Z182" i="29"/>
  <c r="Z174" i="29"/>
  <c r="Z164" i="29"/>
  <c r="Z286" i="29"/>
  <c r="Z228" i="29"/>
  <c r="Z222" i="29"/>
  <c r="Z194" i="29"/>
  <c r="Z186" i="29"/>
  <c r="Z148" i="29"/>
  <c r="Z138" i="29"/>
  <c r="Z130" i="29"/>
  <c r="Z122" i="29"/>
  <c r="Z112" i="29"/>
  <c r="Z220" i="29"/>
  <c r="Z214" i="29"/>
  <c r="Z184" i="29"/>
  <c r="Z178" i="29"/>
  <c r="Z165" i="29"/>
  <c r="Z154" i="29"/>
  <c r="Z149" i="29"/>
  <c r="Z139" i="29"/>
  <c r="Z131" i="29"/>
  <c r="Z123" i="29"/>
  <c r="Z113" i="29"/>
  <c r="Z105" i="29"/>
  <c r="Z95" i="29"/>
  <c r="Z281" i="29"/>
  <c r="Z245" i="29"/>
  <c r="Z211" i="29"/>
  <c r="Z209" i="29"/>
  <c r="Z176" i="29"/>
  <c r="Z170" i="29"/>
  <c r="Z150" i="29"/>
  <c r="Z140" i="29"/>
  <c r="Z132" i="29"/>
  <c r="Z124" i="29"/>
  <c r="Z114" i="29"/>
  <c r="Z106" i="29"/>
  <c r="Z98" i="29"/>
  <c r="Z97" i="29"/>
  <c r="Z96" i="29"/>
  <c r="Z255" i="29"/>
  <c r="Z239" i="29"/>
  <c r="Z237" i="29"/>
  <c r="Z203" i="29"/>
  <c r="Z201" i="29"/>
  <c r="Z168" i="29"/>
  <c r="Z159" i="29"/>
  <c r="Z158" i="29"/>
  <c r="Z151" i="29"/>
  <c r="Z141" i="29"/>
  <c r="Z133" i="29"/>
  <c r="Z125" i="29"/>
  <c r="Z115" i="29"/>
  <c r="Z107" i="29"/>
  <c r="Z99" i="29"/>
  <c r="Z294" i="29"/>
  <c r="Z283" i="29"/>
  <c r="Z265" i="29"/>
  <c r="Z250" i="29"/>
  <c r="Z249" i="29"/>
  <c r="Z213" i="29"/>
  <c r="Z212" i="29"/>
  <c r="Z183" i="29"/>
  <c r="Z169" i="29"/>
  <c r="Z156" i="29"/>
  <c r="Z153" i="29"/>
  <c r="Z147" i="29"/>
  <c r="Z142" i="29"/>
  <c r="Z127" i="29"/>
  <c r="Z121" i="29"/>
  <c r="Z117" i="29"/>
  <c r="Z111" i="29"/>
  <c r="Z267" i="29"/>
  <c r="Z229" i="29"/>
  <c r="Z221" i="29"/>
  <c r="Z136" i="29"/>
  <c r="Z238" i="29"/>
  <c r="Z230" i="29"/>
  <c r="Z177" i="29"/>
  <c r="Z145" i="29"/>
  <c r="Z134" i="29"/>
  <c r="Z193" i="29"/>
  <c r="Z185" i="29"/>
  <c r="Z143" i="29"/>
  <c r="Z128" i="29"/>
  <c r="Z118" i="29"/>
  <c r="Z91" i="29"/>
  <c r="Z152" i="29"/>
  <c r="Z137" i="29"/>
  <c r="Z126" i="29"/>
  <c r="Z116" i="29"/>
  <c r="Z100" i="29"/>
  <c r="Z263" i="29"/>
  <c r="Z167" i="29"/>
  <c r="Z135" i="29"/>
  <c r="Z87" i="29"/>
  <c r="Z79" i="29"/>
  <c r="Z69" i="29"/>
  <c r="Z61" i="29"/>
  <c r="Z53" i="29"/>
  <c r="Z43" i="29"/>
  <c r="Z35" i="29"/>
  <c r="Z27" i="29"/>
  <c r="Z19" i="29"/>
  <c r="Z219" i="29"/>
  <c r="Z204" i="29"/>
  <c r="Z129" i="29"/>
  <c r="Z110" i="29"/>
  <c r="Z108" i="29"/>
  <c r="Z94" i="29"/>
  <c r="Z80" i="29"/>
  <c r="Z70" i="29"/>
  <c r="Z62" i="29"/>
  <c r="Z54" i="29"/>
  <c r="Z44" i="29"/>
  <c r="Z36" i="29"/>
  <c r="Z28" i="29"/>
  <c r="Z20" i="29"/>
  <c r="Z196" i="29"/>
  <c r="Z144" i="29"/>
  <c r="Z82" i="29"/>
  <c r="Z72" i="29"/>
  <c r="Z64" i="29"/>
  <c r="Z56" i="29"/>
  <c r="Z46" i="29"/>
  <c r="Z38" i="29"/>
  <c r="Z30" i="29"/>
  <c r="Z22" i="29"/>
  <c r="Z248" i="29"/>
  <c r="Z202" i="29"/>
  <c r="Z146" i="29"/>
  <c r="Z160" i="29"/>
  <c r="Z120" i="29"/>
  <c r="Z104" i="29"/>
  <c r="Z101" i="29"/>
  <c r="Z85" i="29"/>
  <c r="Z78" i="29"/>
  <c r="Z57" i="29"/>
  <c r="Z49" i="29"/>
  <c r="Z42" i="29"/>
  <c r="Z23" i="29"/>
  <c r="Z88" i="29"/>
  <c r="Z71" i="29"/>
  <c r="Z58" i="29"/>
  <c r="Z37" i="29"/>
  <c r="Z24" i="29"/>
  <c r="Z166" i="29"/>
  <c r="Z102" i="29"/>
  <c r="Z86" i="29"/>
  <c r="Z65" i="29"/>
  <c r="Z59" i="29"/>
  <c r="Z52" i="29"/>
  <c r="Z51" i="29"/>
  <c r="Z50" i="29"/>
  <c r="Z31" i="29"/>
  <c r="Z25" i="29"/>
  <c r="Z241" i="29"/>
  <c r="Z227" i="29"/>
  <c r="Z81" i="29"/>
  <c r="Z66" i="29"/>
  <c r="Z45" i="29"/>
  <c r="Z32" i="29"/>
  <c r="Z195" i="29"/>
  <c r="Z93" i="29"/>
  <c r="Z90" i="29"/>
  <c r="Z75" i="29"/>
  <c r="Z74" i="29"/>
  <c r="Z73" i="29"/>
  <c r="Z67" i="29"/>
  <c r="Z60" i="29"/>
  <c r="Z39" i="29"/>
  <c r="Z33" i="29"/>
  <c r="Z26" i="29"/>
  <c r="Z119" i="29"/>
  <c r="Z109" i="29"/>
  <c r="Z92" i="29"/>
  <c r="Z83" i="29"/>
  <c r="Z77" i="29"/>
  <c r="Z68" i="29"/>
  <c r="Z47" i="29"/>
  <c r="Z41" i="29"/>
  <c r="Z34" i="29"/>
  <c r="Z157" i="29"/>
  <c r="Z89" i="29"/>
  <c r="Z84" i="29"/>
  <c r="Z63" i="29"/>
  <c r="Z48" i="29"/>
  <c r="Z29" i="29"/>
  <c r="Z103" i="29"/>
  <c r="Z40" i="29"/>
  <c r="Z76" i="29"/>
  <c r="Z21" i="29"/>
  <c r="Z55" i="29"/>
  <c r="Z175" i="29"/>
  <c r="Z210" i="29"/>
  <c r="W18" i="37"/>
  <c r="H18" i="37" s="1"/>
  <c r="AL18" i="37" s="1"/>
  <c r="W8" i="37"/>
  <c r="V4" i="37"/>
  <c r="W17" i="37"/>
  <c r="H17" i="37" s="1"/>
  <c r="AL17" i="37" s="1"/>
  <c r="X4" i="37"/>
  <c r="W19" i="37"/>
  <c r="H19" i="37" s="1"/>
  <c r="AL19" i="37" s="1"/>
  <c r="C2" i="22"/>
  <c r="DM9" i="6"/>
  <c r="H24" i="8"/>
  <c r="H42" i="8" s="1"/>
  <c r="G2" i="22"/>
  <c r="F50" i="8"/>
  <c r="F49" i="8"/>
  <c r="F48" i="8"/>
  <c r="F47" i="8"/>
  <c r="F46" i="8"/>
  <c r="F45" i="8"/>
  <c r="F44" i="8"/>
  <c r="F43" i="8"/>
  <c r="F32" i="8"/>
  <c r="F31" i="8"/>
  <c r="F30" i="8"/>
  <c r="F29" i="8"/>
  <c r="F28" i="8"/>
  <c r="F27" i="8"/>
  <c r="F26" i="8"/>
  <c r="F25" i="8"/>
  <c r="G24" i="8"/>
  <c r="G42" i="8" s="1"/>
  <c r="I26" i="7"/>
  <c r="J24" i="7"/>
  <c r="J438" i="26"/>
  <c r="J499" i="26" s="1"/>
  <c r="CC25" i="28"/>
  <c r="CU25" i="28" s="1"/>
  <c r="DD25" i="28" s="1"/>
  <c r="D9" i="8"/>
  <c r="DH27" i="28"/>
  <c r="U9" i="49" s="1"/>
  <c r="BQ26" i="28"/>
  <c r="Q50" i="32"/>
  <c r="Q49" i="32"/>
  <c r="G655" i="26"/>
  <c r="H652" i="26"/>
  <c r="Q114" i="32" l="1"/>
  <c r="R115" i="32" s="1"/>
  <c r="Q115" i="32"/>
  <c r="B53" i="8"/>
  <c r="B54" i="8" s="1"/>
  <c r="B36" i="8"/>
  <c r="J6" i="49"/>
  <c r="J19" i="49"/>
  <c r="DP37" i="28"/>
  <c r="DY37" i="28" s="1"/>
  <c r="J17" i="49"/>
  <c r="DP35" i="28"/>
  <c r="DY35" i="28" s="1"/>
  <c r="Q6" i="49"/>
  <c r="DM24" i="28"/>
  <c r="DV24" i="28" s="1"/>
  <c r="P6" i="49"/>
  <c r="DL24" i="28"/>
  <c r="DU24" i="28" s="1"/>
  <c r="O8" i="49"/>
  <c r="DK26" i="28"/>
  <c r="DT26" i="28" s="1"/>
  <c r="N5" i="49"/>
  <c r="DJ23" i="28"/>
  <c r="DS23" i="28" s="1"/>
  <c r="K435" i="26"/>
  <c r="K496" i="26" s="1"/>
  <c r="CD22" i="28"/>
  <c r="CV22" i="28" s="1"/>
  <c r="DE22" i="28" s="1"/>
  <c r="AC21" i="29"/>
  <c r="AD21" i="29" s="1"/>
  <c r="AA21" i="29"/>
  <c r="AC73" i="29"/>
  <c r="AD73" i="29" s="1"/>
  <c r="AA73" i="29"/>
  <c r="AA58" i="29"/>
  <c r="AC58" i="29"/>
  <c r="AD58" i="29" s="1"/>
  <c r="AC144" i="29"/>
  <c r="AD144" i="29" s="1"/>
  <c r="AA144" i="29"/>
  <c r="AC87" i="29"/>
  <c r="AD87" i="29" s="1"/>
  <c r="AA87" i="29"/>
  <c r="AA111" i="29"/>
  <c r="AC111" i="29"/>
  <c r="AD111" i="29" s="1"/>
  <c r="AC96" i="29"/>
  <c r="AD96" i="29" s="1"/>
  <c r="AA96" i="29"/>
  <c r="AA178" i="29"/>
  <c r="AC178" i="29"/>
  <c r="AD178" i="29" s="1"/>
  <c r="AC236" i="29"/>
  <c r="AD236" i="29" s="1"/>
  <c r="AA236" i="29"/>
  <c r="AC272" i="29"/>
  <c r="AD272" i="29" s="1"/>
  <c r="AA272" i="29"/>
  <c r="AC254" i="29"/>
  <c r="AD254" i="29" s="1"/>
  <c r="AA254" i="29"/>
  <c r="AC292" i="29"/>
  <c r="AD292" i="29" s="1"/>
  <c r="AA292" i="29"/>
  <c r="AC76" i="29"/>
  <c r="AD76" i="29" s="1"/>
  <c r="AA76" i="29"/>
  <c r="AC157" i="29"/>
  <c r="AD157" i="29" s="1"/>
  <c r="AA157" i="29"/>
  <c r="AC109" i="29"/>
  <c r="AD109" i="29" s="1"/>
  <c r="AA109" i="29"/>
  <c r="AC74" i="29"/>
  <c r="AD74" i="29" s="1"/>
  <c r="AA74" i="29"/>
  <c r="AC81" i="29"/>
  <c r="AD81" i="29" s="1"/>
  <c r="AA81" i="29"/>
  <c r="AC59" i="29"/>
  <c r="AD59" i="29" s="1"/>
  <c r="AA59" i="29"/>
  <c r="AC71" i="29"/>
  <c r="AD71" i="29" s="1"/>
  <c r="AA71" i="29"/>
  <c r="AC101" i="29"/>
  <c r="AD101" i="29" s="1"/>
  <c r="AA101" i="29"/>
  <c r="AC30" i="29"/>
  <c r="AD30" i="29" s="1"/>
  <c r="AA30" i="29"/>
  <c r="AC196" i="29"/>
  <c r="AD196" i="29" s="1"/>
  <c r="AA196" i="29"/>
  <c r="AC80" i="29"/>
  <c r="AD80" i="29" s="1"/>
  <c r="AA80" i="29"/>
  <c r="AC27" i="29"/>
  <c r="AD27" i="29" s="1"/>
  <c r="AA27" i="29"/>
  <c r="AC135" i="29"/>
  <c r="AD135" i="29" s="1"/>
  <c r="AA135" i="29"/>
  <c r="AC91" i="29"/>
  <c r="AD91" i="29" s="1"/>
  <c r="AA91" i="29"/>
  <c r="AC177" i="29"/>
  <c r="AD177" i="29" s="1"/>
  <c r="AA177" i="29"/>
  <c r="AC117" i="29"/>
  <c r="AD117" i="29" s="1"/>
  <c r="AA117" i="29"/>
  <c r="AC183" i="29"/>
  <c r="AD183" i="29" s="1"/>
  <c r="AA183" i="29"/>
  <c r="AC99" i="29"/>
  <c r="AD99" i="29" s="1"/>
  <c r="AA99" i="29"/>
  <c r="AC159" i="29"/>
  <c r="AD159" i="29" s="1"/>
  <c r="AA159" i="29"/>
  <c r="AC97" i="29"/>
  <c r="AD97" i="29" s="1"/>
  <c r="AA97" i="29"/>
  <c r="AA170" i="29"/>
  <c r="AC170" i="29"/>
  <c r="AD170" i="29" s="1"/>
  <c r="AC113" i="29"/>
  <c r="AD113" i="29" s="1"/>
  <c r="AA113" i="29"/>
  <c r="AC184" i="29"/>
  <c r="AD184" i="29" s="1"/>
  <c r="AA184" i="29"/>
  <c r="AC186" i="29"/>
  <c r="AD186" i="29" s="1"/>
  <c r="AA186" i="29"/>
  <c r="AC192" i="29"/>
  <c r="AD192" i="29" s="1"/>
  <c r="AA192" i="29"/>
  <c r="AC256" i="29"/>
  <c r="AD256" i="29" s="1"/>
  <c r="AA256" i="29"/>
  <c r="AC199" i="29"/>
  <c r="AD199" i="29" s="1"/>
  <c r="AA199" i="29"/>
  <c r="AC162" i="29"/>
  <c r="AD162" i="29" s="1"/>
  <c r="AA162" i="29"/>
  <c r="AC216" i="29"/>
  <c r="AD216" i="29" s="1"/>
  <c r="AA216" i="29"/>
  <c r="AA161" i="29"/>
  <c r="AC161" i="29"/>
  <c r="AD161" i="29" s="1"/>
  <c r="AC231" i="29"/>
  <c r="AD231" i="29" s="1"/>
  <c r="AA231" i="29"/>
  <c r="AC264" i="29"/>
  <c r="AD264" i="29" s="1"/>
  <c r="AA264" i="29"/>
  <c r="AC278" i="29"/>
  <c r="AD278" i="29" s="1"/>
  <c r="AA278" i="29"/>
  <c r="AC293" i="29"/>
  <c r="AD293" i="29" s="1"/>
  <c r="AA293" i="29"/>
  <c r="J20" i="49"/>
  <c r="DP38" i="28"/>
  <c r="DY38" i="28" s="1"/>
  <c r="J314" i="26"/>
  <c r="DX12" i="6"/>
  <c r="DW23" i="6"/>
  <c r="DW33" i="6"/>
  <c r="J16" i="49"/>
  <c r="DP34" i="28"/>
  <c r="DY34" i="28" s="1"/>
  <c r="G2" i="33"/>
  <c r="F4" i="33"/>
  <c r="AJ18" i="29"/>
  <c r="J18" i="29"/>
  <c r="J295" i="29" s="1"/>
  <c r="L15" i="36"/>
  <c r="H15" i="36"/>
  <c r="K15" i="36"/>
  <c r="I15" i="36"/>
  <c r="L18" i="28"/>
  <c r="L2" i="28"/>
  <c r="L1" i="28" s="1"/>
  <c r="M22" i="28"/>
  <c r="N69" i="26"/>
  <c r="CD11" i="6"/>
  <c r="CD10" i="6" s="1"/>
  <c r="CD9" i="6" s="1"/>
  <c r="BN11" i="6"/>
  <c r="BV11" i="6" s="1"/>
  <c r="BV10" i="6" s="1"/>
  <c r="BV9" i="6" s="1"/>
  <c r="I7" i="8"/>
  <c r="I6" i="8"/>
  <c r="I5" i="8"/>
  <c r="I8" i="8" s="1"/>
  <c r="B37" i="8"/>
  <c r="B21" i="8"/>
  <c r="B39" i="8" s="1"/>
  <c r="J317" i="26"/>
  <c r="DX15" i="6"/>
  <c r="DX34" i="6" s="1"/>
  <c r="V8" i="37"/>
  <c r="W9" i="37" s="1"/>
  <c r="U4" i="37"/>
  <c r="V11" i="37"/>
  <c r="AC92" i="29"/>
  <c r="AD92" i="29" s="1"/>
  <c r="AA92" i="29"/>
  <c r="AA52" i="29"/>
  <c r="AC52" i="29"/>
  <c r="AD52" i="29" s="1"/>
  <c r="AC22" i="29"/>
  <c r="AD22" i="29" s="1"/>
  <c r="AA22" i="29"/>
  <c r="AC19" i="29"/>
  <c r="AD19" i="29" s="1"/>
  <c r="AA19" i="29"/>
  <c r="AC145" i="29"/>
  <c r="AD145" i="29" s="1"/>
  <c r="AA145" i="29"/>
  <c r="AC294" i="29"/>
  <c r="AD294" i="29" s="1"/>
  <c r="AA294" i="29"/>
  <c r="AC105" i="29"/>
  <c r="AD105" i="29" s="1"/>
  <c r="AA105" i="29"/>
  <c r="AC223" i="29"/>
  <c r="AD223" i="29" s="1"/>
  <c r="AA223" i="29"/>
  <c r="F4" i="34"/>
  <c r="G2" i="34"/>
  <c r="AC40" i="29"/>
  <c r="AD40" i="29" s="1"/>
  <c r="AA40" i="29"/>
  <c r="AC119" i="29"/>
  <c r="AD119" i="29" s="1"/>
  <c r="AA119" i="29"/>
  <c r="AC75" i="29"/>
  <c r="AD75" i="29" s="1"/>
  <c r="AA75" i="29"/>
  <c r="AC227" i="29"/>
  <c r="AD227" i="29" s="1"/>
  <c r="AA227" i="29"/>
  <c r="AC65" i="29"/>
  <c r="AD65" i="29" s="1"/>
  <c r="AA65" i="29"/>
  <c r="AC88" i="29"/>
  <c r="AD88" i="29" s="1"/>
  <c r="AA88" i="29"/>
  <c r="AA104" i="29"/>
  <c r="AC104" i="29"/>
  <c r="AD104" i="29" s="1"/>
  <c r="AC38" i="29"/>
  <c r="AD38" i="29" s="1"/>
  <c r="AA38" i="29"/>
  <c r="AC20" i="29"/>
  <c r="AD20" i="29" s="1"/>
  <c r="AA20" i="29"/>
  <c r="AC94" i="29"/>
  <c r="AD94" i="29" s="1"/>
  <c r="AA94" i="29"/>
  <c r="AC35" i="29"/>
  <c r="AD35" i="29" s="1"/>
  <c r="AA35" i="29"/>
  <c r="AC167" i="29"/>
  <c r="AD167" i="29" s="1"/>
  <c r="AA167" i="29"/>
  <c r="AC118" i="29"/>
  <c r="AD118" i="29" s="1"/>
  <c r="AA118" i="29"/>
  <c r="AA230" i="29"/>
  <c r="AC230" i="29"/>
  <c r="AD230" i="29" s="1"/>
  <c r="AC121" i="29"/>
  <c r="AD121" i="29" s="1"/>
  <c r="AA121" i="29"/>
  <c r="AC212" i="29"/>
  <c r="AD212" i="29" s="1"/>
  <c r="AA212" i="29"/>
  <c r="AC107" i="29"/>
  <c r="AD107" i="29" s="1"/>
  <c r="AA107" i="29"/>
  <c r="AC168" i="29"/>
  <c r="AD168" i="29" s="1"/>
  <c r="AA168" i="29"/>
  <c r="AC98" i="29"/>
  <c r="AD98" i="29" s="1"/>
  <c r="AA98" i="29"/>
  <c r="AC176" i="29"/>
  <c r="AD176" i="29" s="1"/>
  <c r="AA176" i="29"/>
  <c r="AC123" i="29"/>
  <c r="AD123" i="29" s="1"/>
  <c r="AA123" i="29"/>
  <c r="AA214" i="29"/>
  <c r="AC214" i="29"/>
  <c r="AD214" i="29" s="1"/>
  <c r="AC194" i="29"/>
  <c r="AD194" i="29" s="1"/>
  <c r="AA194" i="29"/>
  <c r="AC200" i="29"/>
  <c r="AD200" i="29" s="1"/>
  <c r="AA200" i="29"/>
  <c r="AC262" i="29"/>
  <c r="AD262" i="29" s="1"/>
  <c r="AA262" i="29"/>
  <c r="AC207" i="29"/>
  <c r="AD207" i="29" s="1"/>
  <c r="AA207" i="29"/>
  <c r="AC172" i="29"/>
  <c r="AD172" i="29" s="1"/>
  <c r="AA172" i="29"/>
  <c r="AC224" i="29"/>
  <c r="AD224" i="29" s="1"/>
  <c r="AA224" i="29"/>
  <c r="AC171" i="29"/>
  <c r="AD171" i="29" s="1"/>
  <c r="AA171" i="29"/>
  <c r="AC244" i="29"/>
  <c r="AD244" i="29" s="1"/>
  <c r="AA244" i="29"/>
  <c r="AC279" i="29"/>
  <c r="AD279" i="29" s="1"/>
  <c r="AA279" i="29"/>
  <c r="AC285" i="29"/>
  <c r="AD285" i="29" s="1"/>
  <c r="AA285" i="29"/>
  <c r="AC266" i="29"/>
  <c r="AD266" i="29" s="1"/>
  <c r="AA266" i="29"/>
  <c r="Q61" i="32"/>
  <c r="Q53" i="32"/>
  <c r="I27" i="7"/>
  <c r="H29" i="7"/>
  <c r="H11" i="7" s="1"/>
  <c r="I438" i="26"/>
  <c r="I499" i="26" s="1"/>
  <c r="CB25" i="28"/>
  <c r="CT25" i="28" s="1"/>
  <c r="DC25" i="28" s="1"/>
  <c r="I570" i="26"/>
  <c r="EO22" i="28" s="1"/>
  <c r="D13" i="8"/>
  <c r="CO9" i="6"/>
  <c r="J12" i="49"/>
  <c r="DP30" i="28"/>
  <c r="DY30" i="28" s="1"/>
  <c r="J11" i="49"/>
  <c r="DP29" i="28"/>
  <c r="DY29" i="28" s="1"/>
  <c r="J10" i="49"/>
  <c r="DP28" i="28"/>
  <c r="DY28" i="28" s="1"/>
  <c r="F28" i="37"/>
  <c r="DY22" i="6"/>
  <c r="DY32" i="6"/>
  <c r="M191" i="26"/>
  <c r="M252" i="26" s="1"/>
  <c r="AG22" i="28"/>
  <c r="AY22" i="28" s="1"/>
  <c r="BH22" i="28" s="1"/>
  <c r="BQ22" i="28" s="1"/>
  <c r="EM2" i="28"/>
  <c r="EM1" i="28" s="1"/>
  <c r="EW22" i="28"/>
  <c r="I36" i="7"/>
  <c r="H38" i="7"/>
  <c r="H14" i="7" s="1"/>
  <c r="AC89" i="29"/>
  <c r="AD89" i="29" s="1"/>
  <c r="AA89" i="29"/>
  <c r="AC66" i="29"/>
  <c r="AD66" i="29" s="1"/>
  <c r="AA66" i="29"/>
  <c r="AC85" i="29"/>
  <c r="AD85" i="29" s="1"/>
  <c r="AA85" i="29"/>
  <c r="AC70" i="29"/>
  <c r="AD70" i="29" s="1"/>
  <c r="AA70" i="29"/>
  <c r="AC152" i="29"/>
  <c r="AD152" i="29" s="1"/>
  <c r="AA152" i="29"/>
  <c r="AC169" i="29"/>
  <c r="AD169" i="29" s="1"/>
  <c r="AA169" i="29"/>
  <c r="AC158" i="29"/>
  <c r="AD158" i="29" s="1"/>
  <c r="AA158" i="29"/>
  <c r="AC150" i="29"/>
  <c r="AD150" i="29" s="1"/>
  <c r="AA150" i="29"/>
  <c r="AC148" i="29"/>
  <c r="AD148" i="29" s="1"/>
  <c r="AA148" i="29"/>
  <c r="AC182" i="29"/>
  <c r="AD182" i="29" s="1"/>
  <c r="AA182" i="29"/>
  <c r="AC191" i="29"/>
  <c r="AD191" i="29" s="1"/>
  <c r="AA191" i="29"/>
  <c r="AC206" i="29"/>
  <c r="AD206" i="29" s="1"/>
  <c r="AA206" i="29"/>
  <c r="AC275" i="29"/>
  <c r="AD275" i="29" s="1"/>
  <c r="AA275" i="29"/>
  <c r="AC276" i="29"/>
  <c r="AD276" i="29" s="1"/>
  <c r="AA276" i="29"/>
  <c r="AC291" i="29"/>
  <c r="AD291" i="29" s="1"/>
  <c r="AA291" i="29"/>
  <c r="R34" i="32"/>
  <c r="R33" i="32"/>
  <c r="Q7" i="49"/>
  <c r="DM25" i="28"/>
  <c r="DV25" i="28" s="1"/>
  <c r="AC34" i="29"/>
  <c r="AD34" i="29" s="1"/>
  <c r="AA34" i="29"/>
  <c r="J26" i="7"/>
  <c r="K24" i="7"/>
  <c r="AC103" i="29"/>
  <c r="AD103" i="29" s="1"/>
  <c r="AA103" i="29"/>
  <c r="AC41" i="29"/>
  <c r="AD41" i="29" s="1"/>
  <c r="AA41" i="29"/>
  <c r="AC26" i="29"/>
  <c r="AD26" i="29" s="1"/>
  <c r="AA26" i="29"/>
  <c r="AC90" i="29"/>
  <c r="AD90" i="29" s="1"/>
  <c r="AA90" i="29"/>
  <c r="AC241" i="29"/>
  <c r="AD241" i="29" s="1"/>
  <c r="AA241" i="29"/>
  <c r="AA86" i="29"/>
  <c r="AC86" i="29"/>
  <c r="AD86" i="29" s="1"/>
  <c r="AC23" i="29"/>
  <c r="AD23" i="29" s="1"/>
  <c r="AA23" i="29"/>
  <c r="AC120" i="29"/>
  <c r="AD120" i="29" s="1"/>
  <c r="AA120" i="29"/>
  <c r="AC46" i="29"/>
  <c r="AD46" i="29" s="1"/>
  <c r="AA46" i="29"/>
  <c r="AC28" i="29"/>
  <c r="AD28" i="29" s="1"/>
  <c r="AA28" i="29"/>
  <c r="AC108" i="29"/>
  <c r="AD108" i="29" s="1"/>
  <c r="AA108" i="29"/>
  <c r="AC43" i="29"/>
  <c r="AD43" i="29" s="1"/>
  <c r="AA43" i="29"/>
  <c r="AC263" i="29"/>
  <c r="AD263" i="29" s="1"/>
  <c r="AA263" i="29"/>
  <c r="AC128" i="29"/>
  <c r="AD128" i="29" s="1"/>
  <c r="AA128" i="29"/>
  <c r="AC238" i="29"/>
  <c r="AD238" i="29" s="1"/>
  <c r="AA238" i="29"/>
  <c r="AC127" i="29"/>
  <c r="AD127" i="29" s="1"/>
  <c r="AA127" i="29"/>
  <c r="AC213" i="29"/>
  <c r="AD213" i="29" s="1"/>
  <c r="AA213" i="29"/>
  <c r="AC115" i="29"/>
  <c r="AD115" i="29" s="1"/>
  <c r="AA115" i="29"/>
  <c r="AC201" i="29"/>
  <c r="AD201" i="29" s="1"/>
  <c r="AA201" i="29"/>
  <c r="AC106" i="29"/>
  <c r="AD106" i="29" s="1"/>
  <c r="AA106" i="29"/>
  <c r="AC209" i="29"/>
  <c r="AD209" i="29" s="1"/>
  <c r="AA209" i="29"/>
  <c r="AC131" i="29"/>
  <c r="AD131" i="29" s="1"/>
  <c r="AA131" i="29"/>
  <c r="AC220" i="29"/>
  <c r="AD220" i="29" s="1"/>
  <c r="AA220" i="29"/>
  <c r="AA222" i="29"/>
  <c r="AC222" i="29"/>
  <c r="AD222" i="29" s="1"/>
  <c r="AC208" i="29"/>
  <c r="AD208" i="29" s="1"/>
  <c r="AA208" i="29"/>
  <c r="AC277" i="29"/>
  <c r="AD277" i="29" s="1"/>
  <c r="AA277" i="29"/>
  <c r="AC217" i="29"/>
  <c r="AD217" i="29" s="1"/>
  <c r="AA217" i="29"/>
  <c r="AC180" i="29"/>
  <c r="AD180" i="29" s="1"/>
  <c r="AA180" i="29"/>
  <c r="AC232" i="29"/>
  <c r="AD232" i="29" s="1"/>
  <c r="AA232" i="29"/>
  <c r="AC179" i="29"/>
  <c r="AD179" i="29" s="1"/>
  <c r="AA179" i="29"/>
  <c r="AC253" i="29"/>
  <c r="AD253" i="29" s="1"/>
  <c r="AA253" i="29"/>
  <c r="AC290" i="29"/>
  <c r="AD290" i="29" s="1"/>
  <c r="AA290" i="29"/>
  <c r="AC287" i="29"/>
  <c r="AD287" i="29" s="1"/>
  <c r="AA287" i="29"/>
  <c r="AC271" i="29"/>
  <c r="AD271" i="29" s="1"/>
  <c r="AA271" i="29"/>
  <c r="I2" i="34"/>
  <c r="J4" i="34"/>
  <c r="Q123" i="32"/>
  <c r="R7" i="49"/>
  <c r="DN25" i="28"/>
  <c r="DW25" i="28" s="1"/>
  <c r="AJ4" i="37"/>
  <c r="DY27" i="6"/>
  <c r="DY37" i="6"/>
  <c r="E24" i="8"/>
  <c r="E42" i="8" s="1"/>
  <c r="K437" i="26"/>
  <c r="K498" i="26" s="1"/>
  <c r="CD24" i="28"/>
  <c r="CV24" i="28" s="1"/>
  <c r="DE24" i="28" s="1"/>
  <c r="J41" i="34"/>
  <c r="K32" i="34"/>
  <c r="J7" i="49"/>
  <c r="K21" i="28"/>
  <c r="AB21" i="28"/>
  <c r="AK21" i="28" s="1"/>
  <c r="AT21" i="28" s="1"/>
  <c r="S21" i="28"/>
  <c r="I41" i="7"/>
  <c r="I15" i="7" s="1"/>
  <c r="DZ16" i="6" s="1"/>
  <c r="J39" i="7"/>
  <c r="L313" i="26"/>
  <c r="DZ11" i="6"/>
  <c r="AC29" i="29"/>
  <c r="AD29" i="29" s="1"/>
  <c r="AA29" i="29"/>
  <c r="AC33" i="29"/>
  <c r="AD33" i="29" s="1"/>
  <c r="AA33" i="29"/>
  <c r="AC102" i="29"/>
  <c r="AD102" i="29" s="1"/>
  <c r="AA102" i="29"/>
  <c r="AC160" i="29"/>
  <c r="AD160" i="29" s="1"/>
  <c r="AA160" i="29"/>
  <c r="AC110" i="29"/>
  <c r="AD110" i="29" s="1"/>
  <c r="AA110" i="29"/>
  <c r="AC100" i="29"/>
  <c r="AD100" i="29" s="1"/>
  <c r="AA100" i="29"/>
  <c r="AC136" i="29"/>
  <c r="AD136" i="29" s="1"/>
  <c r="AA136" i="29"/>
  <c r="AC142" i="29"/>
  <c r="AD142" i="29" s="1"/>
  <c r="AA142" i="29"/>
  <c r="AC125" i="29"/>
  <c r="AD125" i="29" s="1"/>
  <c r="AA125" i="29"/>
  <c r="AC114" i="29"/>
  <c r="AD114" i="29" s="1"/>
  <c r="AA114" i="29"/>
  <c r="AC211" i="29"/>
  <c r="AD211" i="29" s="1"/>
  <c r="AA211" i="29"/>
  <c r="AC139" i="29"/>
  <c r="AD139" i="29" s="1"/>
  <c r="AA139" i="29"/>
  <c r="AC112" i="29"/>
  <c r="AD112" i="29" s="1"/>
  <c r="AA112" i="29"/>
  <c r="AC228" i="29"/>
  <c r="AD228" i="29" s="1"/>
  <c r="AA228" i="29"/>
  <c r="AC218" i="29"/>
  <c r="AD218" i="29" s="1"/>
  <c r="AA218" i="29"/>
  <c r="AC225" i="29"/>
  <c r="AD225" i="29" s="1"/>
  <c r="AA225" i="29"/>
  <c r="AC188" i="29"/>
  <c r="AD188" i="29" s="1"/>
  <c r="AA188" i="29"/>
  <c r="AC240" i="29"/>
  <c r="AD240" i="29" s="1"/>
  <c r="AA240" i="29"/>
  <c r="AC187" i="29"/>
  <c r="AD187" i="29" s="1"/>
  <c r="AA187" i="29"/>
  <c r="AC258" i="29"/>
  <c r="AD258" i="29" s="1"/>
  <c r="AA258" i="29"/>
  <c r="AC243" i="29"/>
  <c r="AD243" i="29" s="1"/>
  <c r="AA243" i="29"/>
  <c r="AC260" i="29"/>
  <c r="AD260" i="29" s="1"/>
  <c r="AA260" i="29"/>
  <c r="AC273" i="29"/>
  <c r="AD273" i="29" s="1"/>
  <c r="AA273" i="29"/>
  <c r="O6" i="49"/>
  <c r="DK24" i="28"/>
  <c r="DT24" i="28" s="1"/>
  <c r="DZ23" i="6"/>
  <c r="DZ33" i="6"/>
  <c r="K32" i="33"/>
  <c r="J41" i="33"/>
  <c r="K71" i="6"/>
  <c r="J122" i="6"/>
  <c r="E52" i="8" s="1"/>
  <c r="J94" i="6"/>
  <c r="CX9" i="6" s="1"/>
  <c r="EA23" i="6"/>
  <c r="EA33" i="6"/>
  <c r="BR34" i="28"/>
  <c r="DH35" i="28"/>
  <c r="U17" i="49" s="1"/>
  <c r="BR37" i="28"/>
  <c r="BR31" i="28"/>
  <c r="AD23" i="37"/>
  <c r="BR23" i="28"/>
  <c r="BR36" i="28"/>
  <c r="BR38" i="28"/>
  <c r="BR25" i="28"/>
  <c r="DH37" i="28"/>
  <c r="U19" i="49" s="1"/>
  <c r="BR35" i="28"/>
  <c r="BR27" i="28"/>
  <c r="BR33" i="28"/>
  <c r="BR32" i="28"/>
  <c r="DH33" i="28"/>
  <c r="U15" i="49" s="1"/>
  <c r="BR29" i="28"/>
  <c r="DH31" i="28"/>
  <c r="U13" i="49" s="1"/>
  <c r="BR30" i="28"/>
  <c r="DH34" i="28"/>
  <c r="U16" i="49" s="1"/>
  <c r="DH32" i="28"/>
  <c r="U14" i="49" s="1"/>
  <c r="DH36" i="28"/>
  <c r="U18" i="49" s="1"/>
  <c r="BR24" i="28"/>
  <c r="BR28" i="28"/>
  <c r="DH28" i="28"/>
  <c r="U10" i="49" s="1"/>
  <c r="DH30" i="28"/>
  <c r="U12" i="49" s="1"/>
  <c r="BR26" i="28"/>
  <c r="J45" i="7"/>
  <c r="I47" i="7"/>
  <c r="I17" i="7" s="1"/>
  <c r="DZ18" i="6" s="1"/>
  <c r="I4" i="49"/>
  <c r="BP18" i="28"/>
  <c r="BP2" i="28"/>
  <c r="BP1" i="28" s="1"/>
  <c r="M23" i="7"/>
  <c r="M9" i="7" s="1"/>
  <c r="L9" i="7"/>
  <c r="G16" i="32"/>
  <c r="F18" i="32"/>
  <c r="DA2" i="28"/>
  <c r="DA1" i="28" s="1"/>
  <c r="W11" i="37" s="1"/>
  <c r="W13" i="37" s="1"/>
  <c r="H9" i="8"/>
  <c r="H38" i="8"/>
  <c r="G6" i="37"/>
  <c r="F4" i="37"/>
  <c r="DY25" i="6"/>
  <c r="DY35" i="6"/>
  <c r="J8" i="49"/>
  <c r="AC47" i="29"/>
  <c r="AD47" i="29" s="1"/>
  <c r="AA47" i="29"/>
  <c r="AA93" i="29"/>
  <c r="AC93" i="29"/>
  <c r="AD93" i="29" s="1"/>
  <c r="AC25" i="29"/>
  <c r="AD25" i="29" s="1"/>
  <c r="AA25" i="29"/>
  <c r="AA42" i="29"/>
  <c r="AC42" i="29"/>
  <c r="AD42" i="29" s="1"/>
  <c r="AC56" i="29"/>
  <c r="AD56" i="29" s="1"/>
  <c r="AA56" i="29"/>
  <c r="AC36" i="29"/>
  <c r="AD36" i="29" s="1"/>
  <c r="AA36" i="29"/>
  <c r="AC53" i="29"/>
  <c r="AD53" i="29" s="1"/>
  <c r="AA53" i="29"/>
  <c r="AC143" i="29"/>
  <c r="AD143" i="29" s="1"/>
  <c r="AA143" i="29"/>
  <c r="AC249" i="29"/>
  <c r="AD249" i="29" s="1"/>
  <c r="AA249" i="29"/>
  <c r="AC155" i="29"/>
  <c r="AD155" i="29" s="1"/>
  <c r="AA155" i="29"/>
  <c r="AC39" i="29"/>
  <c r="AD39" i="29" s="1"/>
  <c r="AA39" i="29"/>
  <c r="AC146" i="29"/>
  <c r="AD146" i="29" s="1"/>
  <c r="AA146" i="29"/>
  <c r="AC61" i="29"/>
  <c r="AD61" i="29" s="1"/>
  <c r="AA61" i="29"/>
  <c r="AA147" i="29"/>
  <c r="AC147" i="29"/>
  <c r="AD147" i="29" s="1"/>
  <c r="AC237" i="29"/>
  <c r="AD237" i="29" s="1"/>
  <c r="AA237" i="29"/>
  <c r="AC149" i="29"/>
  <c r="AD149" i="29" s="1"/>
  <c r="AA149" i="29"/>
  <c r="AC226" i="29"/>
  <c r="AD226" i="29" s="1"/>
  <c r="AA226" i="29"/>
  <c r="AC242" i="29"/>
  <c r="AD242" i="29" s="1"/>
  <c r="AA242" i="29"/>
  <c r="AC268" i="29"/>
  <c r="AD268" i="29" s="1"/>
  <c r="AA268" i="29"/>
  <c r="FY21" i="28"/>
  <c r="FP21" i="28"/>
  <c r="FG21" i="28"/>
  <c r="EX21" i="28"/>
  <c r="EN21" i="28"/>
  <c r="EE21" i="28"/>
  <c r="CE25" i="28"/>
  <c r="CW25" i="28" s="1"/>
  <c r="DF25" i="28" s="1"/>
  <c r="L438" i="26"/>
  <c r="L499" i="26" s="1"/>
  <c r="H624" i="26"/>
  <c r="I5" i="26"/>
  <c r="CF25" i="28"/>
  <c r="CX25" i="28" s="1"/>
  <c r="DG25" i="28" s="1"/>
  <c r="T7" i="49" s="1"/>
  <c r="M438" i="26"/>
  <c r="M499" i="26" s="1"/>
  <c r="J15" i="49"/>
  <c r="DP33" i="28"/>
  <c r="DY33" i="28" s="1"/>
  <c r="I24" i="8"/>
  <c r="I42" i="8" s="1"/>
  <c r="J5" i="49"/>
  <c r="C24" i="8"/>
  <c r="C42" i="8" s="1"/>
  <c r="J14" i="49"/>
  <c r="DP32" i="28"/>
  <c r="DY32" i="28" s="1"/>
  <c r="DA18" i="28"/>
  <c r="W6" i="37"/>
  <c r="AL6" i="37" s="1"/>
  <c r="I439" i="26"/>
  <c r="I500" i="26" s="1"/>
  <c r="CB26" i="28"/>
  <c r="CT26" i="28" s="1"/>
  <c r="DC26" i="28" s="1"/>
  <c r="L315" i="26"/>
  <c r="DZ13" i="6"/>
  <c r="AC203" i="29"/>
  <c r="AD203" i="29" s="1"/>
  <c r="AA203" i="29"/>
  <c r="AC210" i="29"/>
  <c r="AD210" i="29" s="1"/>
  <c r="AA210" i="29"/>
  <c r="AA48" i="29"/>
  <c r="AC48" i="29"/>
  <c r="AD48" i="29" s="1"/>
  <c r="AC68" i="29"/>
  <c r="AD68" i="29" s="1"/>
  <c r="AA68" i="29"/>
  <c r="AC195" i="29"/>
  <c r="AD195" i="29" s="1"/>
  <c r="AA195" i="29"/>
  <c r="AC31" i="29"/>
  <c r="AD31" i="29" s="1"/>
  <c r="AA31" i="29"/>
  <c r="AC166" i="29"/>
  <c r="AD166" i="29" s="1"/>
  <c r="AA166" i="29"/>
  <c r="AK166" i="29" s="1"/>
  <c r="AC49" i="29"/>
  <c r="AD49" i="29" s="1"/>
  <c r="AA49" i="29"/>
  <c r="AC64" i="29"/>
  <c r="AD64" i="29" s="1"/>
  <c r="AA64" i="29"/>
  <c r="AC44" i="29"/>
  <c r="AD44" i="29" s="1"/>
  <c r="AA44" i="29"/>
  <c r="AC129" i="29"/>
  <c r="AD129" i="29" s="1"/>
  <c r="AA129" i="29"/>
  <c r="AC116" i="29"/>
  <c r="AD116" i="29" s="1"/>
  <c r="AA116" i="29"/>
  <c r="AC185" i="29"/>
  <c r="AD185" i="29" s="1"/>
  <c r="AA185" i="29"/>
  <c r="AC221" i="29"/>
  <c r="AD221" i="29" s="1"/>
  <c r="AA221" i="29"/>
  <c r="AC250" i="29"/>
  <c r="AD250" i="29" s="1"/>
  <c r="AA250" i="29"/>
  <c r="AC133" i="29"/>
  <c r="AD133" i="29" s="1"/>
  <c r="AA133" i="29"/>
  <c r="AC124" i="29"/>
  <c r="AD124" i="29" s="1"/>
  <c r="AA124" i="29"/>
  <c r="AC245" i="29"/>
  <c r="AD245" i="29" s="1"/>
  <c r="AA245" i="29"/>
  <c r="AC122" i="29"/>
  <c r="AD122" i="29" s="1"/>
  <c r="AA122" i="29"/>
  <c r="AC286" i="29"/>
  <c r="AD286" i="29" s="1"/>
  <c r="AA286" i="29"/>
  <c r="AC163" i="29"/>
  <c r="AD163" i="29" s="1"/>
  <c r="AA163" i="29"/>
  <c r="AC233" i="29"/>
  <c r="AD233" i="29" s="1"/>
  <c r="AA233" i="29"/>
  <c r="AC189" i="29"/>
  <c r="AD189" i="29" s="1"/>
  <c r="AA189" i="29"/>
  <c r="AC197" i="29"/>
  <c r="AD197" i="29" s="1"/>
  <c r="AA197" i="29"/>
  <c r="AC259" i="29"/>
  <c r="AD259" i="29" s="1"/>
  <c r="AA259" i="29"/>
  <c r="AC251" i="29"/>
  <c r="AD251" i="29" s="1"/>
  <c r="AA251" i="29"/>
  <c r="AC282" i="29"/>
  <c r="AD282" i="29" s="1"/>
  <c r="AA282" i="29"/>
  <c r="Q4" i="49"/>
  <c r="DM22" i="28"/>
  <c r="F24" i="8"/>
  <c r="F42" i="8" s="1"/>
  <c r="X17" i="37"/>
  <c r="I17" i="37" s="1"/>
  <c r="AM17" i="37" s="1"/>
  <c r="X8" i="37"/>
  <c r="X19" i="37"/>
  <c r="I19" i="37" s="1"/>
  <c r="AM19" i="37" s="1"/>
  <c r="Y4" i="37"/>
  <c r="X18" i="37"/>
  <c r="I18" i="37" s="1"/>
  <c r="AM18" i="37" s="1"/>
  <c r="AC175" i="29"/>
  <c r="AD175" i="29" s="1"/>
  <c r="AA175" i="29"/>
  <c r="AC63" i="29"/>
  <c r="AD63" i="29" s="1"/>
  <c r="AA63" i="29"/>
  <c r="AC77" i="29"/>
  <c r="AD77" i="29" s="1"/>
  <c r="AA77" i="29"/>
  <c r="AC60" i="29"/>
  <c r="AD60" i="29" s="1"/>
  <c r="AA60" i="29"/>
  <c r="AC32" i="29"/>
  <c r="AD32" i="29" s="1"/>
  <c r="AA32" i="29"/>
  <c r="AA50" i="29"/>
  <c r="AC50" i="29"/>
  <c r="AD50" i="29" s="1"/>
  <c r="AA24" i="29"/>
  <c r="AC24" i="29"/>
  <c r="AD24" i="29" s="1"/>
  <c r="AC57" i="29"/>
  <c r="AD57" i="29" s="1"/>
  <c r="AA57" i="29"/>
  <c r="AC202" i="29"/>
  <c r="AD202" i="29" s="1"/>
  <c r="AA202" i="29"/>
  <c r="AC72" i="29"/>
  <c r="AD72" i="29" s="1"/>
  <c r="AA72" i="29"/>
  <c r="AC54" i="29"/>
  <c r="AD54" i="29" s="1"/>
  <c r="AA54" i="29"/>
  <c r="AC204" i="29"/>
  <c r="AD204" i="29" s="1"/>
  <c r="AA204" i="29"/>
  <c r="AC69" i="29"/>
  <c r="AD69" i="29" s="1"/>
  <c r="AA69" i="29"/>
  <c r="AC126" i="29"/>
  <c r="AD126" i="29" s="1"/>
  <c r="AA126" i="29"/>
  <c r="AC193" i="29"/>
  <c r="AD193" i="29" s="1"/>
  <c r="AA193" i="29"/>
  <c r="AC229" i="29"/>
  <c r="AD229" i="29" s="1"/>
  <c r="AA229" i="29"/>
  <c r="AC153" i="29"/>
  <c r="AD153" i="29" s="1"/>
  <c r="AA153" i="29"/>
  <c r="AC265" i="29"/>
  <c r="AD265" i="29" s="1"/>
  <c r="AA265" i="29"/>
  <c r="AC141" i="29"/>
  <c r="AD141" i="29" s="1"/>
  <c r="AA141" i="29"/>
  <c r="AK141" i="29" s="1"/>
  <c r="AC239" i="29"/>
  <c r="AD239" i="29" s="1"/>
  <c r="AA239" i="29"/>
  <c r="AC132" i="29"/>
  <c r="AD132" i="29" s="1"/>
  <c r="AA132" i="29"/>
  <c r="AC281" i="29"/>
  <c r="AD281" i="29" s="1"/>
  <c r="AA281" i="29"/>
  <c r="AC154" i="29"/>
  <c r="AD154" i="29" s="1"/>
  <c r="AA154" i="29"/>
  <c r="AK154" i="29" s="1"/>
  <c r="AC130" i="29"/>
  <c r="AD130" i="29" s="1"/>
  <c r="AA130" i="29"/>
  <c r="AC164" i="29"/>
  <c r="AD164" i="29" s="1"/>
  <c r="AA164" i="29"/>
  <c r="AK164" i="29" s="1"/>
  <c r="AC234" i="29"/>
  <c r="AD234" i="29" s="1"/>
  <c r="AA234" i="29"/>
  <c r="AC173" i="29"/>
  <c r="AD173" i="29" s="1"/>
  <c r="AA173" i="29"/>
  <c r="AK173" i="29" s="1"/>
  <c r="AC257" i="29"/>
  <c r="AD257" i="29" s="1"/>
  <c r="AA257" i="29"/>
  <c r="AC190" i="29"/>
  <c r="AD190" i="29" s="1"/>
  <c r="AA190" i="29"/>
  <c r="AC247" i="29"/>
  <c r="AD247" i="29" s="1"/>
  <c r="AA247" i="29"/>
  <c r="AA205" i="29"/>
  <c r="AC205" i="29"/>
  <c r="AD205" i="29" s="1"/>
  <c r="AC288" i="29"/>
  <c r="AD288" i="29" s="1"/>
  <c r="AA288" i="29"/>
  <c r="AC261" i="29"/>
  <c r="AD261" i="29" s="1"/>
  <c r="AA261" i="29"/>
  <c r="AK261" i="29" s="1"/>
  <c r="AC280" i="29"/>
  <c r="AD280" i="29" s="1"/>
  <c r="AA280" i="29"/>
  <c r="AC274" i="29"/>
  <c r="AD274" i="29" s="1"/>
  <c r="AA274" i="29"/>
  <c r="AK274" i="29" s="1"/>
  <c r="H570" i="26"/>
  <c r="EN22" i="28" s="1"/>
  <c r="C13" i="8"/>
  <c r="CN9" i="6"/>
  <c r="O5" i="49"/>
  <c r="DK23" i="28"/>
  <c r="DW21" i="6"/>
  <c r="DW31" i="6"/>
  <c r="DW39" i="6" s="1"/>
  <c r="D11" i="8"/>
  <c r="D12" i="8" s="1"/>
  <c r="N7" i="49"/>
  <c r="DJ25" i="28"/>
  <c r="DS25" i="28" s="1"/>
  <c r="J9" i="49"/>
  <c r="DP27" i="28"/>
  <c r="DY27" i="28" s="1"/>
  <c r="M33" i="7"/>
  <c r="M35" i="7" s="1"/>
  <c r="M13" i="7" s="1"/>
  <c r="L35" i="7"/>
  <c r="L13" i="7" s="1"/>
  <c r="DV23" i="6"/>
  <c r="DV33" i="6"/>
  <c r="DV39" i="6" s="1"/>
  <c r="I2" i="33"/>
  <c r="J4" i="33"/>
  <c r="L18" i="29"/>
  <c r="AL18" i="29"/>
  <c r="DS22" i="28"/>
  <c r="DJ18" i="28"/>
  <c r="DS18" i="28" s="1"/>
  <c r="R123" i="32"/>
  <c r="R124" i="32" s="1"/>
  <c r="R128" i="32" s="1"/>
  <c r="C11" i="8"/>
  <c r="C12" i="8" s="1"/>
  <c r="H35" i="8"/>
  <c r="J4" i="37"/>
  <c r="I6" i="37"/>
  <c r="I37" i="37"/>
  <c r="J35" i="37"/>
  <c r="K30" i="7"/>
  <c r="J32" i="7"/>
  <c r="J12" i="7" s="1"/>
  <c r="H655" i="26"/>
  <c r="I652" i="26"/>
  <c r="AC55" i="29"/>
  <c r="AD55" i="29" s="1"/>
  <c r="AA55" i="29"/>
  <c r="AA84" i="29"/>
  <c r="AC84" i="29"/>
  <c r="AD84" i="29" s="1"/>
  <c r="AC83" i="29"/>
  <c r="AD83" i="29" s="1"/>
  <c r="AA83" i="29"/>
  <c r="AC67" i="29"/>
  <c r="AD67" i="29" s="1"/>
  <c r="AA67" i="29"/>
  <c r="AC45" i="29"/>
  <c r="AD45" i="29" s="1"/>
  <c r="AA45" i="29"/>
  <c r="AA51" i="29"/>
  <c r="AC51" i="29"/>
  <c r="AD51" i="29" s="1"/>
  <c r="AC37" i="29"/>
  <c r="AD37" i="29" s="1"/>
  <c r="AA37" i="29"/>
  <c r="AA78" i="29"/>
  <c r="AC78" i="29"/>
  <c r="AD78" i="29" s="1"/>
  <c r="AC248" i="29"/>
  <c r="AD248" i="29" s="1"/>
  <c r="AA248" i="29"/>
  <c r="AC82" i="29"/>
  <c r="AD82" i="29" s="1"/>
  <c r="AA82" i="29"/>
  <c r="AK82" i="29" s="1"/>
  <c r="AC62" i="29"/>
  <c r="AD62" i="29" s="1"/>
  <c r="AA62" i="29"/>
  <c r="AC219" i="29"/>
  <c r="AD219" i="29" s="1"/>
  <c r="AA219" i="29"/>
  <c r="AC79" i="29"/>
  <c r="AD79" i="29" s="1"/>
  <c r="AA79" i="29"/>
  <c r="AC137" i="29"/>
  <c r="AD137" i="29" s="1"/>
  <c r="AA137" i="29"/>
  <c r="AC134" i="29"/>
  <c r="AD134" i="29" s="1"/>
  <c r="AA134" i="29"/>
  <c r="AC267" i="29"/>
  <c r="AD267" i="29" s="1"/>
  <c r="AA267" i="29"/>
  <c r="AC156" i="29"/>
  <c r="AD156" i="29" s="1"/>
  <c r="AA156" i="29"/>
  <c r="AC283" i="29"/>
  <c r="AD283" i="29" s="1"/>
  <c r="AA283" i="29"/>
  <c r="AK283" i="29" s="1"/>
  <c r="AC151" i="29"/>
  <c r="AD151" i="29" s="1"/>
  <c r="AA151" i="29"/>
  <c r="AC255" i="29"/>
  <c r="AD255" i="29" s="1"/>
  <c r="AA255" i="29"/>
  <c r="AC140" i="29"/>
  <c r="AD140" i="29" s="1"/>
  <c r="AA140" i="29"/>
  <c r="AA95" i="29"/>
  <c r="AC95" i="29"/>
  <c r="AD95" i="29" s="1"/>
  <c r="AC165" i="29"/>
  <c r="AD165" i="29" s="1"/>
  <c r="AA165" i="29"/>
  <c r="AA138" i="29"/>
  <c r="AC138" i="29"/>
  <c r="AD138" i="29" s="1"/>
  <c r="AC174" i="29"/>
  <c r="AD174" i="29" s="1"/>
  <c r="AA174" i="29"/>
  <c r="AC235" i="29"/>
  <c r="AD235" i="29" s="1"/>
  <c r="AA235" i="29"/>
  <c r="AC181" i="29"/>
  <c r="AD181" i="29" s="1"/>
  <c r="AA181" i="29"/>
  <c r="AC270" i="29"/>
  <c r="AD270" i="29" s="1"/>
  <c r="AA270" i="29"/>
  <c r="AC198" i="29"/>
  <c r="AD198" i="29" s="1"/>
  <c r="AA198" i="29"/>
  <c r="AC252" i="29"/>
  <c r="AD252" i="29" s="1"/>
  <c r="AA252" i="29"/>
  <c r="AK252" i="29" s="1"/>
  <c r="AC215" i="29"/>
  <c r="AD215" i="29" s="1"/>
  <c r="AA215" i="29"/>
  <c r="AC246" i="29"/>
  <c r="AD246" i="29" s="1"/>
  <c r="AA246" i="29"/>
  <c r="AC269" i="29"/>
  <c r="AD269" i="29" s="1"/>
  <c r="AA269" i="29"/>
  <c r="AC289" i="29"/>
  <c r="AD289" i="29" s="1"/>
  <c r="AA289" i="29"/>
  <c r="AK289" i="29" s="1"/>
  <c r="AC284" i="29"/>
  <c r="AD284" i="29" s="1"/>
  <c r="AA284" i="29"/>
  <c r="AK284" i="29" s="1"/>
  <c r="R50" i="32"/>
  <c r="R49" i="32"/>
  <c r="I436" i="26"/>
  <c r="I497" i="26" s="1"/>
  <c r="CB23" i="28"/>
  <c r="CT23" i="28" s="1"/>
  <c r="DC23" i="28" s="1"/>
  <c r="J18" i="49"/>
  <c r="DP36" i="28"/>
  <c r="DY36" i="28" s="1"/>
  <c r="J13" i="49"/>
  <c r="DP31" i="28"/>
  <c r="DY31" i="28" s="1"/>
  <c r="N316" i="26"/>
  <c r="EB14" i="6"/>
  <c r="H438" i="26"/>
  <c r="H499" i="26" s="1"/>
  <c r="CA25" i="28"/>
  <c r="CS25" i="28" s="1"/>
  <c r="DB25" i="28" s="1"/>
  <c r="DB2" i="28" s="1"/>
  <c r="DB1" i="28" s="1"/>
  <c r="X11" i="37" s="1"/>
  <c r="AK294" i="29"/>
  <c r="AK286" i="29"/>
  <c r="AK276" i="29"/>
  <c r="AK268" i="29"/>
  <c r="AK293" i="29"/>
  <c r="AK287" i="29"/>
  <c r="AK278" i="29"/>
  <c r="AK262" i="29"/>
  <c r="AK285" i="29"/>
  <c r="AK272" i="29"/>
  <c r="AK263" i="29"/>
  <c r="AK253" i="29"/>
  <c r="AK245" i="29"/>
  <c r="AK288" i="29"/>
  <c r="AK277" i="29"/>
  <c r="AK266" i="29"/>
  <c r="AK256" i="29"/>
  <c r="AK248" i="29"/>
  <c r="AK279" i="29"/>
  <c r="AK264" i="29"/>
  <c r="AK258" i="29"/>
  <c r="AK244" i="29"/>
  <c r="AK242" i="29"/>
  <c r="AK240" i="29"/>
  <c r="AK233" i="29"/>
  <c r="AK225" i="29"/>
  <c r="AK217" i="29"/>
  <c r="AK207" i="29"/>
  <c r="AK199" i="29"/>
  <c r="AK191" i="29"/>
  <c r="AK181" i="29"/>
  <c r="AK163" i="29"/>
  <c r="AK155" i="29"/>
  <c r="AK271" i="29"/>
  <c r="AK269" i="29"/>
  <c r="AK267" i="29"/>
  <c r="AK259" i="29"/>
  <c r="AK236" i="29"/>
  <c r="AK235" i="29"/>
  <c r="AK234" i="29"/>
  <c r="AK226" i="29"/>
  <c r="AK218" i="29"/>
  <c r="AK208" i="29"/>
  <c r="AK200" i="29"/>
  <c r="AK192" i="29"/>
  <c r="AK182" i="29"/>
  <c r="AK174" i="29"/>
  <c r="AK292" i="29"/>
  <c r="AK281" i="29"/>
  <c r="AK265" i="29"/>
  <c r="AK257" i="29"/>
  <c r="AK247" i="29"/>
  <c r="AK237" i="29"/>
  <c r="AK227" i="29"/>
  <c r="AK219" i="29"/>
  <c r="AK209" i="29"/>
  <c r="AK201" i="29"/>
  <c r="AK193" i="29"/>
  <c r="AK183" i="29"/>
  <c r="AK175" i="29"/>
  <c r="AK167" i="29"/>
  <c r="AK165" i="29"/>
  <c r="AK157" i="29"/>
  <c r="AK273" i="29"/>
  <c r="AK260" i="29"/>
  <c r="AK251" i="29"/>
  <c r="AK246" i="29"/>
  <c r="AK238" i="29"/>
  <c r="AK228" i="29"/>
  <c r="AK220" i="29"/>
  <c r="AK210" i="29"/>
  <c r="AK202" i="29"/>
  <c r="AK194" i="29"/>
  <c r="AK184" i="29"/>
  <c r="AK176" i="29"/>
  <c r="AK168" i="29"/>
  <c r="AK255" i="29"/>
  <c r="AK250" i="29"/>
  <c r="AK241" i="29"/>
  <c r="AK213" i="29"/>
  <c r="AK204" i="29"/>
  <c r="AK177" i="29"/>
  <c r="AK171" i="29"/>
  <c r="AK162" i="29"/>
  <c r="AK150" i="29"/>
  <c r="AK140" i="29"/>
  <c r="AK132" i="29"/>
  <c r="AK124" i="29"/>
  <c r="AK114" i="29"/>
  <c r="AK282" i="29"/>
  <c r="AK249" i="29"/>
  <c r="AK230" i="29"/>
  <c r="AK206" i="29"/>
  <c r="AK196" i="29"/>
  <c r="AK169" i="29"/>
  <c r="AK151" i="29"/>
  <c r="AK133" i="29"/>
  <c r="AK125" i="29"/>
  <c r="AK115" i="29"/>
  <c r="AK107" i="29"/>
  <c r="AK99" i="29"/>
  <c r="AK254" i="29"/>
  <c r="AK232" i="29"/>
  <c r="AK222" i="29"/>
  <c r="AK198" i="29"/>
  <c r="AK186" i="29"/>
  <c r="AK152" i="29"/>
  <c r="AK144" i="29"/>
  <c r="AK143" i="29"/>
  <c r="AK142" i="29"/>
  <c r="AK134" i="29"/>
  <c r="AK126" i="29"/>
  <c r="AK116" i="29"/>
  <c r="AK108" i="29"/>
  <c r="AK100" i="29"/>
  <c r="AK243" i="29"/>
  <c r="AK224" i="29"/>
  <c r="AK214" i="29"/>
  <c r="AK190" i="29"/>
  <c r="AK188" i="29"/>
  <c r="AK178" i="29"/>
  <c r="AK161" i="29"/>
  <c r="AK158" i="29"/>
  <c r="AK153" i="29"/>
  <c r="AK145" i="29"/>
  <c r="AK135" i="29"/>
  <c r="AK127" i="29"/>
  <c r="AK117" i="29"/>
  <c r="AK109" i="29"/>
  <c r="AK101" i="29"/>
  <c r="AK280" i="29"/>
  <c r="AK223" i="29"/>
  <c r="AK172" i="29"/>
  <c r="AK129" i="29"/>
  <c r="AK119" i="29"/>
  <c r="AK291" i="29"/>
  <c r="AK275" i="29"/>
  <c r="AK239" i="29"/>
  <c r="AK185" i="29"/>
  <c r="AK180" i="29"/>
  <c r="AK179" i="29"/>
  <c r="AK159" i="29"/>
  <c r="AK131" i="29"/>
  <c r="AK120" i="29"/>
  <c r="AK110" i="29"/>
  <c r="AK104" i="29"/>
  <c r="AK187" i="29"/>
  <c r="AK147" i="29"/>
  <c r="AK138" i="29"/>
  <c r="AK121" i="29"/>
  <c r="AK111" i="29"/>
  <c r="AK96" i="29"/>
  <c r="AK203" i="29"/>
  <c r="AK10" i="29" s="1"/>
  <c r="AK197" i="29"/>
  <c r="AK195" i="29"/>
  <c r="AK149" i="29"/>
  <c r="AK136" i="29"/>
  <c r="AK123" i="29"/>
  <c r="AK113" i="29"/>
  <c r="AK105" i="29"/>
  <c r="AK97" i="29"/>
  <c r="AK290" i="29"/>
  <c r="AK270" i="29"/>
  <c r="AK211" i="29"/>
  <c r="AK205" i="29"/>
  <c r="AK170" i="29"/>
  <c r="AK160" i="29"/>
  <c r="AK130" i="29"/>
  <c r="AK156" i="29"/>
  <c r="AK139" i="29"/>
  <c r="AK118" i="29"/>
  <c r="AK112" i="29"/>
  <c r="AK81" i="29"/>
  <c r="AK71" i="29"/>
  <c r="AK63" i="29"/>
  <c r="AK55" i="29"/>
  <c r="AK45" i="29"/>
  <c r="AK37" i="29"/>
  <c r="AK29" i="29"/>
  <c r="AK21" i="29"/>
  <c r="AK221" i="29"/>
  <c r="AK148" i="29"/>
  <c r="AK102" i="29"/>
  <c r="AK90" i="29"/>
  <c r="AK88" i="29"/>
  <c r="AK72" i="29"/>
  <c r="AK64" i="29"/>
  <c r="AK56" i="29"/>
  <c r="AK46" i="29"/>
  <c r="AK38" i="29"/>
  <c r="AK30" i="29"/>
  <c r="AK22" i="29"/>
  <c r="AK216" i="29"/>
  <c r="AK189" i="29"/>
  <c r="AK231" i="29"/>
  <c r="AK212" i="29"/>
  <c r="AK84" i="29"/>
  <c r="AK76" i="29"/>
  <c r="AK66" i="29"/>
  <c r="AK58" i="29"/>
  <c r="AK48" i="29"/>
  <c r="AK40" i="29"/>
  <c r="AK32" i="29"/>
  <c r="AK24" i="29"/>
  <c r="AK215" i="29"/>
  <c r="AK146" i="29"/>
  <c r="AK103" i="29"/>
  <c r="AK94" i="29"/>
  <c r="AK93" i="29"/>
  <c r="AK87" i="29"/>
  <c r="AK83" i="29"/>
  <c r="AK69" i="29"/>
  <c r="AK62" i="29"/>
  <c r="AK47" i="29"/>
  <c r="AK35" i="29"/>
  <c r="AK28" i="29"/>
  <c r="AK85" i="29"/>
  <c r="AK78" i="29"/>
  <c r="AK49" i="29"/>
  <c r="AK42" i="29"/>
  <c r="AK92" i="29"/>
  <c r="AK89" i="29"/>
  <c r="AK79" i="29"/>
  <c r="AK70" i="29"/>
  <c r="AK57" i="29"/>
  <c r="AK43" i="29"/>
  <c r="AK36" i="29"/>
  <c r="AK23" i="29"/>
  <c r="AK95" i="29"/>
  <c r="AK59" i="29"/>
  <c r="AK52" i="29"/>
  <c r="AK51" i="29"/>
  <c r="AK50" i="29"/>
  <c r="AK25" i="29"/>
  <c r="AK86" i="29"/>
  <c r="AK80" i="29"/>
  <c r="AK65" i="29"/>
  <c r="AK53" i="29"/>
  <c r="AK44" i="29"/>
  <c r="AK31" i="29"/>
  <c r="AK19" i="29"/>
  <c r="AK229" i="29"/>
  <c r="AK128" i="29"/>
  <c r="AK122" i="29"/>
  <c r="AK106" i="29"/>
  <c r="AK75" i="29"/>
  <c r="AK74" i="29"/>
  <c r="AK73" i="29"/>
  <c r="AK61" i="29"/>
  <c r="AK54" i="29"/>
  <c r="AK39" i="29"/>
  <c r="AK27" i="29"/>
  <c r="AK20" i="29"/>
  <c r="AK77" i="29"/>
  <c r="AK68" i="29"/>
  <c r="AK41" i="29"/>
  <c r="AK34" i="29"/>
  <c r="AK91" i="29"/>
  <c r="AK67" i="29"/>
  <c r="AK26" i="29"/>
  <c r="AK60" i="29"/>
  <c r="AK33" i="29"/>
  <c r="AK137" i="29"/>
  <c r="AK98" i="29"/>
  <c r="DH38" i="28"/>
  <c r="U20" i="49" s="1"/>
  <c r="I16" i="32"/>
  <c r="J18" i="32"/>
  <c r="J28" i="37"/>
  <c r="H2" i="22"/>
  <c r="DY30" i="6"/>
  <c r="DY20" i="6"/>
  <c r="DU39" i="6"/>
  <c r="W14" i="37" l="1"/>
  <c r="X12" i="37"/>
  <c r="I12" i="37" s="1"/>
  <c r="I11" i="37" s="1"/>
  <c r="AM11" i="37" s="1"/>
  <c r="AK5" i="29"/>
  <c r="AK12" i="29"/>
  <c r="AK13" i="29"/>
  <c r="C36" i="8"/>
  <c r="C53" i="8"/>
  <c r="C54" i="8" s="1"/>
  <c r="B4" i="36"/>
  <c r="B14" i="36"/>
  <c r="B5" i="36"/>
  <c r="B7" i="36"/>
  <c r="K4" i="33"/>
  <c r="J2" i="33"/>
  <c r="AM18" i="29"/>
  <c r="M18" i="29"/>
  <c r="DB18" i="28"/>
  <c r="K6" i="49"/>
  <c r="K14" i="49"/>
  <c r="DQ32" i="28"/>
  <c r="DZ32" i="28" s="1"/>
  <c r="K5" i="49"/>
  <c r="J570" i="26"/>
  <c r="EP22" i="28" s="1"/>
  <c r="E13" i="8"/>
  <c r="CP9" i="6"/>
  <c r="DO9" i="6"/>
  <c r="DZ30" i="6"/>
  <c r="DZ20" i="6"/>
  <c r="AI4" i="37"/>
  <c r="EO2" i="28"/>
  <c r="EO1" i="28" s="1"/>
  <c r="EY22" i="28"/>
  <c r="F2" i="34"/>
  <c r="E4" i="34"/>
  <c r="M18" i="28"/>
  <c r="M2" i="28"/>
  <c r="M1" i="28" s="1"/>
  <c r="N22" i="28"/>
  <c r="AJ293" i="29"/>
  <c r="AJ285" i="29"/>
  <c r="AJ275" i="29"/>
  <c r="AJ284" i="29"/>
  <c r="AJ282" i="29"/>
  <c r="AJ273" i="29"/>
  <c r="AJ271" i="29"/>
  <c r="AJ267" i="29"/>
  <c r="AJ291" i="29"/>
  <c r="AJ289" i="29"/>
  <c r="AJ280" i="29"/>
  <c r="AJ269" i="29"/>
  <c r="AJ261" i="29"/>
  <c r="AJ287" i="29"/>
  <c r="AJ278" i="29"/>
  <c r="AJ276" i="29"/>
  <c r="AJ262" i="29"/>
  <c r="AJ252" i="29"/>
  <c r="AJ244" i="29"/>
  <c r="AJ292" i="29"/>
  <c r="AJ290" i="29"/>
  <c r="AJ279" i="29"/>
  <c r="AJ265" i="29"/>
  <c r="AJ255" i="29"/>
  <c r="AJ247" i="29"/>
  <c r="AJ274" i="29"/>
  <c r="AJ254" i="29"/>
  <c r="AJ248" i="29"/>
  <c r="AJ232" i="29"/>
  <c r="AJ224" i="29"/>
  <c r="AJ216" i="29"/>
  <c r="AJ206" i="29"/>
  <c r="AJ198" i="29"/>
  <c r="AJ190" i="29"/>
  <c r="AJ189" i="29"/>
  <c r="AJ188" i="29"/>
  <c r="AJ180" i="29"/>
  <c r="AJ172" i="29"/>
  <c r="AJ162" i="29"/>
  <c r="AJ154" i="29"/>
  <c r="AJ264" i="29"/>
  <c r="AJ258" i="29"/>
  <c r="AJ253" i="29"/>
  <c r="AJ242" i="29"/>
  <c r="AJ240" i="29"/>
  <c r="AJ233" i="29"/>
  <c r="AJ225" i="29"/>
  <c r="AJ217" i="29"/>
  <c r="AJ207" i="29"/>
  <c r="AJ199" i="29"/>
  <c r="AJ191" i="29"/>
  <c r="AJ181" i="29"/>
  <c r="AJ173" i="29"/>
  <c r="AJ163" i="29"/>
  <c r="AJ294" i="29"/>
  <c r="AJ286" i="29"/>
  <c r="AJ259" i="29"/>
  <c r="AJ236" i="29"/>
  <c r="AJ235" i="29"/>
  <c r="AJ234" i="29"/>
  <c r="AJ226" i="29"/>
  <c r="AJ218" i="29"/>
  <c r="AJ208" i="29"/>
  <c r="AJ200" i="29"/>
  <c r="AJ192" i="29"/>
  <c r="AJ182" i="29"/>
  <c r="AJ174" i="29"/>
  <c r="AJ164" i="29"/>
  <c r="AJ156" i="29"/>
  <c r="AJ283" i="29"/>
  <c r="AJ281" i="29"/>
  <c r="AJ257" i="29"/>
  <c r="AJ237" i="29"/>
  <c r="AJ227" i="29"/>
  <c r="AJ219" i="29"/>
  <c r="AJ209" i="29"/>
  <c r="AJ201" i="29"/>
  <c r="AJ193" i="29"/>
  <c r="AJ183" i="29"/>
  <c r="AJ175" i="29"/>
  <c r="AJ167" i="29"/>
  <c r="AJ166" i="29"/>
  <c r="AJ165" i="29"/>
  <c r="AJ288" i="29"/>
  <c r="AJ270" i="29"/>
  <c r="AJ221" i="29"/>
  <c r="AJ215" i="29"/>
  <c r="AJ185" i="29"/>
  <c r="AJ179" i="29"/>
  <c r="AJ160" i="29"/>
  <c r="AJ149" i="29"/>
  <c r="AJ139" i="29"/>
  <c r="AJ131" i="29"/>
  <c r="AJ123" i="29"/>
  <c r="AJ113" i="29"/>
  <c r="AJ266" i="29"/>
  <c r="AJ260" i="29"/>
  <c r="AJ250" i="29"/>
  <c r="AJ241" i="29"/>
  <c r="AJ213" i="29"/>
  <c r="AJ210" i="29"/>
  <c r="AJ204" i="29"/>
  <c r="AJ177" i="29"/>
  <c r="AJ171" i="29"/>
  <c r="AJ155" i="29"/>
  <c r="AJ150" i="29"/>
  <c r="AJ140" i="29"/>
  <c r="AJ132" i="29"/>
  <c r="AJ124" i="29"/>
  <c r="AJ114" i="29"/>
  <c r="AJ106" i="29"/>
  <c r="AJ98" i="29"/>
  <c r="AJ97" i="29"/>
  <c r="AJ96" i="29"/>
  <c r="AJ249" i="29"/>
  <c r="AJ238" i="29"/>
  <c r="AJ230" i="29"/>
  <c r="AJ202" i="29"/>
  <c r="AJ196" i="29"/>
  <c r="AJ169" i="29"/>
  <c r="AJ151" i="29"/>
  <c r="AJ141" i="29"/>
  <c r="AJ133" i="29"/>
  <c r="AJ125" i="29"/>
  <c r="AJ115" i="29"/>
  <c r="AJ107" i="29"/>
  <c r="AJ99" i="29"/>
  <c r="AJ277" i="29"/>
  <c r="AJ272" i="29"/>
  <c r="AJ263" i="29"/>
  <c r="AJ228" i="29"/>
  <c r="AJ222" i="29"/>
  <c r="AJ194" i="29"/>
  <c r="AJ186" i="29"/>
  <c r="AJ152" i="29"/>
  <c r="AJ144" i="29"/>
  <c r="AJ143" i="29"/>
  <c r="AJ142" i="29"/>
  <c r="AJ134" i="29"/>
  <c r="AJ126" i="29"/>
  <c r="AJ116" i="29"/>
  <c r="AJ108" i="29"/>
  <c r="AJ100" i="29"/>
  <c r="AJ231" i="29"/>
  <c r="AJ229" i="29"/>
  <c r="AJ146" i="29"/>
  <c r="AJ223" i="29"/>
  <c r="AJ158" i="29"/>
  <c r="AJ135" i="29"/>
  <c r="AJ129" i="29"/>
  <c r="AJ119" i="29"/>
  <c r="AJ109" i="29"/>
  <c r="AJ103" i="29"/>
  <c r="AJ102" i="29"/>
  <c r="AJ95" i="29"/>
  <c r="AJ239" i="29"/>
  <c r="AJ159" i="29"/>
  <c r="AJ120" i="29"/>
  <c r="AJ110" i="29"/>
  <c r="AJ104" i="29"/>
  <c r="AJ187" i="29"/>
  <c r="AJ157" i="29"/>
  <c r="AJ153" i="29"/>
  <c r="AJ147" i="29"/>
  <c r="AJ138" i="29"/>
  <c r="AJ127" i="29"/>
  <c r="AJ121" i="29"/>
  <c r="AJ117" i="29"/>
  <c r="AJ111" i="29"/>
  <c r="AJ91" i="29"/>
  <c r="AJ220" i="29"/>
  <c r="AJ214" i="29"/>
  <c r="AJ203" i="29"/>
  <c r="AJ197" i="29"/>
  <c r="AJ195" i="29"/>
  <c r="AJ168" i="29"/>
  <c r="AJ161" i="29"/>
  <c r="AJ136" i="29"/>
  <c r="AJ105" i="29"/>
  <c r="AJ251" i="29"/>
  <c r="AJ80" i="29"/>
  <c r="AJ70" i="29"/>
  <c r="AJ62" i="29"/>
  <c r="AJ54" i="29"/>
  <c r="AJ44" i="29"/>
  <c r="AJ36" i="29"/>
  <c r="AJ28" i="29"/>
  <c r="AJ20" i="29"/>
  <c r="AJ184" i="29"/>
  <c r="AJ130" i="29"/>
  <c r="AJ118" i="29"/>
  <c r="AJ112" i="29"/>
  <c r="AJ81" i="29"/>
  <c r="AJ71" i="29"/>
  <c r="AJ63" i="29"/>
  <c r="AJ55" i="29"/>
  <c r="AJ45" i="29"/>
  <c r="AJ37" i="29"/>
  <c r="AJ29" i="29"/>
  <c r="AJ21" i="29"/>
  <c r="AJ256" i="29"/>
  <c r="AJ205" i="29"/>
  <c r="AJ170" i="29"/>
  <c r="AJ145" i="29"/>
  <c r="AJ137" i="29"/>
  <c r="AJ101" i="29"/>
  <c r="AJ93" i="29"/>
  <c r="AJ83" i="29"/>
  <c r="AJ75" i="29"/>
  <c r="AJ74" i="29"/>
  <c r="AJ73" i="29"/>
  <c r="AJ65" i="29"/>
  <c r="AJ57" i="29"/>
  <c r="AJ47" i="29"/>
  <c r="AJ39" i="29"/>
  <c r="AJ31" i="29"/>
  <c r="AJ23" i="29"/>
  <c r="AJ178" i="29"/>
  <c r="AJ245" i="29"/>
  <c r="AJ211" i="29"/>
  <c r="AJ176" i="29"/>
  <c r="AJ87" i="29"/>
  <c r="AJ90" i="29"/>
  <c r="AJ77" i="29"/>
  <c r="AJ68" i="29"/>
  <c r="AJ41" i="29"/>
  <c r="AJ34" i="29"/>
  <c r="AJ246" i="29"/>
  <c r="AJ212" i="29"/>
  <c r="AJ148" i="29"/>
  <c r="AJ94" i="29"/>
  <c r="AJ84" i="29"/>
  <c r="AJ69" i="29"/>
  <c r="AJ56" i="29"/>
  <c r="AJ48" i="29"/>
  <c r="AJ35" i="29"/>
  <c r="AJ22" i="29"/>
  <c r="AJ268" i="29"/>
  <c r="AJ85" i="29"/>
  <c r="AJ78" i="29"/>
  <c r="AJ49" i="29"/>
  <c r="AJ42" i="29"/>
  <c r="AJ92" i="29"/>
  <c r="AJ89" i="29"/>
  <c r="AJ79" i="29"/>
  <c r="AJ64" i="29"/>
  <c r="AJ58" i="29"/>
  <c r="AJ43" i="29"/>
  <c r="AJ30" i="29"/>
  <c r="AJ24" i="29"/>
  <c r="AJ59" i="29"/>
  <c r="AJ52" i="29"/>
  <c r="AJ51" i="29"/>
  <c r="AJ50" i="29"/>
  <c r="AJ25" i="29"/>
  <c r="AJ67" i="29"/>
  <c r="AJ60" i="29"/>
  <c r="AJ33" i="29"/>
  <c r="AJ26" i="29"/>
  <c r="AJ128" i="29"/>
  <c r="AJ122" i="29"/>
  <c r="AJ82" i="29"/>
  <c r="AJ76" i="29"/>
  <c r="AJ61" i="29"/>
  <c r="AJ46" i="29"/>
  <c r="AJ40" i="29"/>
  <c r="AJ27" i="29"/>
  <c r="AJ53" i="29"/>
  <c r="AJ38" i="29"/>
  <c r="AJ72" i="29"/>
  <c r="AJ243" i="29"/>
  <c r="AJ32" i="29"/>
  <c r="AJ66" i="29"/>
  <c r="AJ88" i="29"/>
  <c r="AJ86" i="29"/>
  <c r="AJ19" i="29"/>
  <c r="M315" i="26"/>
  <c r="EA13" i="6"/>
  <c r="DT23" i="28"/>
  <c r="DZ22" i="6"/>
  <c r="DZ32" i="6"/>
  <c r="S7" i="49"/>
  <c r="DO25" i="28"/>
  <c r="DX25" i="28" s="1"/>
  <c r="G134" i="32"/>
  <c r="G170" i="32"/>
  <c r="G169" i="32"/>
  <c r="K15" i="49"/>
  <c r="DQ33" i="28"/>
  <c r="DZ33" i="28" s="1"/>
  <c r="L435" i="26"/>
  <c r="L496" i="26" s="1"/>
  <c r="CE22" i="28"/>
  <c r="CW22" i="28" s="1"/>
  <c r="DF22" i="28" s="1"/>
  <c r="K41" i="34"/>
  <c r="L32" i="34"/>
  <c r="J4" i="49"/>
  <c r="BQ18" i="28"/>
  <c r="BQ2" i="28"/>
  <c r="BQ1" i="28" s="1"/>
  <c r="P7" i="49"/>
  <c r="DL25" i="28"/>
  <c r="DU25" i="28" s="1"/>
  <c r="DX21" i="6"/>
  <c r="DX31" i="6"/>
  <c r="DX39" i="6" s="1"/>
  <c r="E11" i="8"/>
  <c r="E12" i="8" s="1"/>
  <c r="AK6" i="29"/>
  <c r="AK7" i="29"/>
  <c r="L30" i="7"/>
  <c r="K32" i="7"/>
  <c r="K12" i="7" s="1"/>
  <c r="X9" i="37"/>
  <c r="X13" i="37"/>
  <c r="L437" i="26"/>
  <c r="L498" i="26" s="1"/>
  <c r="CE24" i="28"/>
  <c r="CW24" i="28" s="1"/>
  <c r="DF24" i="28" s="1"/>
  <c r="FZ21" i="28"/>
  <c r="FQ21" i="28"/>
  <c r="FH21" i="28"/>
  <c r="EY21" i="28"/>
  <c r="EO21" i="28"/>
  <c r="EF21" i="28"/>
  <c r="E4" i="37"/>
  <c r="F6" i="37"/>
  <c r="DZ27" i="6"/>
  <c r="DZ37" i="6"/>
  <c r="K9" i="49"/>
  <c r="DQ27" i="28"/>
  <c r="DZ27" i="28" s="1"/>
  <c r="K13" i="49"/>
  <c r="DQ31" i="28"/>
  <c r="DZ31" i="28" s="1"/>
  <c r="K94" i="6"/>
  <c r="CY9" i="6" s="1"/>
  <c r="L71" i="6"/>
  <c r="K122" i="6"/>
  <c r="F52" i="8" s="1"/>
  <c r="K39" i="7"/>
  <c r="J41" i="7"/>
  <c r="J15" i="7" s="1"/>
  <c r="EA16" i="6" s="1"/>
  <c r="J2" i="34"/>
  <c r="K4" i="34"/>
  <c r="I1" i="8"/>
  <c r="I9" i="8"/>
  <c r="I38" i="8"/>
  <c r="G93" i="33"/>
  <c r="G94" i="33"/>
  <c r="G58" i="33"/>
  <c r="J436" i="26"/>
  <c r="J497" i="26" s="1"/>
  <c r="CC23" i="28"/>
  <c r="CU23" i="28" s="1"/>
  <c r="DD23" i="28" s="1"/>
  <c r="W7" i="37"/>
  <c r="H7" i="37" s="1"/>
  <c r="H8" i="37" s="1"/>
  <c r="AK4" i="29"/>
  <c r="K35" i="37"/>
  <c r="J37" i="37"/>
  <c r="P8" i="49"/>
  <c r="DL26" i="28"/>
  <c r="DU26" i="28" s="1"/>
  <c r="V6" i="37"/>
  <c r="AK6" i="37" s="1"/>
  <c r="E18" i="32"/>
  <c r="F16" i="32"/>
  <c r="K45" i="7"/>
  <c r="J47" i="7"/>
  <c r="J17" i="7" s="1"/>
  <c r="EA18" i="6" s="1"/>
  <c r="K17" i="49"/>
  <c r="DQ35" i="28"/>
  <c r="DZ35" i="28" s="1"/>
  <c r="K19" i="49"/>
  <c r="DQ37" i="28"/>
  <c r="DZ37" i="28" s="1"/>
  <c r="DZ25" i="6"/>
  <c r="DZ35" i="6"/>
  <c r="R6" i="49"/>
  <c r="DN24" i="28"/>
  <c r="DW24" i="28" s="1"/>
  <c r="K314" i="26"/>
  <c r="DY12" i="6"/>
  <c r="I35" i="8"/>
  <c r="E4" i="33"/>
  <c r="F2" i="33"/>
  <c r="I18" i="29"/>
  <c r="I295" i="29" s="1"/>
  <c r="AI18" i="29"/>
  <c r="AK3" i="29"/>
  <c r="O7" i="49"/>
  <c r="DK25" i="28"/>
  <c r="DT25" i="28" s="1"/>
  <c r="P5" i="49"/>
  <c r="DC18" i="28"/>
  <c r="DC2" i="28"/>
  <c r="DC1" i="28" s="1"/>
  <c r="Y11" i="37" s="1"/>
  <c r="DL23" i="28"/>
  <c r="K8" i="49"/>
  <c r="K12" i="49"/>
  <c r="DQ30" i="28"/>
  <c r="DZ30" i="28" s="1"/>
  <c r="L32" i="33"/>
  <c r="K41" i="33"/>
  <c r="J27" i="7"/>
  <c r="I29" i="7"/>
  <c r="I11" i="7" s="1"/>
  <c r="V13" i="37"/>
  <c r="K28" i="37"/>
  <c r="K18" i="32"/>
  <c r="J16" i="32"/>
  <c r="AK9" i="29"/>
  <c r="AK8" i="29"/>
  <c r="X6" i="37"/>
  <c r="X7" i="37" s="1"/>
  <c r="I7" i="37" s="1"/>
  <c r="I8" i="37" s="1"/>
  <c r="D53" i="8"/>
  <c r="D54" i="8" s="1"/>
  <c r="D36" i="8"/>
  <c r="D22" i="8"/>
  <c r="D40" i="8" s="1"/>
  <c r="C21" i="8"/>
  <c r="C39" i="8" s="1"/>
  <c r="C37" i="8"/>
  <c r="K7" i="49"/>
  <c r="K16" i="49"/>
  <c r="DQ34" i="28"/>
  <c r="DZ34" i="28" s="1"/>
  <c r="K317" i="26"/>
  <c r="DY15" i="6"/>
  <c r="DY34" i="6" s="1"/>
  <c r="E28" i="37"/>
  <c r="I2" i="22"/>
  <c r="R4" i="49"/>
  <c r="DN22" i="28"/>
  <c r="B22" i="8"/>
  <c r="B40" i="8" s="1"/>
  <c r="AK11" i="29"/>
  <c r="EB23" i="6"/>
  <c r="EB33" i="6"/>
  <c r="J6" i="37"/>
  <c r="K4" i="37"/>
  <c r="AL287" i="29"/>
  <c r="AL277" i="29"/>
  <c r="AL293" i="29"/>
  <c r="AL291" i="29"/>
  <c r="AL289" i="29"/>
  <c r="AL280" i="29"/>
  <c r="AL269" i="29"/>
  <c r="AL285" i="29"/>
  <c r="AL283" i="29"/>
  <c r="AL276" i="29"/>
  <c r="AL274" i="29"/>
  <c r="AL272" i="29"/>
  <c r="AL263" i="29"/>
  <c r="AL281" i="29"/>
  <c r="AL270" i="29"/>
  <c r="AL264" i="29"/>
  <c r="AL254" i="29"/>
  <c r="AL246" i="29"/>
  <c r="AL286" i="29"/>
  <c r="AL284" i="29"/>
  <c r="AL282" i="29"/>
  <c r="AL275" i="29"/>
  <c r="AL273" i="29"/>
  <c r="AL271" i="29"/>
  <c r="AL267" i="29"/>
  <c r="AL259" i="29"/>
  <c r="AL258" i="29"/>
  <c r="AL257" i="29"/>
  <c r="AL249" i="29"/>
  <c r="AL253" i="29"/>
  <c r="AL236" i="29"/>
  <c r="AL235" i="29"/>
  <c r="AL234" i="29"/>
  <c r="AL226" i="29"/>
  <c r="AL218" i="29"/>
  <c r="AL208" i="29"/>
  <c r="AL200" i="29"/>
  <c r="AL192" i="29"/>
  <c r="AL182" i="29"/>
  <c r="AL174" i="29"/>
  <c r="AL164" i="29"/>
  <c r="AL156" i="29"/>
  <c r="AL294" i="29"/>
  <c r="AL292" i="29"/>
  <c r="AL265" i="29"/>
  <c r="AL252" i="29"/>
  <c r="AL247" i="29"/>
  <c r="AL237" i="29"/>
  <c r="AL227" i="29"/>
  <c r="AL219" i="29"/>
  <c r="AL209" i="29"/>
  <c r="AL201" i="29"/>
  <c r="AL193" i="29"/>
  <c r="AL183" i="29"/>
  <c r="AL175" i="29"/>
  <c r="AL167" i="29"/>
  <c r="AL166" i="29"/>
  <c r="AL165" i="29"/>
  <c r="AL260" i="29"/>
  <c r="AL251" i="29"/>
  <c r="AL238" i="29"/>
  <c r="AL228" i="29"/>
  <c r="AL220" i="29"/>
  <c r="AL210" i="29"/>
  <c r="AL202" i="29"/>
  <c r="AL194" i="29"/>
  <c r="AL184" i="29"/>
  <c r="AL176" i="29"/>
  <c r="AL168" i="29"/>
  <c r="AL158" i="29"/>
  <c r="AL288" i="29"/>
  <c r="AL278" i="29"/>
  <c r="AL261" i="29"/>
  <c r="AL256" i="29"/>
  <c r="AL243" i="29"/>
  <c r="AL241" i="29"/>
  <c r="AL229" i="29"/>
  <c r="AL221" i="29"/>
  <c r="AL213" i="29"/>
  <c r="AL212" i="29"/>
  <c r="AL211" i="29"/>
  <c r="AL203" i="29"/>
  <c r="AL195" i="29"/>
  <c r="AL185" i="29"/>
  <c r="AL177" i="29"/>
  <c r="AL169" i="29"/>
  <c r="AL159" i="29"/>
  <c r="AL266" i="29"/>
  <c r="AL230" i="29"/>
  <c r="AL217" i="29"/>
  <c r="AL206" i="29"/>
  <c r="AL196" i="29"/>
  <c r="AL181" i="29"/>
  <c r="AL155" i="29"/>
  <c r="AL151" i="29"/>
  <c r="AL141" i="29"/>
  <c r="AL133" i="29"/>
  <c r="AL125" i="29"/>
  <c r="AL115" i="29"/>
  <c r="AL262" i="29"/>
  <c r="AL244" i="29"/>
  <c r="AL232" i="29"/>
  <c r="AL222" i="29"/>
  <c r="AL198" i="29"/>
  <c r="AL186" i="29"/>
  <c r="AL173" i="29"/>
  <c r="AL154" i="29"/>
  <c r="AL152" i="29"/>
  <c r="AL144" i="29"/>
  <c r="AL143" i="29"/>
  <c r="AL142" i="29"/>
  <c r="AL134" i="29"/>
  <c r="AL126" i="29"/>
  <c r="AL116" i="29"/>
  <c r="AL108" i="29"/>
  <c r="AL100" i="29"/>
  <c r="AL224" i="29"/>
  <c r="AL214" i="29"/>
  <c r="AL190" i="29"/>
  <c r="AL188" i="29"/>
  <c r="AL178" i="29"/>
  <c r="AL161" i="29"/>
  <c r="AL153" i="29"/>
  <c r="AL145" i="29"/>
  <c r="AL135" i="29"/>
  <c r="AL127" i="29"/>
  <c r="AL117" i="29"/>
  <c r="AL109" i="29"/>
  <c r="AL101" i="29"/>
  <c r="AL91" i="29"/>
  <c r="AL248" i="29"/>
  <c r="AL240" i="29"/>
  <c r="AL216" i="29"/>
  <c r="AL205" i="29"/>
  <c r="AL180" i="29"/>
  <c r="AL9" i="29" s="1"/>
  <c r="AL170" i="29"/>
  <c r="AL146" i="29"/>
  <c r="AL136" i="29"/>
  <c r="AL128" i="29"/>
  <c r="AL118" i="29"/>
  <c r="AL110" i="29"/>
  <c r="AL102" i="29"/>
  <c r="AL239" i="29"/>
  <c r="AL207" i="29"/>
  <c r="AL199" i="29"/>
  <c r="AL191" i="29"/>
  <c r="AL179" i="29"/>
  <c r="AL131" i="29"/>
  <c r="AL120" i="29"/>
  <c r="AL187" i="29"/>
  <c r="AL147" i="29"/>
  <c r="AL138" i="29"/>
  <c r="AL121" i="29"/>
  <c r="AL111" i="29"/>
  <c r="AL96" i="29"/>
  <c r="AL279" i="29"/>
  <c r="AL197" i="29"/>
  <c r="AL157" i="29"/>
  <c r="AL149" i="29"/>
  <c r="AL123" i="29"/>
  <c r="AL113" i="29"/>
  <c r="AL105" i="29"/>
  <c r="AL97" i="29"/>
  <c r="AL290" i="29"/>
  <c r="AL160" i="29"/>
  <c r="AL140" i="29"/>
  <c r="AL130" i="29"/>
  <c r="AL98" i="29"/>
  <c r="AL268" i="29"/>
  <c r="AL250" i="29"/>
  <c r="AL245" i="29"/>
  <c r="AL233" i="29"/>
  <c r="AL225" i="29"/>
  <c r="AL204" i="29"/>
  <c r="AL106" i="29"/>
  <c r="AL223" i="29"/>
  <c r="AL150" i="29"/>
  <c r="AL148" i="29"/>
  <c r="AL90" i="29"/>
  <c r="AL88" i="29"/>
  <c r="AL82" i="29"/>
  <c r="AL72" i="29"/>
  <c r="AL64" i="29"/>
  <c r="AL56" i="29"/>
  <c r="AL46" i="29"/>
  <c r="AL38" i="29"/>
  <c r="AL30" i="29"/>
  <c r="AL22" i="29"/>
  <c r="AL242" i="29"/>
  <c r="AL189" i="29"/>
  <c r="AL171" i="29"/>
  <c r="AL137" i="29"/>
  <c r="AL99" i="29"/>
  <c r="AL93" i="29"/>
  <c r="AL83" i="29"/>
  <c r="AL75" i="29"/>
  <c r="AL74" i="29"/>
  <c r="AL73" i="29"/>
  <c r="AL65" i="29"/>
  <c r="AL57" i="29"/>
  <c r="AL47" i="29"/>
  <c r="AL39" i="29"/>
  <c r="AL31" i="29"/>
  <c r="AL23" i="29"/>
  <c r="AL231" i="29"/>
  <c r="AL162" i="29"/>
  <c r="AL124" i="29"/>
  <c r="AL122" i="29"/>
  <c r="AL119" i="29"/>
  <c r="AL95" i="29"/>
  <c r="AL94" i="29"/>
  <c r="AL92" i="29"/>
  <c r="AL85" i="29"/>
  <c r="AL77" i="29"/>
  <c r="AL67" i="29"/>
  <c r="AL59" i="29"/>
  <c r="AL49" i="29"/>
  <c r="AL41" i="29"/>
  <c r="AL33" i="29"/>
  <c r="AL25" i="29"/>
  <c r="AL132" i="29"/>
  <c r="AL107" i="29"/>
  <c r="AL139" i="29"/>
  <c r="AL129" i="29"/>
  <c r="AL114" i="29"/>
  <c r="AL112" i="29"/>
  <c r="AL84" i="29"/>
  <c r="AL78" i="29"/>
  <c r="AL48" i="29"/>
  <c r="AL42" i="29"/>
  <c r="AL255" i="29"/>
  <c r="AL163" i="29"/>
  <c r="AL89" i="29"/>
  <c r="AL79" i="29"/>
  <c r="AL70" i="29"/>
  <c r="AL63" i="29"/>
  <c r="AL43" i="29"/>
  <c r="AL36" i="29"/>
  <c r="AL29" i="29"/>
  <c r="AL215" i="29"/>
  <c r="AL172" i="29"/>
  <c r="AL58" i="29"/>
  <c r="AL52" i="29"/>
  <c r="AL51" i="29"/>
  <c r="AL50" i="29"/>
  <c r="AL24" i="29"/>
  <c r="AL86" i="29"/>
  <c r="AL80" i="29"/>
  <c r="AL71" i="29"/>
  <c r="AL53" i="29"/>
  <c r="AL44" i="29"/>
  <c r="AL37" i="29"/>
  <c r="AL19" i="29"/>
  <c r="AL103" i="29"/>
  <c r="AL66" i="29"/>
  <c r="AL60" i="29"/>
  <c r="AL32" i="29"/>
  <c r="AL26" i="29"/>
  <c r="AL76" i="29"/>
  <c r="AL68" i="29"/>
  <c r="AL40" i="29"/>
  <c r="AL34" i="29"/>
  <c r="AL104" i="29"/>
  <c r="AL87" i="29"/>
  <c r="AL69" i="29"/>
  <c r="AL62" i="29"/>
  <c r="AL55" i="29"/>
  <c r="AL35" i="29"/>
  <c r="AL28" i="29"/>
  <c r="AL21" i="29"/>
  <c r="AL27" i="29"/>
  <c r="AL61" i="29"/>
  <c r="AL45" i="29"/>
  <c r="AL81" i="29"/>
  <c r="AL54" i="29"/>
  <c r="AL20" i="29"/>
  <c r="EN2" i="28"/>
  <c r="EN1" i="28" s="1"/>
  <c r="EX22" i="28"/>
  <c r="I624" i="26"/>
  <c r="J5" i="26"/>
  <c r="K11" i="49"/>
  <c r="DQ29" i="28"/>
  <c r="DZ29" i="28" s="1"/>
  <c r="K20" i="49"/>
  <c r="DQ38" i="28"/>
  <c r="DZ38" i="28" s="1"/>
  <c r="AC21" i="28"/>
  <c r="AL21" i="28" s="1"/>
  <c r="AU21" i="28" s="1"/>
  <c r="T21" i="28"/>
  <c r="L21" i="28"/>
  <c r="L24" i="7"/>
  <c r="K26" i="7"/>
  <c r="J36" i="7"/>
  <c r="I38" i="7"/>
  <c r="I14" i="7" s="1"/>
  <c r="V12" i="37"/>
  <c r="G12" i="37" s="1"/>
  <c r="G11" i="37" s="1"/>
  <c r="AK11" i="37" s="1"/>
  <c r="AK12" i="37" s="1"/>
  <c r="AK15" i="29"/>
  <c r="AK2" i="29"/>
  <c r="N438" i="26"/>
  <c r="N499" i="26" s="1"/>
  <c r="CG25" i="28"/>
  <c r="CY25" i="28" s="1"/>
  <c r="DH25" i="28" s="1"/>
  <c r="U7" i="49" s="1"/>
  <c r="I655" i="26"/>
  <c r="J652" i="26"/>
  <c r="Y17" i="37"/>
  <c r="J17" i="37" s="1"/>
  <c r="AN17" i="37" s="1"/>
  <c r="Z4" i="37"/>
  <c r="Y19" i="37"/>
  <c r="J19" i="37" s="1"/>
  <c r="AN19" i="37" s="1"/>
  <c r="Y8" i="37"/>
  <c r="Y18" i="37"/>
  <c r="J18" i="37" s="1"/>
  <c r="AN18" i="37" s="1"/>
  <c r="DV22" i="28"/>
  <c r="W12" i="37"/>
  <c r="H12" i="37" s="1"/>
  <c r="H11" i="37" s="1"/>
  <c r="AL11" i="37" s="1"/>
  <c r="AL12" i="37" s="1"/>
  <c r="K10" i="49"/>
  <c r="DQ28" i="28"/>
  <c r="DZ28" i="28" s="1"/>
  <c r="K18" i="49"/>
  <c r="DQ36" i="28"/>
  <c r="DZ36" i="28" s="1"/>
  <c r="DP25" i="28"/>
  <c r="DY25" i="28" s="1"/>
  <c r="M313" i="26"/>
  <c r="EA11" i="6"/>
  <c r="EW18" i="28"/>
  <c r="EW2" i="28"/>
  <c r="EW1" i="28" s="1"/>
  <c r="W16" i="37" s="1"/>
  <c r="H16" i="37" s="1"/>
  <c r="AL16" i="37" s="1"/>
  <c r="D21" i="8"/>
  <c r="D39" i="8" s="1"/>
  <c r="D37" i="8"/>
  <c r="G94" i="34"/>
  <c r="G93" i="34"/>
  <c r="G58" i="34"/>
  <c r="U8" i="37"/>
  <c r="V9" i="37" s="1"/>
  <c r="U11" i="37"/>
  <c r="T4" i="37"/>
  <c r="J439" i="26"/>
  <c r="J500" i="26" s="1"/>
  <c r="CC26" i="28"/>
  <c r="CU26" i="28" s="1"/>
  <c r="DD26" i="28" s="1"/>
  <c r="N191" i="26"/>
  <c r="N252" i="26" s="1"/>
  <c r="AH22" i="28"/>
  <c r="AZ22" i="28" s="1"/>
  <c r="BI22" i="28" s="1"/>
  <c r="BR22" i="28" s="1"/>
  <c r="AM8" i="37" l="1"/>
  <c r="I9" i="37"/>
  <c r="I13" i="37"/>
  <c r="AL4" i="29"/>
  <c r="L317" i="26"/>
  <c r="DZ15" i="6"/>
  <c r="DZ34" i="6" s="1"/>
  <c r="EX18" i="28"/>
  <c r="EX2" i="28"/>
  <c r="EX1" i="28" s="1"/>
  <c r="X16" i="37" s="1"/>
  <c r="I16" i="37" s="1"/>
  <c r="AM16" i="37" s="1"/>
  <c r="AL3" i="29"/>
  <c r="AL8" i="29"/>
  <c r="V7" i="37"/>
  <c r="G7" i="37" s="1"/>
  <c r="G8" i="37" s="1"/>
  <c r="L41" i="33"/>
  <c r="M32" i="33"/>
  <c r="EA27" i="6"/>
  <c r="EA37" i="6"/>
  <c r="Q5" i="49"/>
  <c r="DM23" i="28"/>
  <c r="DD18" i="28"/>
  <c r="DD2" i="28"/>
  <c r="DD1" i="28" s="1"/>
  <c r="Z11" i="37" s="1"/>
  <c r="L39" i="7"/>
  <c r="K41" i="7"/>
  <c r="K15" i="7" s="1"/>
  <c r="EB16" i="6" s="1"/>
  <c r="M30" i="7"/>
  <c r="M32" i="7" s="1"/>
  <c r="M12" i="7" s="1"/>
  <c r="L32" i="7"/>
  <c r="L12" i="7" s="1"/>
  <c r="S4" i="49"/>
  <c r="DO22" i="28"/>
  <c r="AJ10" i="29"/>
  <c r="AJ11" i="29"/>
  <c r="AJ9" i="29"/>
  <c r="AM288" i="29"/>
  <c r="AM278" i="29"/>
  <c r="AM270" i="29"/>
  <c r="AM281" i="29"/>
  <c r="AM264" i="29"/>
  <c r="AM294" i="29"/>
  <c r="AM292" i="29"/>
  <c r="AM290" i="29"/>
  <c r="AM279" i="29"/>
  <c r="AM265" i="29"/>
  <c r="AM255" i="29"/>
  <c r="AM247" i="29"/>
  <c r="AM239" i="29"/>
  <c r="AM268" i="29"/>
  <c r="AM260" i="29"/>
  <c r="AM250" i="29"/>
  <c r="AM289" i="29"/>
  <c r="AM271" i="29"/>
  <c r="AM269" i="29"/>
  <c r="AM267" i="29"/>
  <c r="AM259" i="29"/>
  <c r="AM252" i="29"/>
  <c r="AM237" i="29"/>
  <c r="AM227" i="29"/>
  <c r="AM219" i="29"/>
  <c r="AM209" i="29"/>
  <c r="AM201" i="29"/>
  <c r="AM193" i="29"/>
  <c r="AM183" i="29"/>
  <c r="AM175" i="29"/>
  <c r="AM167" i="29"/>
  <c r="AM166" i="29"/>
  <c r="AM165" i="29"/>
  <c r="AM157" i="29"/>
  <c r="AM286" i="29"/>
  <c r="AM276" i="29"/>
  <c r="AM257" i="29"/>
  <c r="AM251" i="29"/>
  <c r="AM238" i="29"/>
  <c r="AM228" i="29"/>
  <c r="AM220" i="29"/>
  <c r="AM210" i="29"/>
  <c r="AM202" i="29"/>
  <c r="AM194" i="29"/>
  <c r="AM184" i="29"/>
  <c r="AM176" i="29"/>
  <c r="AM168" i="29"/>
  <c r="AM293" i="29"/>
  <c r="AM283" i="29"/>
  <c r="AM273" i="29"/>
  <c r="AM261" i="29"/>
  <c r="AM256" i="29"/>
  <c r="AM246" i="29"/>
  <c r="AM243" i="29"/>
  <c r="AM241" i="29"/>
  <c r="AM229" i="29"/>
  <c r="AM221" i="29"/>
  <c r="AM213" i="29"/>
  <c r="AM212" i="29"/>
  <c r="AM211" i="29"/>
  <c r="AM203" i="29"/>
  <c r="AM195" i="29"/>
  <c r="AM185" i="29"/>
  <c r="AM177" i="29"/>
  <c r="AM169" i="29"/>
  <c r="AM159" i="29"/>
  <c r="AM291" i="29"/>
  <c r="AM266" i="29"/>
  <c r="AM245" i="29"/>
  <c r="AM230" i="29"/>
  <c r="AM222" i="29"/>
  <c r="AM214" i="29"/>
  <c r="AM204" i="29"/>
  <c r="AM196" i="29"/>
  <c r="AM186" i="29"/>
  <c r="AM178" i="29"/>
  <c r="AM170" i="29"/>
  <c r="AM160" i="29"/>
  <c r="AM287" i="29"/>
  <c r="AM282" i="29"/>
  <c r="AM262" i="29"/>
  <c r="AM249" i="29"/>
  <c r="AM244" i="29"/>
  <c r="AM232" i="29"/>
  <c r="AM198" i="29"/>
  <c r="AM173" i="29"/>
  <c r="AM164" i="29"/>
  <c r="AM154" i="29"/>
  <c r="AM152" i="29"/>
  <c r="AM144" i="29"/>
  <c r="AM143" i="29"/>
  <c r="AM142" i="29"/>
  <c r="AM134" i="29"/>
  <c r="AM126" i="29"/>
  <c r="AM116" i="29"/>
  <c r="AM254" i="29"/>
  <c r="AM224" i="29"/>
  <c r="AM208" i="29"/>
  <c r="AM190" i="29"/>
  <c r="AM188" i="29"/>
  <c r="AM161" i="29"/>
  <c r="AM153" i="29"/>
  <c r="AM145" i="29"/>
  <c r="AM135" i="29"/>
  <c r="AM127" i="29"/>
  <c r="AM117" i="29"/>
  <c r="AM109" i="29"/>
  <c r="AM101" i="29"/>
  <c r="AM277" i="29"/>
  <c r="AM272" i="29"/>
  <c r="AM263" i="29"/>
  <c r="AM248" i="29"/>
  <c r="AM240" i="29"/>
  <c r="AM236" i="29"/>
  <c r="AM234" i="29"/>
  <c r="AM216" i="29"/>
  <c r="AM205" i="29"/>
  <c r="AM200" i="29"/>
  <c r="AM180" i="29"/>
  <c r="AM158" i="29"/>
  <c r="AM146" i="29"/>
  <c r="AM136" i="29"/>
  <c r="AM128" i="29"/>
  <c r="AM118" i="29"/>
  <c r="AM110" i="29"/>
  <c r="AM102" i="29"/>
  <c r="AM92" i="29"/>
  <c r="AM285" i="29"/>
  <c r="AM258" i="29"/>
  <c r="AM253" i="29"/>
  <c r="AM231" i="29"/>
  <c r="AM226" i="29"/>
  <c r="AM197" i="29"/>
  <c r="AM192" i="29"/>
  <c r="AM172" i="29"/>
  <c r="AM163" i="29"/>
  <c r="AM147" i="29"/>
  <c r="AM137" i="29"/>
  <c r="AM129" i="29"/>
  <c r="AM121" i="29"/>
  <c r="AM120" i="29"/>
  <c r="AM119" i="29"/>
  <c r="AM111" i="29"/>
  <c r="AM103" i="29"/>
  <c r="AM284" i="29"/>
  <c r="AM275" i="29"/>
  <c r="AM187" i="29"/>
  <c r="AM138" i="29"/>
  <c r="AM149" i="29"/>
  <c r="AM133" i="29"/>
  <c r="AM123" i="29"/>
  <c r="AM113" i="29"/>
  <c r="AM105" i="29"/>
  <c r="AM97" i="29"/>
  <c r="AM218" i="29"/>
  <c r="AM217" i="29"/>
  <c r="AM140" i="29"/>
  <c r="AM130" i="29"/>
  <c r="AM98" i="29"/>
  <c r="AM233" i="29"/>
  <c r="AM225" i="29"/>
  <c r="AM151" i="29"/>
  <c r="AM125" i="29"/>
  <c r="AM115" i="29"/>
  <c r="AM106" i="29"/>
  <c r="AM87" i="29"/>
  <c r="AM189" i="29"/>
  <c r="AM182" i="29"/>
  <c r="AM181" i="29"/>
  <c r="AM174" i="29"/>
  <c r="AM156" i="29"/>
  <c r="AM148" i="29"/>
  <c r="AM132" i="29"/>
  <c r="AM122" i="29"/>
  <c r="AM112" i="29"/>
  <c r="AM99" i="29"/>
  <c r="AM242" i="29"/>
  <c r="AM199" i="29"/>
  <c r="AM171" i="29"/>
  <c r="AM93" i="29"/>
  <c r="AM83" i="29"/>
  <c r="AM75" i="29"/>
  <c r="AM74" i="29"/>
  <c r="AM73" i="29"/>
  <c r="AM65" i="29"/>
  <c r="AM57" i="29"/>
  <c r="AM47" i="29"/>
  <c r="AM39" i="29"/>
  <c r="AM31" i="29"/>
  <c r="AM23" i="29"/>
  <c r="AM206" i="29"/>
  <c r="AM96" i="29"/>
  <c r="AM84" i="29"/>
  <c r="AM76" i="29"/>
  <c r="AM66" i="29"/>
  <c r="AM58" i="29"/>
  <c r="AM48" i="29"/>
  <c r="AM40" i="29"/>
  <c r="AM32" i="29"/>
  <c r="AM24" i="29"/>
  <c r="AM191" i="29"/>
  <c r="AM179" i="29"/>
  <c r="AM89" i="29"/>
  <c r="AM86" i="29"/>
  <c r="AM78" i="29"/>
  <c r="AM68" i="29"/>
  <c r="AM60" i="29"/>
  <c r="AM52" i="29"/>
  <c r="AM51" i="29"/>
  <c r="AM50" i="29"/>
  <c r="AM42" i="29"/>
  <c r="AM34" i="29"/>
  <c r="AM26" i="29"/>
  <c r="AM274" i="29"/>
  <c r="AM139" i="29"/>
  <c r="AM114" i="29"/>
  <c r="AM280" i="29"/>
  <c r="AM223" i="29"/>
  <c r="AM155" i="29"/>
  <c r="AM150" i="29"/>
  <c r="AM108" i="29"/>
  <c r="AM90" i="29"/>
  <c r="AM88" i="29"/>
  <c r="AM85" i="29"/>
  <c r="AM79" i="29"/>
  <c r="AM70" i="29"/>
  <c r="AM63" i="29"/>
  <c r="AM56" i="29"/>
  <c r="AM49" i="29"/>
  <c r="AM43" i="29"/>
  <c r="AM36" i="29"/>
  <c r="AM29" i="29"/>
  <c r="AM22" i="29"/>
  <c r="AM235" i="29"/>
  <c r="AM215" i="29"/>
  <c r="AM141" i="29"/>
  <c r="AM124" i="29"/>
  <c r="AM95" i="29"/>
  <c r="AM80" i="29"/>
  <c r="AM71" i="29"/>
  <c r="AM64" i="29"/>
  <c r="AM59" i="29"/>
  <c r="AM53" i="29"/>
  <c r="AM44" i="29"/>
  <c r="AM37" i="29"/>
  <c r="AM30" i="29"/>
  <c r="AM25" i="29"/>
  <c r="AM19" i="29"/>
  <c r="AM107" i="29"/>
  <c r="AM207" i="29"/>
  <c r="AM162" i="29"/>
  <c r="AM100" i="29"/>
  <c r="AM91" i="29"/>
  <c r="AM81" i="29"/>
  <c r="AM72" i="29"/>
  <c r="AM67" i="29"/>
  <c r="AM61" i="29"/>
  <c r="AM54" i="29"/>
  <c r="AM45" i="29"/>
  <c r="AM38" i="29"/>
  <c r="AM33" i="29"/>
  <c r="AM27" i="29"/>
  <c r="AM20" i="29"/>
  <c r="AM104" i="29"/>
  <c r="AM82" i="29"/>
  <c r="AM77" i="29"/>
  <c r="AM69" i="29"/>
  <c r="AM62" i="29"/>
  <c r="AM55" i="29"/>
  <c r="AM46" i="29"/>
  <c r="AM41" i="29"/>
  <c r="AM35" i="29"/>
  <c r="AM28" i="29"/>
  <c r="AM21" i="29"/>
  <c r="AM131" i="29"/>
  <c r="AM94" i="29"/>
  <c r="K652" i="26"/>
  <c r="J655" i="26"/>
  <c r="M21" i="28"/>
  <c r="AD21" i="28"/>
  <c r="AM21" i="28" s="1"/>
  <c r="AV21" i="28" s="1"/>
  <c r="U21" i="28"/>
  <c r="CD23" i="28"/>
  <c r="CV23" i="28" s="1"/>
  <c r="DE23" i="28" s="1"/>
  <c r="K436" i="26"/>
  <c r="K497" i="26" s="1"/>
  <c r="N315" i="26"/>
  <c r="EB13" i="6"/>
  <c r="M437" i="26"/>
  <c r="M498" i="26" s="1"/>
  <c r="CF24" i="28"/>
  <c r="CX24" i="28" s="1"/>
  <c r="DG24" i="28" s="1"/>
  <c r="AH4" i="37"/>
  <c r="EP2" i="28"/>
  <c r="EP1" i="28" s="1"/>
  <c r="EZ22" i="28"/>
  <c r="K4" i="49"/>
  <c r="BR2" i="28"/>
  <c r="BR1" i="28" s="1"/>
  <c r="BR18" i="28"/>
  <c r="Y9" i="37"/>
  <c r="Y13" i="37"/>
  <c r="K36" i="7"/>
  <c r="J38" i="7"/>
  <c r="J14" i="7" s="1"/>
  <c r="AL2" i="29"/>
  <c r="AL1" i="29" s="1"/>
  <c r="AL15" i="29"/>
  <c r="AL12" i="29"/>
  <c r="L45" i="7"/>
  <c r="K47" i="7"/>
  <c r="K17" i="7" s="1"/>
  <c r="EB18" i="6" s="1"/>
  <c r="AJ15" i="29"/>
  <c r="AJ2" i="29"/>
  <c r="AJ4" i="29"/>
  <c r="C22" i="8"/>
  <c r="C40" i="8" s="1"/>
  <c r="EA30" i="6"/>
  <c r="EA20" i="6"/>
  <c r="U13" i="37"/>
  <c r="U7" i="37"/>
  <c r="F7" i="37" s="1"/>
  <c r="N313" i="26"/>
  <c r="EB11" i="6"/>
  <c r="AL5" i="29"/>
  <c r="AL13" i="29"/>
  <c r="DQ25" i="28"/>
  <c r="DZ25" i="28" s="1"/>
  <c r="AM6" i="37"/>
  <c r="AM12" i="37" s="1"/>
  <c r="V14" i="37"/>
  <c r="F94" i="33"/>
  <c r="F58" i="33"/>
  <c r="F93" i="33"/>
  <c r="M71" i="6"/>
  <c r="L94" i="6"/>
  <c r="CZ9" i="6" s="1"/>
  <c r="L122" i="6"/>
  <c r="G52" i="8" s="1"/>
  <c r="AJ6" i="37"/>
  <c r="F8" i="37"/>
  <c r="U6" i="37"/>
  <c r="S6" i="49"/>
  <c r="DO24" i="28"/>
  <c r="DX24" i="28" s="1"/>
  <c r="AJ7" i="29"/>
  <c r="AJ12" i="29"/>
  <c r="AN6" i="37"/>
  <c r="Y6" i="37"/>
  <c r="Y7" i="37" s="1"/>
  <c r="J7" i="37" s="1"/>
  <c r="J8" i="37" s="1"/>
  <c r="K439" i="26"/>
  <c r="K500" i="26" s="1"/>
  <c r="CD26" i="28"/>
  <c r="CV26" i="28" s="1"/>
  <c r="DE26" i="28" s="1"/>
  <c r="D4" i="33"/>
  <c r="E2" i="33"/>
  <c r="AH18" i="29"/>
  <c r="H18" i="29"/>
  <c r="AL8" i="37"/>
  <c r="H9" i="37"/>
  <c r="H13" i="37"/>
  <c r="EA35" i="6"/>
  <c r="EA25" i="6"/>
  <c r="Q8" i="49"/>
  <c r="DM26" i="28"/>
  <c r="DV26" i="28" s="1"/>
  <c r="AA4" i="37"/>
  <c r="Z8" i="37"/>
  <c r="Z17" i="37"/>
  <c r="K17" i="37" s="1"/>
  <c r="AO17" i="37" s="1"/>
  <c r="AK1" i="29"/>
  <c r="M24" i="7"/>
  <c r="M26" i="7" s="1"/>
  <c r="L26" i="7"/>
  <c r="L18" i="32"/>
  <c r="K16" i="32"/>
  <c r="K570" i="26"/>
  <c r="EQ22" i="28" s="1"/>
  <c r="F13" i="8"/>
  <c r="CQ9" i="6"/>
  <c r="DP9" i="6"/>
  <c r="D4" i="37"/>
  <c r="E6" i="37"/>
  <c r="E53" i="8"/>
  <c r="E54" i="8" s="1"/>
  <c r="E36" i="8"/>
  <c r="DK18" i="28"/>
  <c r="DT18" i="28" s="1"/>
  <c r="AJ5" i="29"/>
  <c r="AJ3" i="29"/>
  <c r="AJ8" i="29"/>
  <c r="D4" i="34"/>
  <c r="E2" i="34"/>
  <c r="W20" i="37"/>
  <c r="L28" i="37"/>
  <c r="GA21" i="28"/>
  <c r="FR21" i="28"/>
  <c r="FI21" i="28"/>
  <c r="EZ21" i="28"/>
  <c r="EP21" i="28"/>
  <c r="EG21" i="28"/>
  <c r="AJ6" i="29"/>
  <c r="AJ13" i="29"/>
  <c r="EY18" i="28"/>
  <c r="EY2" i="28"/>
  <c r="EY1" i="28" s="1"/>
  <c r="Y16" i="37" s="1"/>
  <c r="J16" i="37" s="1"/>
  <c r="AN16" i="37" s="1"/>
  <c r="L4" i="33"/>
  <c r="K2" i="33"/>
  <c r="N18" i="29"/>
  <c r="AN18" i="29"/>
  <c r="AL6" i="29"/>
  <c r="AL10" i="29"/>
  <c r="AL11" i="29"/>
  <c r="T8" i="37"/>
  <c r="U9" i="37" s="1"/>
  <c r="S4" i="37"/>
  <c r="T11" i="37"/>
  <c r="M435" i="26"/>
  <c r="M496" i="26" s="1"/>
  <c r="CF22" i="28"/>
  <c r="CX22" i="28" s="1"/>
  <c r="DG22" i="28" s="1"/>
  <c r="DW22" i="28"/>
  <c r="D28" i="37"/>
  <c r="L314" i="26"/>
  <c r="DZ12" i="6"/>
  <c r="AI292" i="29"/>
  <c r="AI284" i="29"/>
  <c r="AI274" i="29"/>
  <c r="AI288" i="29"/>
  <c r="AI286" i="29"/>
  <c r="AI277" i="29"/>
  <c r="AI275" i="29"/>
  <c r="AI266" i="29"/>
  <c r="AI293" i="29"/>
  <c r="AI268" i="29"/>
  <c r="AI260" i="29"/>
  <c r="AI291" i="29"/>
  <c r="AI289" i="29"/>
  <c r="AI280" i="29"/>
  <c r="AI269" i="29"/>
  <c r="AI261" i="29"/>
  <c r="AI251" i="29"/>
  <c r="AI243" i="29"/>
  <c r="AI294" i="29"/>
  <c r="AI281" i="29"/>
  <c r="AI270" i="29"/>
  <c r="AI264" i="29"/>
  <c r="AI254" i="29"/>
  <c r="AI246" i="29"/>
  <c r="AI263" i="29"/>
  <c r="AI249" i="29"/>
  <c r="AI231" i="29"/>
  <c r="AI223" i="29"/>
  <c r="AI215" i="29"/>
  <c r="AI205" i="29"/>
  <c r="AI197" i="29"/>
  <c r="AI187" i="29"/>
  <c r="AI179" i="29"/>
  <c r="AI171" i="29"/>
  <c r="AI161" i="29"/>
  <c r="AI279" i="29"/>
  <c r="AI248" i="29"/>
  <c r="AI244" i="29"/>
  <c r="AI232" i="29"/>
  <c r="AI224" i="29"/>
  <c r="AI216" i="29"/>
  <c r="AI206" i="29"/>
  <c r="AI198" i="29"/>
  <c r="AI190" i="29"/>
  <c r="AI189" i="29"/>
  <c r="AI188" i="29"/>
  <c r="AI180" i="29"/>
  <c r="AI9" i="29" s="1"/>
  <c r="AI172" i="29"/>
  <c r="AI162" i="29"/>
  <c r="AI276" i="29"/>
  <c r="AI271" i="29"/>
  <c r="AI267" i="29"/>
  <c r="AI258" i="29"/>
  <c r="AI253" i="29"/>
  <c r="AI242" i="29"/>
  <c r="AI240" i="29"/>
  <c r="AI233" i="29"/>
  <c r="AI225" i="29"/>
  <c r="AI217" i="29"/>
  <c r="AI207" i="29"/>
  <c r="AI199" i="29"/>
  <c r="AI191" i="29"/>
  <c r="AI181" i="29"/>
  <c r="AI173" i="29"/>
  <c r="AI163" i="29"/>
  <c r="AI155" i="29"/>
  <c r="AI265" i="29"/>
  <c r="AI259" i="29"/>
  <c r="AI252" i="29"/>
  <c r="AI247" i="29"/>
  <c r="AI236" i="29"/>
  <c r="AI235" i="29"/>
  <c r="AI234" i="29"/>
  <c r="AI226" i="29"/>
  <c r="AI218" i="29"/>
  <c r="AI208" i="29"/>
  <c r="AI200" i="29"/>
  <c r="AI192" i="29"/>
  <c r="AI182" i="29"/>
  <c r="AI174" i="29"/>
  <c r="AI164" i="29"/>
  <c r="AI245" i="29"/>
  <c r="AI239" i="29"/>
  <c r="AI229" i="29"/>
  <c r="AI227" i="29"/>
  <c r="AI212" i="29"/>
  <c r="AI195" i="29"/>
  <c r="AI193" i="29"/>
  <c r="AI166" i="29"/>
  <c r="AI156" i="29"/>
  <c r="AI148" i="29"/>
  <c r="AI138" i="29"/>
  <c r="AI130" i="29"/>
  <c r="AI122" i="29"/>
  <c r="AI112" i="29"/>
  <c r="AI287" i="29"/>
  <c r="AI283" i="29"/>
  <c r="AI255" i="29"/>
  <c r="AI221" i="29"/>
  <c r="AI219" i="29"/>
  <c r="AI185" i="29"/>
  <c r="AI183" i="29"/>
  <c r="AI160" i="29"/>
  <c r="AI149" i="29"/>
  <c r="AI139" i="29"/>
  <c r="AI131" i="29"/>
  <c r="AI123" i="29"/>
  <c r="AI113" i="29"/>
  <c r="AI105" i="29"/>
  <c r="AI95" i="29"/>
  <c r="AI282" i="29"/>
  <c r="AI278" i="29"/>
  <c r="AI262" i="29"/>
  <c r="AI250" i="29"/>
  <c r="AI241" i="29"/>
  <c r="AI213" i="29"/>
  <c r="AI210" i="29"/>
  <c r="AI204" i="29"/>
  <c r="AI177" i="29"/>
  <c r="AI175" i="29"/>
  <c r="AI150" i="29"/>
  <c r="AI140" i="29"/>
  <c r="AI132" i="29"/>
  <c r="AI124" i="29"/>
  <c r="AI114" i="29"/>
  <c r="AI106" i="29"/>
  <c r="AI98" i="29"/>
  <c r="AI97" i="29"/>
  <c r="AI96" i="29"/>
  <c r="AI273" i="29"/>
  <c r="AI238" i="29"/>
  <c r="AI230" i="29"/>
  <c r="AI202" i="29"/>
  <c r="AI196" i="29"/>
  <c r="AI169" i="29"/>
  <c r="AI167" i="29"/>
  <c r="AI154" i="29"/>
  <c r="AI151" i="29"/>
  <c r="AI141" i="29"/>
  <c r="AI133" i="29"/>
  <c r="AI125" i="29"/>
  <c r="AI115" i="29"/>
  <c r="AI107" i="29"/>
  <c r="AI99" i="29"/>
  <c r="AI285" i="29"/>
  <c r="AI272" i="29"/>
  <c r="AI256" i="29"/>
  <c r="AI237" i="29"/>
  <c r="AI186" i="29"/>
  <c r="AI152" i="29"/>
  <c r="AI137" i="29"/>
  <c r="AI126" i="29"/>
  <c r="AI116" i="29"/>
  <c r="AI194" i="29"/>
  <c r="AI146" i="29"/>
  <c r="AI101" i="29"/>
  <c r="AI158" i="29"/>
  <c r="AI144" i="29"/>
  <c r="AI135" i="29"/>
  <c r="AI129" i="29"/>
  <c r="AI119" i="29"/>
  <c r="AI109" i="29"/>
  <c r="AI103" i="29"/>
  <c r="AI102" i="29"/>
  <c r="AI257" i="29"/>
  <c r="AI201" i="29"/>
  <c r="AI165" i="29"/>
  <c r="AI159" i="29"/>
  <c r="AI120" i="29"/>
  <c r="AI110" i="29"/>
  <c r="AI104" i="29"/>
  <c r="AI93" i="29"/>
  <c r="AI209" i="29"/>
  <c r="AI157" i="29"/>
  <c r="AI153" i="29"/>
  <c r="AI147" i="29"/>
  <c r="AI142" i="29"/>
  <c r="AI127" i="29"/>
  <c r="AI121" i="29"/>
  <c r="AI117" i="29"/>
  <c r="AI111" i="29"/>
  <c r="AI214" i="29"/>
  <c r="AI211" i="29"/>
  <c r="AI176" i="29"/>
  <c r="AI108" i="29"/>
  <c r="AI87" i="29"/>
  <c r="AI79" i="29"/>
  <c r="AI69" i="29"/>
  <c r="AI61" i="29"/>
  <c r="AI53" i="29"/>
  <c r="AI43" i="29"/>
  <c r="AI35" i="29"/>
  <c r="AI27" i="29"/>
  <c r="AI19" i="29"/>
  <c r="AI80" i="29"/>
  <c r="AI70" i="29"/>
  <c r="AI62" i="29"/>
  <c r="AI54" i="29"/>
  <c r="AI44" i="29"/>
  <c r="AI36" i="29"/>
  <c r="AI28" i="29"/>
  <c r="AI20" i="29"/>
  <c r="AI184" i="29"/>
  <c r="AI222" i="29"/>
  <c r="AI220" i="29"/>
  <c r="AI100" i="29"/>
  <c r="AI90" i="29"/>
  <c r="AI88" i="29"/>
  <c r="AI82" i="29"/>
  <c r="AI72" i="29"/>
  <c r="AI64" i="29"/>
  <c r="AI56" i="29"/>
  <c r="AI46" i="29"/>
  <c r="AI38" i="29"/>
  <c r="AI30" i="29"/>
  <c r="AI22" i="29"/>
  <c r="AI228" i="29"/>
  <c r="AI128" i="29"/>
  <c r="AI178" i="29"/>
  <c r="AI136" i="29"/>
  <c r="AI91" i="29"/>
  <c r="AI89" i="29"/>
  <c r="AI86" i="29"/>
  <c r="AI76" i="29"/>
  <c r="AI55" i="29"/>
  <c r="AI40" i="29"/>
  <c r="AI21" i="29"/>
  <c r="AI118" i="29"/>
  <c r="AI83" i="29"/>
  <c r="AI77" i="29"/>
  <c r="AI68" i="29"/>
  <c r="AI47" i="29"/>
  <c r="AI41" i="29"/>
  <c r="AI34" i="29"/>
  <c r="AI94" i="29"/>
  <c r="AI84" i="29"/>
  <c r="AI63" i="29"/>
  <c r="AI48" i="29"/>
  <c r="AI29" i="29"/>
  <c r="AI168" i="29"/>
  <c r="AI145" i="29"/>
  <c r="AI85" i="29"/>
  <c r="AI78" i="29"/>
  <c r="AI57" i="29"/>
  <c r="AI49" i="29"/>
  <c r="AI42" i="29"/>
  <c r="AI23" i="29"/>
  <c r="AI203" i="29"/>
  <c r="AI143" i="29"/>
  <c r="AI92" i="29"/>
  <c r="AI71" i="29"/>
  <c r="AI58" i="29"/>
  <c r="AI37" i="29"/>
  <c r="AI24" i="29"/>
  <c r="AI81" i="29"/>
  <c r="AI66" i="29"/>
  <c r="AI45" i="29"/>
  <c r="AI32" i="29"/>
  <c r="AI134" i="29"/>
  <c r="AI75" i="29"/>
  <c r="AI74" i="29"/>
  <c r="AI73" i="29"/>
  <c r="AI67" i="29"/>
  <c r="AI60" i="29"/>
  <c r="AI39" i="29"/>
  <c r="AI33" i="29"/>
  <c r="AI26" i="29"/>
  <c r="AI51" i="29"/>
  <c r="AI290" i="29"/>
  <c r="AI52" i="29"/>
  <c r="AI50" i="29"/>
  <c r="AI65" i="29"/>
  <c r="AI59" i="29"/>
  <c r="AI31" i="29"/>
  <c r="AI25" i="29"/>
  <c r="AI170" i="29"/>
  <c r="F170" i="32"/>
  <c r="F134" i="32"/>
  <c r="F169" i="32"/>
  <c r="L35" i="37"/>
  <c r="K37" i="37"/>
  <c r="K2" i="34"/>
  <c r="L4" i="34"/>
  <c r="X14" i="37"/>
  <c r="X20" i="37"/>
  <c r="N18" i="28"/>
  <c r="N2" i="28"/>
  <c r="N1" i="28" s="1"/>
  <c r="O22" i="28"/>
  <c r="F58" i="34"/>
  <c r="F94" i="34"/>
  <c r="F93" i="34"/>
  <c r="U12" i="37"/>
  <c r="F12" i="37" s="1"/>
  <c r="F11" i="37" s="1"/>
  <c r="AJ11" i="37" s="1"/>
  <c r="AJ12" i="37" s="1"/>
  <c r="J624" i="26"/>
  <c r="K5" i="26"/>
  <c r="AL7" i="29"/>
  <c r="K6" i="37"/>
  <c r="L4" i="37"/>
  <c r="J29" i="7"/>
  <c r="J11" i="7" s="1"/>
  <c r="K27" i="7"/>
  <c r="DU23" i="28"/>
  <c r="DL18" i="28"/>
  <c r="DU18" i="28" s="1"/>
  <c r="DY21" i="6"/>
  <c r="DY31" i="6"/>
  <c r="DY39" i="6" s="1"/>
  <c r="F11" i="8"/>
  <c r="F12" i="8" s="1"/>
  <c r="D18" i="32"/>
  <c r="E16" i="32"/>
  <c r="L41" i="34"/>
  <c r="M32" i="34"/>
  <c r="EA22" i="6"/>
  <c r="EA32" i="6"/>
  <c r="E37" i="8"/>
  <c r="E21" i="8"/>
  <c r="E39" i="8" s="1"/>
  <c r="AN8" i="37" l="1"/>
  <c r="J9" i="37"/>
  <c r="AG4" i="37"/>
  <c r="AE21" i="28"/>
  <c r="AN21" i="28" s="1"/>
  <c r="AW21" i="28" s="1"/>
  <c r="V21" i="28"/>
  <c r="N21" i="28"/>
  <c r="AM15" i="29"/>
  <c r="AM2" i="29"/>
  <c r="DV23" i="28"/>
  <c r="DM18" i="28"/>
  <c r="DV18" i="28" s="1"/>
  <c r="N32" i="33"/>
  <c r="M41" i="33"/>
  <c r="L439" i="26"/>
  <c r="L500" i="26" s="1"/>
  <c r="CE26" i="28"/>
  <c r="CW26" i="28" s="1"/>
  <c r="DF26" i="28" s="1"/>
  <c r="L2" i="34"/>
  <c r="M4" i="34"/>
  <c r="CE23" i="28"/>
  <c r="CW23" i="28" s="1"/>
  <c r="DF23" i="28" s="1"/>
  <c r="L436" i="26"/>
  <c r="L497" i="26" s="1"/>
  <c r="Y20" i="37"/>
  <c r="Y14" i="37"/>
  <c r="R5" i="49"/>
  <c r="DN23" i="28"/>
  <c r="DE2" i="28"/>
  <c r="DE1" i="28" s="1"/>
  <c r="AA11" i="37" s="1"/>
  <c r="DE18" i="28"/>
  <c r="C18" i="32"/>
  <c r="D16" i="32"/>
  <c r="X21" i="37"/>
  <c r="AI3" i="29"/>
  <c r="AI8" i="29"/>
  <c r="T4" i="49"/>
  <c r="DP22" i="28"/>
  <c r="AN289" i="29"/>
  <c r="AN279" i="29"/>
  <c r="AN271" i="29"/>
  <c r="AN287" i="29"/>
  <c r="AN285" i="29"/>
  <c r="AN283" i="29"/>
  <c r="AN278" i="29"/>
  <c r="AN276" i="29"/>
  <c r="AN274" i="29"/>
  <c r="AN272" i="29"/>
  <c r="AN294" i="29"/>
  <c r="AN292" i="29"/>
  <c r="AN290" i="29"/>
  <c r="AN270" i="29"/>
  <c r="AN265" i="29"/>
  <c r="AN266" i="29"/>
  <c r="AN256" i="29"/>
  <c r="AN248" i="29"/>
  <c r="AN240" i="29"/>
  <c r="AN293" i="29"/>
  <c r="AN291" i="29"/>
  <c r="AN280" i="29"/>
  <c r="AN269" i="29"/>
  <c r="AN261" i="29"/>
  <c r="AN251" i="29"/>
  <c r="AN286" i="29"/>
  <c r="AN257" i="29"/>
  <c r="AN247" i="29"/>
  <c r="AN238" i="29"/>
  <c r="AN228" i="29"/>
  <c r="AN220" i="29"/>
  <c r="AN210" i="29"/>
  <c r="AN202" i="29"/>
  <c r="AN194" i="29"/>
  <c r="AN184" i="29"/>
  <c r="AN176" i="29"/>
  <c r="AN168" i="29"/>
  <c r="AN158" i="29"/>
  <c r="AN281" i="29"/>
  <c r="AN273" i="29"/>
  <c r="AN260" i="29"/>
  <c r="AN246" i="29"/>
  <c r="AN243" i="29"/>
  <c r="AN241" i="29"/>
  <c r="AN229" i="29"/>
  <c r="AN221" i="29"/>
  <c r="AN213" i="29"/>
  <c r="AN212" i="29"/>
  <c r="AN211" i="29"/>
  <c r="AN203" i="29"/>
  <c r="AN195" i="29"/>
  <c r="AN185" i="29"/>
  <c r="AN177" i="29"/>
  <c r="AN169" i="29"/>
  <c r="AN159" i="29"/>
  <c r="AN288" i="29"/>
  <c r="AN245" i="29"/>
  <c r="AN230" i="29"/>
  <c r="AN222" i="29"/>
  <c r="AN214" i="29"/>
  <c r="AN204" i="29"/>
  <c r="AN196" i="29"/>
  <c r="AN186" i="29"/>
  <c r="AN178" i="29"/>
  <c r="AN170" i="29"/>
  <c r="AN160" i="29"/>
  <c r="AN275" i="29"/>
  <c r="AN262" i="29"/>
  <c r="AN250" i="29"/>
  <c r="AN239" i="29"/>
  <c r="AN231" i="29"/>
  <c r="AN223" i="29"/>
  <c r="AN215" i="29"/>
  <c r="AN205" i="29"/>
  <c r="AN197" i="29"/>
  <c r="AN187" i="29"/>
  <c r="AN179" i="29"/>
  <c r="AN171" i="29"/>
  <c r="AN161" i="29"/>
  <c r="AN254" i="29"/>
  <c r="AN224" i="29"/>
  <c r="AN219" i="29"/>
  <c r="AN208" i="29"/>
  <c r="AN190" i="29"/>
  <c r="AN188" i="29"/>
  <c r="AN183" i="29"/>
  <c r="AN153" i="29"/>
  <c r="AN145" i="29"/>
  <c r="AN135" i="29"/>
  <c r="AN127" i="29"/>
  <c r="AN117" i="29"/>
  <c r="AN277" i="29"/>
  <c r="AN263" i="29"/>
  <c r="AN259" i="29"/>
  <c r="AN236" i="29"/>
  <c r="AN234" i="29"/>
  <c r="AN216" i="29"/>
  <c r="AN200" i="29"/>
  <c r="AN180" i="29"/>
  <c r="AN175" i="29"/>
  <c r="AN146" i="29"/>
  <c r="AN136" i="29"/>
  <c r="AN128" i="29"/>
  <c r="AN118" i="29"/>
  <c r="AN110" i="29"/>
  <c r="AN102" i="29"/>
  <c r="AN264" i="29"/>
  <c r="AN258" i="29"/>
  <c r="AN253" i="29"/>
  <c r="AN226" i="29"/>
  <c r="AN192" i="29"/>
  <c r="AN172" i="29"/>
  <c r="AN167" i="29"/>
  <c r="AN163" i="29"/>
  <c r="AN147" i="29"/>
  <c r="AN137" i="29"/>
  <c r="AN129" i="29"/>
  <c r="AN121" i="29"/>
  <c r="AN120" i="29"/>
  <c r="AN119" i="29"/>
  <c r="AN111" i="29"/>
  <c r="AN103" i="29"/>
  <c r="AN93" i="29"/>
  <c r="AN284" i="29"/>
  <c r="AN267" i="29"/>
  <c r="AN218" i="29"/>
  <c r="AN207" i="29"/>
  <c r="AN182" i="29"/>
  <c r="AN148" i="29"/>
  <c r="AN138" i="29"/>
  <c r="AN130" i="29"/>
  <c r="AN122" i="29"/>
  <c r="AN112" i="29"/>
  <c r="AN104" i="29"/>
  <c r="AN94" i="29"/>
  <c r="AN268" i="29"/>
  <c r="AN149" i="29"/>
  <c r="AN133" i="29"/>
  <c r="AN123" i="29"/>
  <c r="AN113" i="29"/>
  <c r="AN252" i="29"/>
  <c r="AN244" i="29"/>
  <c r="AN232" i="29"/>
  <c r="AN217" i="29"/>
  <c r="AN164" i="29"/>
  <c r="AN157" i="29"/>
  <c r="AN8" i="29" s="1"/>
  <c r="AN154" i="29"/>
  <c r="AN144" i="29"/>
  <c r="AN140" i="29"/>
  <c r="AN98" i="29"/>
  <c r="AN233" i="29"/>
  <c r="AN225" i="29"/>
  <c r="AN201" i="29"/>
  <c r="AN193" i="29"/>
  <c r="AN173" i="29"/>
  <c r="AN165" i="29"/>
  <c r="AN151" i="29"/>
  <c r="AN125" i="29"/>
  <c r="AN115" i="29"/>
  <c r="AN106" i="29"/>
  <c r="AN209" i="29"/>
  <c r="AN189" i="29"/>
  <c r="AN181" i="29"/>
  <c r="AN174" i="29"/>
  <c r="AN156" i="29"/>
  <c r="AN142" i="29"/>
  <c r="AN132" i="29"/>
  <c r="AN99" i="29"/>
  <c r="AN88" i="29"/>
  <c r="AN255" i="29"/>
  <c r="AN242" i="29"/>
  <c r="AN166" i="29"/>
  <c r="AN139" i="29"/>
  <c r="AN107" i="29"/>
  <c r="AN206" i="29"/>
  <c r="AN96" i="29"/>
  <c r="AN84" i="29"/>
  <c r="AN76" i="29"/>
  <c r="AN66" i="29"/>
  <c r="AN58" i="29"/>
  <c r="AN48" i="29"/>
  <c r="AN40" i="29"/>
  <c r="AN32" i="29"/>
  <c r="AN24" i="29"/>
  <c r="AN282" i="29"/>
  <c r="AN191" i="29"/>
  <c r="AN162" i="29"/>
  <c r="AN143" i="29"/>
  <c r="AN126" i="29"/>
  <c r="AN124" i="29"/>
  <c r="AN100" i="29"/>
  <c r="AN95" i="29"/>
  <c r="AN85" i="29"/>
  <c r="AN77" i="29"/>
  <c r="AN67" i="29"/>
  <c r="AN59" i="29"/>
  <c r="AN49" i="29"/>
  <c r="AN41" i="29"/>
  <c r="AN33" i="29"/>
  <c r="AN25" i="29"/>
  <c r="AN198" i="29"/>
  <c r="AN237" i="29"/>
  <c r="AN235" i="29"/>
  <c r="AN79" i="29"/>
  <c r="AN69" i="29"/>
  <c r="AN61" i="29"/>
  <c r="AN53" i="29"/>
  <c r="AN43" i="29"/>
  <c r="AN35" i="29"/>
  <c r="AN27" i="29"/>
  <c r="AN19" i="29"/>
  <c r="AN155" i="29"/>
  <c r="AN152" i="29"/>
  <c r="AN150" i="29"/>
  <c r="AN108" i="29"/>
  <c r="AN199" i="29"/>
  <c r="AN109" i="29"/>
  <c r="AN116" i="29"/>
  <c r="AN89" i="29"/>
  <c r="AN141" i="29"/>
  <c r="AN92" i="29"/>
  <c r="AN80" i="29"/>
  <c r="AN71" i="29"/>
  <c r="AN64" i="29"/>
  <c r="AN57" i="29"/>
  <c r="AN52" i="29"/>
  <c r="AN51" i="29"/>
  <c r="AN50" i="29"/>
  <c r="AN44" i="29"/>
  <c r="AN37" i="29"/>
  <c r="AN30" i="29"/>
  <c r="AN23" i="29"/>
  <c r="AN227" i="29"/>
  <c r="AN105" i="29"/>
  <c r="AN86" i="29"/>
  <c r="AN249" i="29"/>
  <c r="AN91" i="29"/>
  <c r="AN81" i="29"/>
  <c r="AN72" i="29"/>
  <c r="AN65" i="29"/>
  <c r="AN60" i="29"/>
  <c r="AN54" i="29"/>
  <c r="AN45" i="29"/>
  <c r="AN38" i="29"/>
  <c r="AN31" i="29"/>
  <c r="AN26" i="29"/>
  <c r="AN20" i="29"/>
  <c r="AN134" i="29"/>
  <c r="AN7" i="29" s="1"/>
  <c r="AN131" i="29"/>
  <c r="AN101" i="29"/>
  <c r="AN97" i="29"/>
  <c r="AN87" i="29"/>
  <c r="AN90" i="29"/>
  <c r="AN83" i="29"/>
  <c r="AN78" i="29"/>
  <c r="AN70" i="29"/>
  <c r="AN63" i="29"/>
  <c r="AN56" i="29"/>
  <c r="AN47" i="29"/>
  <c r="AN42" i="29"/>
  <c r="AN36" i="29"/>
  <c r="AN29" i="29"/>
  <c r="AN22" i="29"/>
  <c r="AN114" i="29"/>
  <c r="AN46" i="29"/>
  <c r="AN82" i="29"/>
  <c r="AN74" i="29"/>
  <c r="AN21" i="29"/>
  <c r="AN55" i="29"/>
  <c r="AN34" i="29"/>
  <c r="AN75" i="29"/>
  <c r="AN73" i="29"/>
  <c r="AN62" i="29"/>
  <c r="AN68" i="29"/>
  <c r="AN39" i="29"/>
  <c r="AN28" i="29"/>
  <c r="T6" i="37"/>
  <c r="AI6" i="37"/>
  <c r="AA8" i="37"/>
  <c r="AB4" i="37"/>
  <c r="H20" i="37"/>
  <c r="H21" i="37" s="1"/>
  <c r="H14" i="37"/>
  <c r="AM5" i="29"/>
  <c r="AM6" i="29"/>
  <c r="AM9" i="29"/>
  <c r="I20" i="37"/>
  <c r="I21" i="37" s="1"/>
  <c r="I14" i="37"/>
  <c r="F13" i="37"/>
  <c r="AJ8" i="37"/>
  <c r="M35" i="37"/>
  <c r="L37" i="37"/>
  <c r="AI6" i="29"/>
  <c r="W21" i="37"/>
  <c r="E58" i="34"/>
  <c r="E94" i="34"/>
  <c r="E93" i="34"/>
  <c r="D6" i="37"/>
  <c r="C4" i="37"/>
  <c r="Z19" i="37"/>
  <c r="K19" i="37" s="1"/>
  <c r="AO19" i="37" s="1"/>
  <c r="T6" i="49"/>
  <c r="DP24" i="28"/>
  <c r="DY24" i="28" s="1"/>
  <c r="L652" i="26"/>
  <c r="K655" i="26"/>
  <c r="AM13" i="29"/>
  <c r="AK8" i="37"/>
  <c r="G13" i="37"/>
  <c r="G9" i="37"/>
  <c r="F53" i="8"/>
  <c r="F54" i="8" s="1"/>
  <c r="F36" i="8"/>
  <c r="T12" i="37"/>
  <c r="E12" i="37" s="1"/>
  <c r="E11" i="37" s="1"/>
  <c r="AI11" i="37" s="1"/>
  <c r="AI12" i="37" s="1"/>
  <c r="M28" i="37"/>
  <c r="AL13" i="37"/>
  <c r="AL26" i="37"/>
  <c r="AL9" i="37"/>
  <c r="AL7" i="37"/>
  <c r="U14" i="37"/>
  <c r="AM7" i="29"/>
  <c r="AM10" i="29"/>
  <c r="EB25" i="6"/>
  <c r="EB35" i="6"/>
  <c r="AM26" i="37"/>
  <c r="AM13" i="37"/>
  <c r="AM7" i="37"/>
  <c r="AM9" i="37"/>
  <c r="M4" i="37"/>
  <c r="L6" i="37"/>
  <c r="AI7" i="29"/>
  <c r="EQ21" i="28"/>
  <c r="EH21" i="28"/>
  <c r="FA21" i="28"/>
  <c r="GB21" i="28"/>
  <c r="FS21" i="28"/>
  <c r="FJ21" i="28"/>
  <c r="E93" i="33"/>
  <c r="E94" i="33"/>
  <c r="E58" i="33"/>
  <c r="R8" i="49"/>
  <c r="DN26" i="28"/>
  <c r="DW26" i="28" s="1"/>
  <c r="L570" i="26"/>
  <c r="ER22" i="28" s="1"/>
  <c r="G13" i="8"/>
  <c r="CR9" i="6"/>
  <c r="DQ9" i="6"/>
  <c r="EB22" i="6"/>
  <c r="EB32" i="6"/>
  <c r="AM11" i="29"/>
  <c r="M39" i="7"/>
  <c r="M41" i="7" s="1"/>
  <c r="M15" i="7" s="1"/>
  <c r="L41" i="7"/>
  <c r="L15" i="7" s="1"/>
  <c r="Y12" i="37"/>
  <c r="J12" i="37" s="1"/>
  <c r="J11" i="37" s="1"/>
  <c r="AN11" i="37" s="1"/>
  <c r="AN12" i="37" s="1"/>
  <c r="Z6" i="37"/>
  <c r="Z12" i="37" s="1"/>
  <c r="K12" i="37" s="1"/>
  <c r="K11" i="37" s="1"/>
  <c r="AO11" i="37" s="1"/>
  <c r="AI13" i="29"/>
  <c r="AI11" i="29"/>
  <c r="M94" i="6"/>
  <c r="DA9" i="6" s="1"/>
  <c r="M122" i="6"/>
  <c r="H52" i="8" s="1"/>
  <c r="N71" i="6"/>
  <c r="EB30" i="6"/>
  <c r="EB20" i="6"/>
  <c r="M317" i="26"/>
  <c r="EA15" i="6"/>
  <c r="EA34" i="6" s="1"/>
  <c r="N437" i="26"/>
  <c r="N498" i="26" s="1"/>
  <c r="CG24" i="28"/>
  <c r="CY24" i="28" s="1"/>
  <c r="DH24" i="28" s="1"/>
  <c r="AM3" i="29"/>
  <c r="DX22" i="28"/>
  <c r="E134" i="32"/>
  <c r="E169" i="32"/>
  <c r="E170" i="32"/>
  <c r="C4" i="34"/>
  <c r="D2" i="34"/>
  <c r="F37" i="8"/>
  <c r="F21" i="8"/>
  <c r="F39" i="8" s="1"/>
  <c r="K29" i="7"/>
  <c r="K11" i="7" s="1"/>
  <c r="L27" i="7"/>
  <c r="O18" i="28"/>
  <c r="O2" i="28"/>
  <c r="O1" i="28" s="1"/>
  <c r="P22" i="28"/>
  <c r="C28" i="37"/>
  <c r="R4" i="37"/>
  <c r="S11" i="37"/>
  <c r="S8" i="37"/>
  <c r="E22" i="8"/>
  <c r="E40" i="8" s="1"/>
  <c r="EQ2" i="28"/>
  <c r="EQ1" i="28" s="1"/>
  <c r="FA22" i="28"/>
  <c r="Z7" i="37"/>
  <c r="K7" i="37" s="1"/>
  <c r="K8" i="37" s="1"/>
  <c r="Z13" i="37"/>
  <c r="Z9" i="37"/>
  <c r="AH291" i="29"/>
  <c r="AH283" i="29"/>
  <c r="AH273" i="29"/>
  <c r="AH290" i="29"/>
  <c r="AH279" i="29"/>
  <c r="AH265" i="29"/>
  <c r="AH282" i="29"/>
  <c r="AH271" i="29"/>
  <c r="AH267" i="29"/>
  <c r="AH259" i="29"/>
  <c r="AH293" i="29"/>
  <c r="AH268" i="29"/>
  <c r="AH260" i="29"/>
  <c r="AH250" i="29"/>
  <c r="AH242" i="29"/>
  <c r="AH272" i="29"/>
  <c r="AH263" i="29"/>
  <c r="AH253" i="29"/>
  <c r="AH245" i="29"/>
  <c r="AH287" i="29"/>
  <c r="AH277" i="29"/>
  <c r="AH255" i="29"/>
  <c r="AH239" i="29"/>
  <c r="AH230" i="29"/>
  <c r="AH222" i="29"/>
  <c r="AH214" i="29"/>
  <c r="AH204" i="29"/>
  <c r="AH196" i="29"/>
  <c r="AH186" i="29"/>
  <c r="AH178" i="29"/>
  <c r="AH170" i="29"/>
  <c r="AH160" i="29"/>
  <c r="AH284" i="29"/>
  <c r="AH274" i="29"/>
  <c r="AH254" i="29"/>
  <c r="AH249" i="29"/>
  <c r="AH231" i="29"/>
  <c r="AH223" i="29"/>
  <c r="AH215" i="29"/>
  <c r="AH205" i="29"/>
  <c r="AH197" i="29"/>
  <c r="AH187" i="29"/>
  <c r="AH179" i="29"/>
  <c r="AH171" i="29"/>
  <c r="AH161" i="29"/>
  <c r="AH289" i="29"/>
  <c r="AH269" i="29"/>
  <c r="AH264" i="29"/>
  <c r="AH248" i="29"/>
  <c r="AH244" i="29"/>
  <c r="AH232" i="29"/>
  <c r="AH224" i="29"/>
  <c r="AH216" i="29"/>
  <c r="AH206" i="29"/>
  <c r="AH198" i="29"/>
  <c r="AH190" i="29"/>
  <c r="AH189" i="29"/>
  <c r="AH188" i="29"/>
  <c r="AH180" i="29"/>
  <c r="AH172" i="29"/>
  <c r="AH162" i="29"/>
  <c r="AH154" i="29"/>
  <c r="AH294" i="29"/>
  <c r="AH292" i="29"/>
  <c r="AH286" i="29"/>
  <c r="AH276" i="29"/>
  <c r="AH258" i="29"/>
  <c r="AH240" i="29"/>
  <c r="AH233" i="29"/>
  <c r="AH225" i="29"/>
  <c r="AH217" i="29"/>
  <c r="AH207" i="29"/>
  <c r="AH199" i="29"/>
  <c r="AH191" i="29"/>
  <c r="AH181" i="29"/>
  <c r="AH173" i="29"/>
  <c r="AH163" i="29"/>
  <c r="AH280" i="29"/>
  <c r="AH256" i="29"/>
  <c r="AH251" i="29"/>
  <c r="AH237" i="29"/>
  <c r="AH203" i="29"/>
  <c r="AH201" i="29"/>
  <c r="AH168" i="29"/>
  <c r="AH157" i="29"/>
  <c r="AH147" i="29"/>
  <c r="AH137" i="29"/>
  <c r="AH129" i="29"/>
  <c r="AH121" i="29"/>
  <c r="AH120" i="29"/>
  <c r="AH119" i="29"/>
  <c r="AH111" i="29"/>
  <c r="AH288" i="29"/>
  <c r="AH270" i="29"/>
  <c r="AH261" i="29"/>
  <c r="AH229" i="29"/>
  <c r="AH227" i="29"/>
  <c r="AH212" i="29"/>
  <c r="AH195" i="29"/>
  <c r="AH193" i="29"/>
  <c r="AH166" i="29"/>
  <c r="AH164" i="29"/>
  <c r="AH156" i="29"/>
  <c r="AH148" i="29"/>
  <c r="AH138" i="29"/>
  <c r="AH130" i="29"/>
  <c r="AH122" i="29"/>
  <c r="AH112" i="29"/>
  <c r="AH104" i="29"/>
  <c r="AH266" i="29"/>
  <c r="AH221" i="29"/>
  <c r="AH219" i="29"/>
  <c r="AH208" i="29"/>
  <c r="AH185" i="29"/>
  <c r="AH183" i="29"/>
  <c r="AH155" i="29"/>
  <c r="AH149" i="29"/>
  <c r="AH139" i="29"/>
  <c r="AH131" i="29"/>
  <c r="AH123" i="29"/>
  <c r="AH113" i="29"/>
  <c r="AH105" i="29"/>
  <c r="AH95" i="29"/>
  <c r="AH278" i="29"/>
  <c r="AH262" i="29"/>
  <c r="AH241" i="29"/>
  <c r="AH236" i="29"/>
  <c r="AH234" i="29"/>
  <c r="AH213" i="29"/>
  <c r="AH210" i="29"/>
  <c r="AH200" i="29"/>
  <c r="AH177" i="29"/>
  <c r="AH175" i="29"/>
  <c r="AH150" i="29"/>
  <c r="AH140" i="29"/>
  <c r="AH132" i="29"/>
  <c r="AH124" i="29"/>
  <c r="AH114" i="29"/>
  <c r="AH106" i="29"/>
  <c r="AH98" i="29"/>
  <c r="AH97" i="29"/>
  <c r="AH96" i="29"/>
  <c r="AH246" i="29"/>
  <c r="AH184" i="29"/>
  <c r="AH176" i="29"/>
  <c r="AH143" i="29"/>
  <c r="AH141" i="29"/>
  <c r="AH128" i="29"/>
  <c r="AH118" i="29"/>
  <c r="AH152" i="29"/>
  <c r="AH126" i="29"/>
  <c r="AH116" i="29"/>
  <c r="AH108" i="29"/>
  <c r="AH94" i="29"/>
  <c r="AH275" i="29"/>
  <c r="AH252" i="29"/>
  <c r="AH247" i="29"/>
  <c r="AH202" i="29"/>
  <c r="AH194" i="29"/>
  <c r="AH167" i="29"/>
  <c r="AH146" i="29"/>
  <c r="AH133" i="29"/>
  <c r="AH101" i="29"/>
  <c r="AH281" i="29"/>
  <c r="AH226" i="29"/>
  <c r="AH218" i="29"/>
  <c r="AH158" i="29"/>
  <c r="AH144" i="29"/>
  <c r="AH135" i="29"/>
  <c r="AH109" i="29"/>
  <c r="AH103" i="29"/>
  <c r="AH102" i="29"/>
  <c r="AH90" i="29"/>
  <c r="AH257" i="29"/>
  <c r="AH165" i="29"/>
  <c r="AH159" i="29"/>
  <c r="AH151" i="29"/>
  <c r="AH125" i="29"/>
  <c r="AH115" i="29"/>
  <c r="AH110" i="29"/>
  <c r="AH209" i="29"/>
  <c r="AH174" i="29"/>
  <c r="AH169" i="29"/>
  <c r="AH136" i="29"/>
  <c r="AH91" i="29"/>
  <c r="AH89" i="29"/>
  <c r="AH86" i="29"/>
  <c r="AH78" i="29"/>
  <c r="AH68" i="29"/>
  <c r="AH60" i="29"/>
  <c r="AH52" i="29"/>
  <c r="AH51" i="29"/>
  <c r="AH50" i="29"/>
  <c r="AH42" i="29"/>
  <c r="AH34" i="29"/>
  <c r="AH26" i="29"/>
  <c r="AH285" i="29"/>
  <c r="AH211" i="29"/>
  <c r="AH87" i="29"/>
  <c r="AH79" i="29"/>
  <c r="AH69" i="29"/>
  <c r="AH61" i="29"/>
  <c r="AH53" i="29"/>
  <c r="AH43" i="29"/>
  <c r="AH35" i="29"/>
  <c r="AH27" i="29"/>
  <c r="AH19" i="29"/>
  <c r="AH182" i="29"/>
  <c r="AH81" i="29"/>
  <c r="AH71" i="29"/>
  <c r="AH63" i="29"/>
  <c r="AH55" i="29"/>
  <c r="AH45" i="29"/>
  <c r="AH37" i="29"/>
  <c r="AH29" i="29"/>
  <c r="AH21" i="29"/>
  <c r="AH238" i="29"/>
  <c r="AH142" i="29"/>
  <c r="AH134" i="29"/>
  <c r="AH117" i="29"/>
  <c r="AH228" i="29"/>
  <c r="AH153" i="29"/>
  <c r="AH107" i="29"/>
  <c r="AH92" i="29"/>
  <c r="AH82" i="29"/>
  <c r="AH75" i="29"/>
  <c r="AH74" i="29"/>
  <c r="AH73" i="29"/>
  <c r="AH67" i="29"/>
  <c r="AH46" i="29"/>
  <c r="AH39" i="29"/>
  <c r="AH33" i="29"/>
  <c r="AH192" i="29"/>
  <c r="AH99" i="29"/>
  <c r="AH93" i="29"/>
  <c r="AH76" i="29"/>
  <c r="AH62" i="29"/>
  <c r="AH40" i="29"/>
  <c r="AH28" i="29"/>
  <c r="AH235" i="29"/>
  <c r="AH127" i="29"/>
  <c r="AH83" i="29"/>
  <c r="AH77" i="29"/>
  <c r="AH56" i="29"/>
  <c r="AH47" i="29"/>
  <c r="AH41" i="29"/>
  <c r="AH22" i="29"/>
  <c r="AH84" i="29"/>
  <c r="AH70" i="29"/>
  <c r="AH48" i="29"/>
  <c r="AH36" i="29"/>
  <c r="AH145" i="29"/>
  <c r="AH85" i="29"/>
  <c r="AH64" i="29"/>
  <c r="AH57" i="29"/>
  <c r="AH49" i="29"/>
  <c r="AH30" i="29"/>
  <c r="AH23" i="29"/>
  <c r="AH243" i="29"/>
  <c r="AH88" i="29"/>
  <c r="AH72" i="29"/>
  <c r="AH65" i="29"/>
  <c r="AH59" i="29"/>
  <c r="AH38" i="29"/>
  <c r="AH31" i="29"/>
  <c r="AH25" i="29"/>
  <c r="AH220" i="29"/>
  <c r="AH66" i="29"/>
  <c r="AH54" i="29"/>
  <c r="AH32" i="29"/>
  <c r="AH20" i="29"/>
  <c r="AH24" i="29"/>
  <c r="AH100" i="29"/>
  <c r="AH58" i="29"/>
  <c r="AH80" i="29"/>
  <c r="AH44" i="29"/>
  <c r="N435" i="26"/>
  <c r="N496" i="26" s="1"/>
  <c r="CG22" i="28"/>
  <c r="CY22" i="28" s="1"/>
  <c r="DH22" i="28" s="1"/>
  <c r="EB37" i="6"/>
  <c r="EB27" i="6"/>
  <c r="K38" i="7"/>
  <c r="K14" i="7" s="1"/>
  <c r="L36" i="7"/>
  <c r="EZ18" i="28"/>
  <c r="EZ2" i="28"/>
  <c r="EZ1" i="28" s="1"/>
  <c r="Z16" i="37" s="1"/>
  <c r="K16" i="37" s="1"/>
  <c r="AO16" i="37" s="1"/>
  <c r="AM12" i="29"/>
  <c r="AM8" i="29"/>
  <c r="M18" i="32"/>
  <c r="L16" i="32"/>
  <c r="N32" i="34"/>
  <c r="M41" i="34"/>
  <c r="AI15" i="29"/>
  <c r="AI2" i="29"/>
  <c r="AI12" i="29"/>
  <c r="M4" i="33"/>
  <c r="L2" i="33"/>
  <c r="O18" i="29"/>
  <c r="AO18" i="29"/>
  <c r="M314" i="26"/>
  <c r="EA12" i="6"/>
  <c r="K624" i="26"/>
  <c r="L5" i="26"/>
  <c r="AI4" i="29"/>
  <c r="AI10" i="29"/>
  <c r="AI5" i="29"/>
  <c r="DZ21" i="6"/>
  <c r="DZ31" i="6"/>
  <c r="DZ39" i="6" s="1"/>
  <c r="G11" i="8"/>
  <c r="G12" i="8" s="1"/>
  <c r="T9" i="37"/>
  <c r="T7" i="37"/>
  <c r="E7" i="37" s="1"/>
  <c r="E8" i="37" s="1"/>
  <c r="T13" i="37"/>
  <c r="Z18" i="37"/>
  <c r="K18" i="37" s="1"/>
  <c r="AO18" i="37" s="1"/>
  <c r="D2" i="33"/>
  <c r="C4" i="33"/>
  <c r="G18" i="29"/>
  <c r="AG18" i="29"/>
  <c r="AJ1" i="29"/>
  <c r="L47" i="7"/>
  <c r="L17" i="7" s="1"/>
  <c r="M45" i="7"/>
  <c r="M47" i="7" s="1"/>
  <c r="M17" i="7" s="1"/>
  <c r="AM4" i="29"/>
  <c r="K9" i="37" l="1"/>
  <c r="K13" i="37"/>
  <c r="AO8" i="37"/>
  <c r="E13" i="37"/>
  <c r="AI8" i="37"/>
  <c r="F9" i="37"/>
  <c r="CF23" i="28"/>
  <c r="CX23" i="28" s="1"/>
  <c r="DG23" i="28" s="1"/>
  <c r="M436" i="26"/>
  <c r="M497" i="26" s="1"/>
  <c r="AI1" i="29"/>
  <c r="AH3" i="29"/>
  <c r="AH10" i="29"/>
  <c r="R11" i="37"/>
  <c r="R8" i="37"/>
  <c r="H30" i="37"/>
  <c r="G30" i="37"/>
  <c r="I30" i="37"/>
  <c r="J30" i="37"/>
  <c r="F30" i="37"/>
  <c r="E30" i="37"/>
  <c r="K30" i="37"/>
  <c r="P2" i="28"/>
  <c r="P1" i="28" s="1"/>
  <c r="P18" i="28"/>
  <c r="D93" i="34"/>
  <c r="D94" i="34"/>
  <c r="D58" i="34"/>
  <c r="GC21" i="28"/>
  <c r="FT21" i="28"/>
  <c r="FK21" i="28"/>
  <c r="FB21" i="28"/>
  <c r="ER21" i="28"/>
  <c r="EI21" i="28"/>
  <c r="N28" i="37"/>
  <c r="AA19" i="37"/>
  <c r="L19" i="37" s="1"/>
  <c r="AP19" i="37" s="1"/>
  <c r="D134" i="32"/>
  <c r="D170" i="32"/>
  <c r="D169" i="32"/>
  <c r="Y21" i="37"/>
  <c r="C2" i="33"/>
  <c r="F18" i="29"/>
  <c r="AF18" i="29"/>
  <c r="T14" i="37"/>
  <c r="AO290" i="29"/>
  <c r="AO282" i="29"/>
  <c r="AO281" i="29"/>
  <c r="AO280" i="29"/>
  <c r="AO272" i="29"/>
  <c r="AO294" i="29"/>
  <c r="AO292" i="29"/>
  <c r="AO279" i="29"/>
  <c r="AO266" i="29"/>
  <c r="AO288" i="29"/>
  <c r="AO286" i="29"/>
  <c r="AO284" i="29"/>
  <c r="AO277" i="29"/>
  <c r="AO275" i="29"/>
  <c r="AO273" i="29"/>
  <c r="AO267" i="29"/>
  <c r="AO259" i="29"/>
  <c r="AO258" i="29"/>
  <c r="AO257" i="29"/>
  <c r="AO249" i="29"/>
  <c r="AO241" i="29"/>
  <c r="AO289" i="29"/>
  <c r="AO262" i="29"/>
  <c r="AO252" i="29"/>
  <c r="AO276" i="29"/>
  <c r="AO265" i="29"/>
  <c r="AO260" i="29"/>
  <c r="AO251" i="29"/>
  <c r="AO246" i="29"/>
  <c r="AO243" i="29"/>
  <c r="AO229" i="29"/>
  <c r="AO221" i="29"/>
  <c r="AO213" i="29"/>
  <c r="AO212" i="29"/>
  <c r="AO211" i="29"/>
  <c r="AO203" i="29"/>
  <c r="AO195" i="29"/>
  <c r="AO185" i="29"/>
  <c r="AO177" i="29"/>
  <c r="AO169" i="29"/>
  <c r="AO159" i="29"/>
  <c r="AO293" i="29"/>
  <c r="AO283" i="29"/>
  <c r="AO261" i="29"/>
  <c r="AO256" i="29"/>
  <c r="AO245" i="29"/>
  <c r="AO230" i="29"/>
  <c r="AO222" i="29"/>
  <c r="AO214" i="29"/>
  <c r="AO204" i="29"/>
  <c r="AO196" i="29"/>
  <c r="AO186" i="29"/>
  <c r="AO178" i="29"/>
  <c r="AO170" i="29"/>
  <c r="AO160" i="29"/>
  <c r="AO291" i="29"/>
  <c r="AO278" i="29"/>
  <c r="AO250" i="29"/>
  <c r="AO239" i="29"/>
  <c r="AO231" i="29"/>
  <c r="AO223" i="29"/>
  <c r="AO215" i="29"/>
  <c r="AO205" i="29"/>
  <c r="AO197" i="29"/>
  <c r="AO187" i="29"/>
  <c r="AO179" i="29"/>
  <c r="AO171" i="29"/>
  <c r="AO161" i="29"/>
  <c r="AO153" i="29"/>
  <c r="AO285" i="29"/>
  <c r="AO268" i="29"/>
  <c r="AO255" i="29"/>
  <c r="AO232" i="29"/>
  <c r="AO224" i="29"/>
  <c r="AO216" i="29"/>
  <c r="AO206" i="29"/>
  <c r="AO198" i="29"/>
  <c r="AO190" i="29"/>
  <c r="AO189" i="29"/>
  <c r="AO188" i="29"/>
  <c r="AO180" i="29"/>
  <c r="AO172" i="29"/>
  <c r="AO162" i="29"/>
  <c r="AO271" i="29"/>
  <c r="AO263" i="29"/>
  <c r="AO236" i="29"/>
  <c r="AO234" i="29"/>
  <c r="AO210" i="29"/>
  <c r="AO200" i="29"/>
  <c r="AO175" i="29"/>
  <c r="AO146" i="29"/>
  <c r="AO136" i="29"/>
  <c r="AO128" i="29"/>
  <c r="AO118" i="29"/>
  <c r="AO264" i="29"/>
  <c r="AO253" i="29"/>
  <c r="AO248" i="29"/>
  <c r="AO240" i="29"/>
  <c r="AO238" i="29"/>
  <c r="AO226" i="29"/>
  <c r="AO11" i="29" s="1"/>
  <c r="AO202" i="29"/>
  <c r="AO192" i="29"/>
  <c r="AO167" i="29"/>
  <c r="AO163" i="29"/>
  <c r="AO158" i="29"/>
  <c r="AO147" i="29"/>
  <c r="AO137" i="29"/>
  <c r="AO129" i="29"/>
  <c r="AO121" i="29"/>
  <c r="AO120" i="29"/>
  <c r="AO119" i="29"/>
  <c r="AO111" i="29"/>
  <c r="AO103" i="29"/>
  <c r="AO228" i="29"/>
  <c r="AO218" i="29"/>
  <c r="AO207" i="29"/>
  <c r="AO194" i="29"/>
  <c r="AO182" i="29"/>
  <c r="AO148" i="29"/>
  <c r="AO138" i="29"/>
  <c r="AO130" i="29"/>
  <c r="AO122" i="29"/>
  <c r="AO112" i="29"/>
  <c r="AO104" i="29"/>
  <c r="AO94" i="29"/>
  <c r="AO242" i="29"/>
  <c r="AO233" i="29"/>
  <c r="AO220" i="29"/>
  <c r="AO199" i="29"/>
  <c r="AO184" i="29"/>
  <c r="AO174" i="29"/>
  <c r="AO165" i="29"/>
  <c r="AO157" i="29"/>
  <c r="AO149" i="29"/>
  <c r="AO139" i="29"/>
  <c r="AO131" i="29"/>
  <c r="AO123" i="29"/>
  <c r="AO113" i="29"/>
  <c r="AO105" i="29"/>
  <c r="AO95" i="29"/>
  <c r="AO269" i="29"/>
  <c r="AO254" i="29"/>
  <c r="AO244" i="29"/>
  <c r="AO217" i="29"/>
  <c r="AO164" i="29"/>
  <c r="AO154" i="29"/>
  <c r="AO144" i="29"/>
  <c r="AO140" i="29"/>
  <c r="AO135" i="29"/>
  <c r="AO110" i="29"/>
  <c r="AO247" i="29"/>
  <c r="AO225" i="29"/>
  <c r="AO208" i="29"/>
  <c r="AO201" i="29"/>
  <c r="AO193" i="29"/>
  <c r="AO173" i="29"/>
  <c r="AO151" i="29"/>
  <c r="AO125" i="29"/>
  <c r="AO115" i="29"/>
  <c r="AO106" i="29"/>
  <c r="AO209" i="29"/>
  <c r="AO181" i="29"/>
  <c r="AO156" i="29"/>
  <c r="AO142" i="29"/>
  <c r="AO132" i="29"/>
  <c r="AO127" i="29"/>
  <c r="AO117" i="29"/>
  <c r="AO99" i="29"/>
  <c r="AO270" i="29"/>
  <c r="AO168" i="29"/>
  <c r="AO166" i="29"/>
  <c r="AO107" i="29"/>
  <c r="AO92" i="29"/>
  <c r="AO89" i="29"/>
  <c r="AO235" i="29"/>
  <c r="AO219" i="29"/>
  <c r="AO150" i="29"/>
  <c r="AO145" i="29"/>
  <c r="AO134" i="29"/>
  <c r="AO124" i="29"/>
  <c r="AO114" i="29"/>
  <c r="AO100" i="29"/>
  <c r="AO191" i="29"/>
  <c r="AO143" i="29"/>
  <c r="AO126" i="29"/>
  <c r="AO102" i="29"/>
  <c r="AO85" i="29"/>
  <c r="AO77" i="29"/>
  <c r="AO67" i="29"/>
  <c r="AO59" i="29"/>
  <c r="AO49" i="29"/>
  <c r="AO41" i="29"/>
  <c r="AO33" i="29"/>
  <c r="AO25" i="29"/>
  <c r="AO133" i="29"/>
  <c r="AO101" i="29"/>
  <c r="AO98" i="29"/>
  <c r="AO86" i="29"/>
  <c r="AO78" i="29"/>
  <c r="AO68" i="29"/>
  <c r="AO60" i="29"/>
  <c r="AO52" i="29"/>
  <c r="AO51" i="29"/>
  <c r="AO50" i="29"/>
  <c r="AO42" i="29"/>
  <c r="AO34" i="29"/>
  <c r="AO26" i="29"/>
  <c r="AO237" i="29"/>
  <c r="AO227" i="29"/>
  <c r="AO141" i="29"/>
  <c r="AO91" i="29"/>
  <c r="AO87" i="29"/>
  <c r="AO80" i="29"/>
  <c r="AO70" i="29"/>
  <c r="AO62" i="29"/>
  <c r="AO54" i="29"/>
  <c r="AO44" i="29"/>
  <c r="AO36" i="29"/>
  <c r="AO28" i="29"/>
  <c r="AO20" i="29"/>
  <c r="AO183" i="29"/>
  <c r="AO176" i="29"/>
  <c r="AO109" i="29"/>
  <c r="AO96" i="29"/>
  <c r="AO93" i="29"/>
  <c r="AO108" i="29"/>
  <c r="AO71" i="29"/>
  <c r="AO64" i="29"/>
  <c r="AO57" i="29"/>
  <c r="AO37" i="29"/>
  <c r="AO30" i="29"/>
  <c r="AO23" i="29"/>
  <c r="AO58" i="29"/>
  <c r="AO53" i="29"/>
  <c r="AO24" i="29"/>
  <c r="AO19" i="29"/>
  <c r="AO81" i="29"/>
  <c r="AO72" i="29"/>
  <c r="AO65" i="29"/>
  <c r="AO45" i="29"/>
  <c r="AO38" i="29"/>
  <c r="AO31" i="29"/>
  <c r="AO287" i="29"/>
  <c r="AO66" i="29"/>
  <c r="AO61" i="29"/>
  <c r="AO32" i="29"/>
  <c r="AO27" i="29"/>
  <c r="AO88" i="29"/>
  <c r="AO82" i="29"/>
  <c r="AO75" i="29"/>
  <c r="AO74" i="29"/>
  <c r="AO73" i="29"/>
  <c r="AO55" i="29"/>
  <c r="AO46" i="29"/>
  <c r="AO39" i="29"/>
  <c r="AO21" i="29"/>
  <c r="AO155" i="29"/>
  <c r="AO90" i="29"/>
  <c r="AO83" i="29"/>
  <c r="AO63" i="29"/>
  <c r="AO56" i="29"/>
  <c r="AO47" i="29"/>
  <c r="AO29" i="29"/>
  <c r="AO22" i="29"/>
  <c r="AO152" i="29"/>
  <c r="AO116" i="29"/>
  <c r="AO84" i="29"/>
  <c r="AO79" i="29"/>
  <c r="AO48" i="29"/>
  <c r="AO43" i="29"/>
  <c r="AO35" i="29"/>
  <c r="AO97" i="29"/>
  <c r="AO69" i="29"/>
  <c r="AO40" i="29"/>
  <c r="AO76" i="29"/>
  <c r="AO274" i="29"/>
  <c r="M439" i="26"/>
  <c r="M500" i="26" s="1"/>
  <c r="CF26" i="28"/>
  <c r="CX26" i="28" s="1"/>
  <c r="DG26" i="28" s="1"/>
  <c r="G14" i="37"/>
  <c r="AN3" i="29"/>
  <c r="AN12" i="29"/>
  <c r="AH13" i="29"/>
  <c r="FA2" i="28"/>
  <c r="FA1" i="28" s="1"/>
  <c r="AA16" i="37" s="1"/>
  <c r="L16" i="37" s="1"/>
  <c r="AP16" i="37" s="1"/>
  <c r="FA18" i="28"/>
  <c r="AK13" i="37"/>
  <c r="AK9" i="37"/>
  <c r="AK7" i="37"/>
  <c r="AB19" i="37"/>
  <c r="M19" i="37" s="1"/>
  <c r="AQ19" i="37" s="1"/>
  <c r="AB17" i="37"/>
  <c r="M17" i="37" s="1"/>
  <c r="AQ17" i="37" s="1"/>
  <c r="AB8" i="37"/>
  <c r="AC4" i="37"/>
  <c r="AN2" i="29"/>
  <c r="AN15" i="29"/>
  <c r="AN9" i="29"/>
  <c r="C126" i="32" a="1"/>
  <c r="C126" i="32" s="1"/>
  <c r="C16" i="32"/>
  <c r="S5" i="49"/>
  <c r="DO23" i="28"/>
  <c r="DF18" i="28"/>
  <c r="DF2" i="28"/>
  <c r="DF1" i="28" s="1"/>
  <c r="AB11" i="37" s="1"/>
  <c r="O32" i="33"/>
  <c r="N41" i="33"/>
  <c r="U4" i="49"/>
  <c r="DQ22" i="28"/>
  <c r="AH15" i="29"/>
  <c r="AH2" i="29"/>
  <c r="Z20" i="37"/>
  <c r="Z14" i="37"/>
  <c r="L29" i="7"/>
  <c r="L11" i="7" s="1"/>
  <c r="M27" i="7"/>
  <c r="M29" i="7" s="1"/>
  <c r="M11" i="7" s="1"/>
  <c r="G37" i="8"/>
  <c r="G21" i="8"/>
  <c r="G39" i="8" s="1"/>
  <c r="AA6" i="37"/>
  <c r="AP6" i="37" s="1"/>
  <c r="F22" i="8"/>
  <c r="F40" i="8" s="1"/>
  <c r="AA17" i="37"/>
  <c r="L17" i="37" s="1"/>
  <c r="AP17" i="37" s="1"/>
  <c r="AN10" i="29"/>
  <c r="AN13" i="29"/>
  <c r="N4" i="34"/>
  <c r="M2" i="34"/>
  <c r="N4" i="33"/>
  <c r="M2" i="33"/>
  <c r="AP18" i="29"/>
  <c r="P18" i="29"/>
  <c r="M126" i="32" s="1" a="1"/>
  <c r="M126" i="32" s="1"/>
  <c r="O32" i="34"/>
  <c r="N41" i="34"/>
  <c r="AH4" i="29"/>
  <c r="N314" i="26"/>
  <c r="EB12" i="6"/>
  <c r="C2" i="34"/>
  <c r="C50" i="34"/>
  <c r="AO6" i="37"/>
  <c r="AO12" i="37" s="1"/>
  <c r="ER2" i="28"/>
  <c r="ER1" i="28" s="1"/>
  <c r="FB22" i="28"/>
  <c r="M6" i="37"/>
  <c r="N4" i="37"/>
  <c r="N35" i="37"/>
  <c r="M37" i="37"/>
  <c r="AA7" i="37"/>
  <c r="L7" i="37" s="1"/>
  <c r="L8" i="37" s="1"/>
  <c r="AA13" i="37"/>
  <c r="AA9" i="37"/>
  <c r="AN5" i="29"/>
  <c r="AN6" i="29"/>
  <c r="AH11" i="29"/>
  <c r="AH8" i="29"/>
  <c r="S13" i="37"/>
  <c r="S9" i="37"/>
  <c r="D30" i="37"/>
  <c r="N94" i="6"/>
  <c r="DB9" i="6" s="1"/>
  <c r="N122" i="6"/>
  <c r="I52" i="8" s="1"/>
  <c r="O71" i="6"/>
  <c r="AA12" i="37"/>
  <c r="L12" i="37" s="1"/>
  <c r="L11" i="37" s="1"/>
  <c r="AP11" i="37" s="1"/>
  <c r="AP12" i="37" s="1"/>
  <c r="AN4" i="29"/>
  <c r="DY22" i="28"/>
  <c r="DW23" i="28"/>
  <c r="DN18" i="28"/>
  <c r="DW18" i="28" s="1"/>
  <c r="AN13" i="37"/>
  <c r="AN7" i="37"/>
  <c r="AN26" i="37"/>
  <c r="AN9" i="37"/>
  <c r="G53" i="8"/>
  <c r="G54" i="8" s="1"/>
  <c r="G36" i="8"/>
  <c r="G22" i="8"/>
  <c r="G40" i="8" s="1"/>
  <c r="L624" i="26"/>
  <c r="M5" i="26"/>
  <c r="N18" i="32"/>
  <c r="M16" i="32"/>
  <c r="D93" i="33"/>
  <c r="D94" i="33"/>
  <c r="D58" i="33"/>
  <c r="L38" i="7"/>
  <c r="L14" i="7" s="1"/>
  <c r="M36" i="7"/>
  <c r="M38" i="7" s="1"/>
  <c r="M14" i="7" s="1"/>
  <c r="AH5" i="29"/>
  <c r="AH6" i="29"/>
  <c r="AH12" i="29"/>
  <c r="U6" i="49"/>
  <c r="DQ24" i="28"/>
  <c r="DZ24" i="28" s="1"/>
  <c r="L30" i="37"/>
  <c r="M652" i="26"/>
  <c r="L655" i="26"/>
  <c r="C6" i="37"/>
  <c r="H32" i="37"/>
  <c r="G32" i="37"/>
  <c r="I32" i="37"/>
  <c r="J32" i="37"/>
  <c r="F32" i="37"/>
  <c r="K32" i="37"/>
  <c r="E32" i="37"/>
  <c r="AJ7" i="37"/>
  <c r="AJ13" i="37"/>
  <c r="AJ9" i="37"/>
  <c r="AM1" i="29"/>
  <c r="O21" i="28"/>
  <c r="AF21" i="28"/>
  <c r="AO21" i="28" s="1"/>
  <c r="AX21" i="28" s="1"/>
  <c r="W21" i="28"/>
  <c r="J13" i="37"/>
  <c r="AG290" i="29"/>
  <c r="AG282" i="29"/>
  <c r="AG281" i="29"/>
  <c r="AG280" i="29"/>
  <c r="AG272" i="29"/>
  <c r="AG294" i="29"/>
  <c r="AG292" i="29"/>
  <c r="AG270" i="29"/>
  <c r="AG288" i="29"/>
  <c r="AG286" i="29"/>
  <c r="AG284" i="29"/>
  <c r="AG277" i="29"/>
  <c r="AG275" i="29"/>
  <c r="AG273" i="29"/>
  <c r="AG266" i="29"/>
  <c r="AG271" i="29"/>
  <c r="AG267" i="29"/>
  <c r="AG259" i="29"/>
  <c r="AG258" i="29"/>
  <c r="AG257" i="29"/>
  <c r="AG249" i="29"/>
  <c r="AG241" i="29"/>
  <c r="AG287" i="29"/>
  <c r="AG285" i="29"/>
  <c r="AG283" i="29"/>
  <c r="AG278" i="29"/>
  <c r="AG276" i="29"/>
  <c r="AG274" i="29"/>
  <c r="AG262" i="29"/>
  <c r="AG252" i="29"/>
  <c r="AG250" i="29"/>
  <c r="AG229" i="29"/>
  <c r="AG221" i="29"/>
  <c r="AG213" i="29"/>
  <c r="AG212" i="29"/>
  <c r="AG211" i="29"/>
  <c r="AG203" i="29"/>
  <c r="AG195" i="29"/>
  <c r="AG185" i="29"/>
  <c r="AG177" i="29"/>
  <c r="AG169" i="29"/>
  <c r="AG159" i="29"/>
  <c r="AG263" i="29"/>
  <c r="AG255" i="29"/>
  <c r="AG239" i="29"/>
  <c r="AG230" i="29"/>
  <c r="AG222" i="29"/>
  <c r="AG214" i="29"/>
  <c r="AG204" i="29"/>
  <c r="AG196" i="29"/>
  <c r="AG186" i="29"/>
  <c r="AG178" i="29"/>
  <c r="AG170" i="29"/>
  <c r="AG160" i="29"/>
  <c r="AG279" i="29"/>
  <c r="AG254" i="29"/>
  <c r="AG231" i="29"/>
  <c r="AG223" i="29"/>
  <c r="AG215" i="29"/>
  <c r="AG205" i="29"/>
  <c r="AG197" i="29"/>
  <c r="AG187" i="29"/>
  <c r="AG179" i="29"/>
  <c r="AG171" i="29"/>
  <c r="AG161" i="29"/>
  <c r="AG293" i="29"/>
  <c r="AG289" i="29"/>
  <c r="AG269" i="29"/>
  <c r="AG264" i="29"/>
  <c r="AG253" i="29"/>
  <c r="AG248" i="29"/>
  <c r="AG244" i="29"/>
  <c r="AG242" i="29"/>
  <c r="AG232" i="29"/>
  <c r="AG224" i="29"/>
  <c r="AG216" i="29"/>
  <c r="AG206" i="29"/>
  <c r="AG198" i="29"/>
  <c r="AG190" i="29"/>
  <c r="AG189" i="29"/>
  <c r="AG188" i="29"/>
  <c r="AG180" i="29"/>
  <c r="AG172" i="29"/>
  <c r="AG162" i="29"/>
  <c r="AG291" i="29"/>
  <c r="AG246" i="29"/>
  <c r="AG235" i="29"/>
  <c r="AG225" i="29"/>
  <c r="AG209" i="29"/>
  <c r="AG191" i="29"/>
  <c r="AG176" i="29"/>
  <c r="AG146" i="29"/>
  <c r="AG136" i="29"/>
  <c r="AG128" i="29"/>
  <c r="AG118" i="29"/>
  <c r="AG265" i="29"/>
  <c r="AG256" i="29"/>
  <c r="AG251" i="29"/>
  <c r="AG245" i="29"/>
  <c r="AG237" i="29"/>
  <c r="AG217" i="29"/>
  <c r="AG201" i="29"/>
  <c r="AG181" i="29"/>
  <c r="AG168" i="29"/>
  <c r="AG157" i="29"/>
  <c r="AG147" i="29"/>
  <c r="AG137" i="29"/>
  <c r="AG129" i="29"/>
  <c r="AG121" i="29"/>
  <c r="AG120" i="29"/>
  <c r="AG119" i="29"/>
  <c r="AG111" i="29"/>
  <c r="AG103" i="29"/>
  <c r="AG261" i="29"/>
  <c r="AG260" i="29"/>
  <c r="AG227" i="29"/>
  <c r="AG193" i="29"/>
  <c r="AG173" i="29"/>
  <c r="AG166" i="29"/>
  <c r="AG164" i="29"/>
  <c r="AG156" i="29"/>
  <c r="AG148" i="29"/>
  <c r="AG138" i="29"/>
  <c r="AG130" i="29"/>
  <c r="AG122" i="29"/>
  <c r="AG112" i="29"/>
  <c r="AG104" i="29"/>
  <c r="AG94" i="29"/>
  <c r="AG219" i="29"/>
  <c r="AG208" i="29"/>
  <c r="AG183" i="29"/>
  <c r="AG155" i="29"/>
  <c r="AG149" i="29"/>
  <c r="AG139" i="29"/>
  <c r="AG131" i="29"/>
  <c r="AG123" i="29"/>
  <c r="AG113" i="29"/>
  <c r="AG105" i="29"/>
  <c r="AG95" i="29"/>
  <c r="AG243" i="29"/>
  <c r="AG238" i="29"/>
  <c r="AG200" i="29"/>
  <c r="AG192" i="29"/>
  <c r="AG150" i="29"/>
  <c r="AG145" i="29"/>
  <c r="AG134" i="29"/>
  <c r="AG124" i="29"/>
  <c r="AG114" i="29"/>
  <c r="AG240" i="29"/>
  <c r="AG207" i="29"/>
  <c r="AG199" i="29"/>
  <c r="AG184" i="29"/>
  <c r="AG143" i="29"/>
  <c r="AG141" i="29"/>
  <c r="AG100" i="29"/>
  <c r="AG154" i="29"/>
  <c r="AG152" i="29"/>
  <c r="AG126" i="29"/>
  <c r="AG116" i="29"/>
  <c r="AG108" i="29"/>
  <c r="AG247" i="29"/>
  <c r="AG202" i="29"/>
  <c r="AG194" i="29"/>
  <c r="AG167" i="29"/>
  <c r="AG133" i="29"/>
  <c r="AG101" i="29"/>
  <c r="AG96" i="29"/>
  <c r="AG89" i="29"/>
  <c r="AG234" i="29"/>
  <c r="AG226" i="29"/>
  <c r="AG218" i="29"/>
  <c r="AG210" i="29"/>
  <c r="AG158" i="29"/>
  <c r="AG144" i="29"/>
  <c r="AG140" i="29"/>
  <c r="AG135" i="29"/>
  <c r="AG109" i="29"/>
  <c r="AG102" i="29"/>
  <c r="AG228" i="29"/>
  <c r="AG153" i="29"/>
  <c r="AG107" i="29"/>
  <c r="AG92" i="29"/>
  <c r="AG85" i="29"/>
  <c r="AG77" i="29"/>
  <c r="AG67" i="29"/>
  <c r="AG59" i="29"/>
  <c r="AG49" i="29"/>
  <c r="AG41" i="29"/>
  <c r="AG33" i="29"/>
  <c r="AG25" i="29"/>
  <c r="AG174" i="29"/>
  <c r="AG165" i="29"/>
  <c r="AG115" i="29"/>
  <c r="AG91" i="29"/>
  <c r="AG86" i="29"/>
  <c r="AG78" i="29"/>
  <c r="AG68" i="29"/>
  <c r="AG60" i="29"/>
  <c r="AG52" i="29"/>
  <c r="AG51" i="29"/>
  <c r="AG50" i="29"/>
  <c r="AG42" i="29"/>
  <c r="AG34" i="29"/>
  <c r="AG26" i="29"/>
  <c r="AG182" i="29"/>
  <c r="AG175" i="29"/>
  <c r="AG127" i="29"/>
  <c r="AG99" i="29"/>
  <c r="AG98" i="29"/>
  <c r="AG80" i="29"/>
  <c r="AG70" i="29"/>
  <c r="AG62" i="29"/>
  <c r="AG54" i="29"/>
  <c r="AG44" i="29"/>
  <c r="AG36" i="29"/>
  <c r="AG28" i="29"/>
  <c r="AG20" i="29"/>
  <c r="AG268" i="29"/>
  <c r="AG233" i="29"/>
  <c r="AG163" i="29"/>
  <c r="AG110" i="29"/>
  <c r="AG106" i="29"/>
  <c r="AG142" i="29"/>
  <c r="AG132" i="29"/>
  <c r="AG117" i="29"/>
  <c r="AG220" i="29"/>
  <c r="AG125" i="29"/>
  <c r="AG66" i="29"/>
  <c r="AG61" i="29"/>
  <c r="AG32" i="29"/>
  <c r="AG27" i="29"/>
  <c r="AG151" i="29"/>
  <c r="AG90" i="29"/>
  <c r="AG87" i="29"/>
  <c r="AG82" i="29"/>
  <c r="AG75" i="29"/>
  <c r="AG74" i="29"/>
  <c r="AG73" i="29"/>
  <c r="AG55" i="29"/>
  <c r="AG46" i="29"/>
  <c r="AG39" i="29"/>
  <c r="AG21" i="29"/>
  <c r="AG93" i="29"/>
  <c r="AG76" i="29"/>
  <c r="AG69" i="29"/>
  <c r="AG40" i="29"/>
  <c r="AG35" i="29"/>
  <c r="AG83" i="29"/>
  <c r="AG63" i="29"/>
  <c r="AG56" i="29"/>
  <c r="AG47" i="29"/>
  <c r="AG29" i="29"/>
  <c r="AG22" i="29"/>
  <c r="AG84" i="29"/>
  <c r="AG79" i="29"/>
  <c r="AG48" i="29"/>
  <c r="AG43" i="29"/>
  <c r="AG58" i="29"/>
  <c r="AG53" i="29"/>
  <c r="AG24" i="29"/>
  <c r="AG19" i="29"/>
  <c r="AG97" i="29"/>
  <c r="AG88" i="29"/>
  <c r="AG81" i="29"/>
  <c r="AG72" i="29"/>
  <c r="AG65" i="29"/>
  <c r="AG45" i="29"/>
  <c r="AG38" i="29"/>
  <c r="AG31" i="29"/>
  <c r="AG64" i="29"/>
  <c r="AG37" i="29"/>
  <c r="AG71" i="29"/>
  <c r="AG23" i="29"/>
  <c r="AG57" i="29"/>
  <c r="AG236" i="29"/>
  <c r="AG30" i="29"/>
  <c r="EA21" i="6"/>
  <c r="EA31" i="6"/>
  <c r="EA39" i="6" s="1"/>
  <c r="H11" i="8"/>
  <c r="H12" i="8" s="1"/>
  <c r="N317" i="26"/>
  <c r="EB15" i="6"/>
  <c r="EB34" i="6" s="1"/>
  <c r="AH7" i="29"/>
  <c r="AH9" i="29"/>
  <c r="C30" i="37"/>
  <c r="M570" i="26"/>
  <c r="ES22" i="28" s="1"/>
  <c r="H13" i="8"/>
  <c r="CS9" i="6"/>
  <c r="DR9" i="6"/>
  <c r="AM14" i="37"/>
  <c r="AM20" i="37"/>
  <c r="AM21" i="37" s="1"/>
  <c r="AL14" i="37"/>
  <c r="AL20" i="37"/>
  <c r="AL21" i="37" s="1"/>
  <c r="S6" i="37"/>
  <c r="S12" i="37" s="1"/>
  <c r="D12" i="37" s="1"/>
  <c r="D11" i="37" s="1"/>
  <c r="AH11" i="37" s="1"/>
  <c r="F14" i="37"/>
  <c r="AA18" i="37"/>
  <c r="L18" i="37" s="1"/>
  <c r="AP18" i="37" s="1"/>
  <c r="AN11" i="29"/>
  <c r="S8" i="49"/>
  <c r="DO26" i="28"/>
  <c r="DX26" i="28" s="1"/>
  <c r="M171" i="32" l="1"/>
  <c r="M129" i="32"/>
  <c r="L9" i="37"/>
  <c r="L13" i="37"/>
  <c r="AP8" i="37"/>
  <c r="L32" i="37"/>
  <c r="AG6" i="29"/>
  <c r="J20" i="37"/>
  <c r="J21" i="37" s="1"/>
  <c r="J14" i="37"/>
  <c r="H37" i="8"/>
  <c r="H21" i="8"/>
  <c r="H39" i="8" s="1"/>
  <c r="AH6" i="37"/>
  <c r="AH12" i="37" s="1"/>
  <c r="AG4" i="29"/>
  <c r="AG3" i="29"/>
  <c r="AG11" i="29"/>
  <c r="AG7" i="29"/>
  <c r="AG9" i="29"/>
  <c r="AG6" i="37"/>
  <c r="R6" i="37"/>
  <c r="N16" i="32"/>
  <c r="O18" i="32"/>
  <c r="S7" i="37"/>
  <c r="D7" i="37" s="1"/>
  <c r="D8" i="37" s="1"/>
  <c r="T8" i="49"/>
  <c r="DP26" i="28"/>
  <c r="DY26" i="28" s="1"/>
  <c r="AF289" i="29"/>
  <c r="AF279" i="29"/>
  <c r="AF271" i="29"/>
  <c r="AF281" i="29"/>
  <c r="AF294" i="29"/>
  <c r="AF292" i="29"/>
  <c r="AF265" i="29"/>
  <c r="AF288" i="29"/>
  <c r="AF286" i="29"/>
  <c r="AF284" i="29"/>
  <c r="AF282" i="29"/>
  <c r="AF277" i="29"/>
  <c r="AF275" i="29"/>
  <c r="AF273" i="29"/>
  <c r="AF266" i="29"/>
  <c r="AF256" i="29"/>
  <c r="AF248" i="29"/>
  <c r="AF240" i="29"/>
  <c r="AF269" i="29"/>
  <c r="AF261" i="29"/>
  <c r="AF251" i="29"/>
  <c r="AF290" i="29"/>
  <c r="AF280" i="29"/>
  <c r="AF272" i="29"/>
  <c r="AF13" i="29" s="1"/>
  <c r="AF270" i="29"/>
  <c r="AF268" i="29"/>
  <c r="AF262" i="29"/>
  <c r="AF245" i="29"/>
  <c r="AF243" i="29"/>
  <c r="AF241" i="29"/>
  <c r="AF238" i="29"/>
  <c r="AF228" i="29"/>
  <c r="AF220" i="29"/>
  <c r="AF210" i="29"/>
  <c r="AF202" i="29"/>
  <c r="AF194" i="29"/>
  <c r="AF184" i="29"/>
  <c r="AF176" i="29"/>
  <c r="AF168" i="29"/>
  <c r="AF158" i="29"/>
  <c r="AF287" i="29"/>
  <c r="AF250" i="29"/>
  <c r="AF229" i="29"/>
  <c r="AF221" i="29"/>
  <c r="AF213" i="29"/>
  <c r="AF212" i="29"/>
  <c r="AF211" i="29"/>
  <c r="AF203" i="29"/>
  <c r="AF195" i="29"/>
  <c r="AF185" i="29"/>
  <c r="AF177" i="29"/>
  <c r="AF169" i="29"/>
  <c r="AF274" i="29"/>
  <c r="AF263" i="29"/>
  <c r="AF255" i="29"/>
  <c r="AF249" i="29"/>
  <c r="AF12" i="29" s="1"/>
  <c r="AF239" i="29"/>
  <c r="AF230" i="29"/>
  <c r="AF222" i="29"/>
  <c r="AF214" i="29"/>
  <c r="AF204" i="29"/>
  <c r="AF196" i="29"/>
  <c r="AF186" i="29"/>
  <c r="AF178" i="29"/>
  <c r="AF170" i="29"/>
  <c r="AF160" i="29"/>
  <c r="AF267" i="29"/>
  <c r="AF254" i="29"/>
  <c r="AF231" i="29"/>
  <c r="AF223" i="29"/>
  <c r="AF215" i="29"/>
  <c r="AF205" i="29"/>
  <c r="AF197" i="29"/>
  <c r="AF187" i="29"/>
  <c r="AF179" i="29"/>
  <c r="AF171" i="29"/>
  <c r="AF161" i="29"/>
  <c r="AF276" i="29"/>
  <c r="AF257" i="29"/>
  <c r="AF247" i="29"/>
  <c r="AF233" i="29"/>
  <c r="AF199" i="29"/>
  <c r="AF189" i="29"/>
  <c r="AF174" i="29"/>
  <c r="AF165" i="29"/>
  <c r="AF159" i="29"/>
  <c r="AF153" i="29"/>
  <c r="AF145" i="29"/>
  <c r="AF135" i="29"/>
  <c r="AF127" i="29"/>
  <c r="AF117" i="29"/>
  <c r="AF291" i="29"/>
  <c r="AF246" i="29"/>
  <c r="AF235" i="29"/>
  <c r="AF225" i="29"/>
  <c r="AF209" i="29"/>
  <c r="AF191" i="29"/>
  <c r="AF162" i="29"/>
  <c r="AF146" i="29"/>
  <c r="AF136" i="29"/>
  <c r="AF128" i="29"/>
  <c r="AF118" i="29"/>
  <c r="AF110" i="29"/>
  <c r="AF102" i="29"/>
  <c r="AF283" i="29"/>
  <c r="AF259" i="29"/>
  <c r="AF244" i="29"/>
  <c r="AF237" i="29"/>
  <c r="AF217" i="29"/>
  <c r="AF206" i="29"/>
  <c r="AF201" i="29"/>
  <c r="AF181" i="29"/>
  <c r="AF157" i="29"/>
  <c r="AF147" i="29"/>
  <c r="AF137" i="29"/>
  <c r="AF129" i="29"/>
  <c r="AF121" i="29"/>
  <c r="AF120" i="29"/>
  <c r="AF119" i="29"/>
  <c r="AF111" i="29"/>
  <c r="AF103" i="29"/>
  <c r="AF93" i="29"/>
  <c r="AF264" i="29"/>
  <c r="AF260" i="29"/>
  <c r="AF232" i="29"/>
  <c r="AF227" i="29"/>
  <c r="AF198" i="29"/>
  <c r="AF193" i="29"/>
  <c r="AF173" i="29"/>
  <c r="AF166" i="29"/>
  <c r="AF164" i="29"/>
  <c r="AF156" i="29"/>
  <c r="AF148" i="29"/>
  <c r="AF138" i="29"/>
  <c r="AF130" i="29"/>
  <c r="AF122" i="29"/>
  <c r="AF112" i="29"/>
  <c r="AF104" i="29"/>
  <c r="AF94" i="29"/>
  <c r="AF278" i="29"/>
  <c r="AF258" i="29"/>
  <c r="AF253" i="29"/>
  <c r="AF216" i="29"/>
  <c r="AF163" i="29"/>
  <c r="AF155" i="29"/>
  <c r="AF139" i="29"/>
  <c r="AF224" i="29"/>
  <c r="AF200" i="29"/>
  <c r="AF192" i="29"/>
  <c r="AF172" i="29"/>
  <c r="AF150" i="29"/>
  <c r="AF134" i="29"/>
  <c r="AF7" i="29" s="1"/>
  <c r="AF124" i="29"/>
  <c r="AF114" i="29"/>
  <c r="AF107" i="29"/>
  <c r="AF208" i="29"/>
  <c r="AF207" i="29"/>
  <c r="AF180" i="29"/>
  <c r="AF143" i="29"/>
  <c r="AF141" i="29"/>
  <c r="AF131" i="29"/>
  <c r="AF100" i="29"/>
  <c r="AF95" i="29"/>
  <c r="AF252" i="29"/>
  <c r="AF188" i="29"/>
  <c r="AF154" i="29"/>
  <c r="AF152" i="29"/>
  <c r="AF126" i="29"/>
  <c r="AF116" i="29"/>
  <c r="AF108" i="29"/>
  <c r="AF92" i="29"/>
  <c r="AF88" i="29"/>
  <c r="AF167" i="29"/>
  <c r="AF149" i="29"/>
  <c r="AF133" i="29"/>
  <c r="AF123" i="29"/>
  <c r="AF113" i="29"/>
  <c r="AF101" i="29"/>
  <c r="AF293" i="29"/>
  <c r="AF219" i="29"/>
  <c r="AF142" i="29"/>
  <c r="AF132" i="29"/>
  <c r="AF109" i="29"/>
  <c r="AF84" i="29"/>
  <c r="AF76" i="29"/>
  <c r="AF66" i="29"/>
  <c r="AF58" i="29"/>
  <c r="AF48" i="29"/>
  <c r="AF40" i="29"/>
  <c r="AF32" i="29"/>
  <c r="AF24" i="29"/>
  <c r="AF234" i="29"/>
  <c r="AF140" i="29"/>
  <c r="AF89" i="29"/>
  <c r="AF85" i="29"/>
  <c r="AF77" i="29"/>
  <c r="AF67" i="29"/>
  <c r="AF59" i="29"/>
  <c r="AF49" i="29"/>
  <c r="AF41" i="29"/>
  <c r="AF33" i="29"/>
  <c r="AF25" i="29"/>
  <c r="AF285" i="29"/>
  <c r="AF242" i="29"/>
  <c r="AF151" i="29"/>
  <c r="AF87" i="29"/>
  <c r="AF79" i="29"/>
  <c r="AF69" i="29"/>
  <c r="AF61" i="29"/>
  <c r="AF53" i="29"/>
  <c r="AF43" i="29"/>
  <c r="AF35" i="29"/>
  <c r="AF27" i="29"/>
  <c r="AF19" i="29"/>
  <c r="AF236" i="29"/>
  <c r="AF125" i="29"/>
  <c r="AF226" i="29"/>
  <c r="AF183" i="29"/>
  <c r="AF106" i="29"/>
  <c r="AF97" i="29"/>
  <c r="AF81" i="29"/>
  <c r="AF72" i="29"/>
  <c r="AF65" i="29"/>
  <c r="AF60" i="29"/>
  <c r="AF54" i="29"/>
  <c r="AF45" i="29"/>
  <c r="AF38" i="29"/>
  <c r="AF31" i="29"/>
  <c r="AF26" i="29"/>
  <c r="AF20" i="29"/>
  <c r="AF99" i="29"/>
  <c r="AF90" i="29"/>
  <c r="AF82" i="29"/>
  <c r="AF75" i="29"/>
  <c r="AF74" i="29"/>
  <c r="AF73" i="29"/>
  <c r="AF68" i="29"/>
  <c r="AF62" i="29"/>
  <c r="AF55" i="29"/>
  <c r="AF46" i="29"/>
  <c r="AF39" i="29"/>
  <c r="AF34" i="29"/>
  <c r="AF28" i="29"/>
  <c r="AF21" i="29"/>
  <c r="AF115" i="29"/>
  <c r="AF105" i="29"/>
  <c r="AF175" i="29"/>
  <c r="AF83" i="29"/>
  <c r="AF78" i="29"/>
  <c r="AF70" i="29"/>
  <c r="AF63" i="29"/>
  <c r="AF56" i="29"/>
  <c r="AF47" i="29"/>
  <c r="AF42" i="29"/>
  <c r="AF36" i="29"/>
  <c r="AF29" i="29"/>
  <c r="AF22" i="29"/>
  <c r="AF182" i="29"/>
  <c r="AF98" i="29"/>
  <c r="AF91" i="29"/>
  <c r="AF86" i="29"/>
  <c r="AF80" i="29"/>
  <c r="AF71" i="29"/>
  <c r="AF64" i="29"/>
  <c r="AF57" i="29"/>
  <c r="AF52" i="29"/>
  <c r="AF51" i="29"/>
  <c r="AF50" i="29"/>
  <c r="AF44" i="29"/>
  <c r="AF37" i="29"/>
  <c r="AF30" i="29"/>
  <c r="AF23" i="29"/>
  <c r="AF144" i="29"/>
  <c r="AF218" i="29"/>
  <c r="AF96" i="29"/>
  <c r="AF190" i="29"/>
  <c r="H23" i="33"/>
  <c r="H46" i="33" s="1"/>
  <c r="H63" i="32" a="1"/>
  <c r="H63" i="32" s="1"/>
  <c r="H122" i="32" s="1"/>
  <c r="H23" i="34"/>
  <c r="H46" i="34" s="1"/>
  <c r="T46" i="34" s="1"/>
  <c r="I23" i="33"/>
  <c r="I46" i="33" s="1"/>
  <c r="G23" i="33"/>
  <c r="I63" i="32" a="1"/>
  <c r="I63" i="32" s="1"/>
  <c r="I122" i="32" s="1"/>
  <c r="G23" i="34"/>
  <c r="I23" i="34"/>
  <c r="I46" i="34" s="1"/>
  <c r="G63" i="32" a="1"/>
  <c r="G63" i="32" s="1"/>
  <c r="J23" i="33"/>
  <c r="J46" i="33" s="1"/>
  <c r="F63" i="32" a="1"/>
  <c r="F63" i="32" s="1"/>
  <c r="J23" i="34"/>
  <c r="J46" i="34" s="1"/>
  <c r="F23" i="34"/>
  <c r="J63" i="32" a="1"/>
  <c r="J63" i="32" s="1"/>
  <c r="J122" i="32" s="1"/>
  <c r="F23" i="33"/>
  <c r="E23" i="34"/>
  <c r="K23" i="33"/>
  <c r="K46" i="33" s="1"/>
  <c r="K23" i="34"/>
  <c r="K46" i="34" s="1"/>
  <c r="E63" i="32" a="1"/>
  <c r="E63" i="32" s="1"/>
  <c r="E23" i="33"/>
  <c r="AG15" i="29"/>
  <c r="AG2" i="29"/>
  <c r="D23" i="33" s="1"/>
  <c r="AG8" i="29"/>
  <c r="E31" i="37"/>
  <c r="E38" i="37" s="1"/>
  <c r="E39" i="37" s="1"/>
  <c r="E41" i="37"/>
  <c r="S14" i="37"/>
  <c r="P32" i="34"/>
  <c r="O41" i="34"/>
  <c r="O4" i="34"/>
  <c r="N2" i="34"/>
  <c r="AB9" i="37"/>
  <c r="AB13" i="37"/>
  <c r="AO3" i="29"/>
  <c r="AO8" i="29"/>
  <c r="AO13" i="29"/>
  <c r="H126" i="32" a="1"/>
  <c r="H126" i="32" s="1"/>
  <c r="H50" i="33"/>
  <c r="H50" i="34"/>
  <c r="I50" i="34"/>
  <c r="I126" i="32" a="1"/>
  <c r="I126" i="32" s="1"/>
  <c r="G50" i="34"/>
  <c r="I50" i="33"/>
  <c r="G50" i="33"/>
  <c r="G126" i="32" a="1"/>
  <c r="G126" i="32" s="1"/>
  <c r="F50" i="33"/>
  <c r="F126" i="32" a="1"/>
  <c r="F126" i="32" s="1"/>
  <c r="J126" i="32" a="1"/>
  <c r="J126" i="32" s="1"/>
  <c r="F50" i="34"/>
  <c r="J50" i="33"/>
  <c r="J50" i="34"/>
  <c r="E50" i="33"/>
  <c r="K50" i="33"/>
  <c r="E126" i="32" a="1"/>
  <c r="E126" i="32" s="1"/>
  <c r="K126" i="32" a="1"/>
  <c r="K126" i="32" s="1"/>
  <c r="E50" i="34"/>
  <c r="K50" i="34"/>
  <c r="L126" i="32" a="1"/>
  <c r="L126" i="32" s="1"/>
  <c r="L50" i="34"/>
  <c r="L50" i="33"/>
  <c r="D50" i="33"/>
  <c r="D50" i="34"/>
  <c r="D126" i="32" a="1"/>
  <c r="D126" i="32" s="1"/>
  <c r="C94" i="33"/>
  <c r="C93" i="33"/>
  <c r="C58" i="33"/>
  <c r="R13" i="37"/>
  <c r="R7" i="37"/>
  <c r="C7" i="37" s="1"/>
  <c r="C8" i="37" s="1"/>
  <c r="K31" i="37"/>
  <c r="K38" i="37" s="1"/>
  <c r="K39" i="37" s="1"/>
  <c r="K41" i="37" s="1"/>
  <c r="M655" i="26"/>
  <c r="N652" i="26"/>
  <c r="N37" i="37"/>
  <c r="O35" i="37"/>
  <c r="O4" i="33"/>
  <c r="N2" i="33"/>
  <c r="AQ18" i="29"/>
  <c r="R18" i="29"/>
  <c r="S18" i="29" s="1"/>
  <c r="T18" i="29" s="1"/>
  <c r="Q18" i="29"/>
  <c r="N126" i="32" s="1" a="1"/>
  <c r="N126" i="32" s="1"/>
  <c r="Z21" i="37"/>
  <c r="O41" i="33"/>
  <c r="P32" i="33"/>
  <c r="AO15" i="29"/>
  <c r="AO2" i="29"/>
  <c r="AO10" i="29"/>
  <c r="AO12" i="29"/>
  <c r="R12" i="37"/>
  <c r="C12" i="37" s="1"/>
  <c r="C11" i="37" s="1"/>
  <c r="AG11" i="37" s="1"/>
  <c r="AG12" i="37" s="1"/>
  <c r="AI7" i="37"/>
  <c r="AI13" i="37"/>
  <c r="F31" i="37"/>
  <c r="F38" i="37" s="1"/>
  <c r="F39" i="37" s="1"/>
  <c r="F41" i="37"/>
  <c r="O122" i="6"/>
  <c r="P71" i="6"/>
  <c r="O94" i="6"/>
  <c r="N6" i="37"/>
  <c r="O4" i="37"/>
  <c r="O6" i="37" s="1"/>
  <c r="C94" i="34"/>
  <c r="C93" i="34"/>
  <c r="C58" i="34"/>
  <c r="AP291" i="29"/>
  <c r="AP283" i="29"/>
  <c r="AP273" i="29"/>
  <c r="AP294" i="29"/>
  <c r="AP292" i="29"/>
  <c r="AP281" i="29"/>
  <c r="AP270" i="29"/>
  <c r="AP265" i="29"/>
  <c r="AP288" i="29"/>
  <c r="AP286" i="29"/>
  <c r="AP284" i="29"/>
  <c r="AP277" i="29"/>
  <c r="AP275" i="29"/>
  <c r="AP267" i="29"/>
  <c r="AP259" i="29"/>
  <c r="AP258" i="29"/>
  <c r="AP282" i="29"/>
  <c r="AP271" i="29"/>
  <c r="AP268" i="29"/>
  <c r="AP260" i="29"/>
  <c r="AP250" i="29"/>
  <c r="AP242" i="29"/>
  <c r="AP287" i="29"/>
  <c r="AP285" i="29"/>
  <c r="AP278" i="29"/>
  <c r="AP276" i="29"/>
  <c r="AP274" i="29"/>
  <c r="AP263" i="29"/>
  <c r="AP253" i="29"/>
  <c r="AP245" i="29"/>
  <c r="AP293" i="29"/>
  <c r="AP261" i="29"/>
  <c r="AP256" i="29"/>
  <c r="AP241" i="29"/>
  <c r="AP230" i="29"/>
  <c r="AP222" i="29"/>
  <c r="AP214" i="29"/>
  <c r="AP204" i="29"/>
  <c r="AP196" i="29"/>
  <c r="AP186" i="29"/>
  <c r="AP178" i="29"/>
  <c r="AP170" i="29"/>
  <c r="AP160" i="29"/>
  <c r="AP239" i="29"/>
  <c r="AP231" i="29"/>
  <c r="AP223" i="29"/>
  <c r="AP215" i="29"/>
  <c r="AP205" i="29"/>
  <c r="AP197" i="29"/>
  <c r="AP187" i="29"/>
  <c r="AP179" i="29"/>
  <c r="AP171" i="29"/>
  <c r="AP161" i="29"/>
  <c r="AP266" i="29"/>
  <c r="AP262" i="29"/>
  <c r="AP255" i="29"/>
  <c r="AP232" i="29"/>
  <c r="AP224" i="29"/>
  <c r="AP216" i="29"/>
  <c r="AP206" i="29"/>
  <c r="AP198" i="29"/>
  <c r="AP190" i="29"/>
  <c r="AP189" i="29"/>
  <c r="AP188" i="29"/>
  <c r="AP180" i="29"/>
  <c r="AP172" i="29"/>
  <c r="AP162" i="29"/>
  <c r="AP154" i="29"/>
  <c r="AP254" i="29"/>
  <c r="AP249" i="29"/>
  <c r="AP244" i="29"/>
  <c r="AP233" i="29"/>
  <c r="AP225" i="29"/>
  <c r="AP217" i="29"/>
  <c r="AP207" i="29"/>
  <c r="AP199" i="29"/>
  <c r="AP191" i="29"/>
  <c r="AP181" i="29"/>
  <c r="AP173" i="29"/>
  <c r="AP163" i="29"/>
  <c r="AP264" i="29"/>
  <c r="AP248" i="29"/>
  <c r="AP240" i="29"/>
  <c r="AP238" i="29"/>
  <c r="AP226" i="29"/>
  <c r="AP202" i="29"/>
  <c r="AP192" i="29"/>
  <c r="AP169" i="29"/>
  <c r="AP167" i="29"/>
  <c r="AP158" i="29"/>
  <c r="AP147" i="29"/>
  <c r="AP137" i="29"/>
  <c r="AP129" i="29"/>
  <c r="AP121" i="29"/>
  <c r="AP120" i="29"/>
  <c r="AP119" i="29"/>
  <c r="AP111" i="29"/>
  <c r="AP6" i="29" s="1"/>
  <c r="AP272" i="29"/>
  <c r="AP228" i="29"/>
  <c r="AP218" i="29"/>
  <c r="AP194" i="29"/>
  <c r="AP182" i="29"/>
  <c r="AP148" i="29"/>
  <c r="AP138" i="29"/>
  <c r="AP130" i="29"/>
  <c r="AP122" i="29"/>
  <c r="AP112" i="29"/>
  <c r="AP104" i="29"/>
  <c r="AP94" i="29"/>
  <c r="AP243" i="29"/>
  <c r="AP220" i="29"/>
  <c r="AP184" i="29"/>
  <c r="AP174" i="29"/>
  <c r="AP165" i="29"/>
  <c r="AP157" i="29"/>
  <c r="AP149" i="29"/>
  <c r="AP139" i="29"/>
  <c r="AP131" i="29"/>
  <c r="AP123" i="29"/>
  <c r="AP113" i="29"/>
  <c r="AP105" i="29"/>
  <c r="AP95" i="29"/>
  <c r="AP289" i="29"/>
  <c r="AP235" i="29"/>
  <c r="AP211" i="29"/>
  <c r="AP209" i="29"/>
  <c r="AP176" i="29"/>
  <c r="AP159" i="29"/>
  <c r="AP156" i="29"/>
  <c r="AP150" i="29"/>
  <c r="AP140" i="29"/>
  <c r="AP132" i="29"/>
  <c r="AP124" i="29"/>
  <c r="AP114" i="29"/>
  <c r="AP106" i="29"/>
  <c r="AP98" i="29"/>
  <c r="AP97" i="29"/>
  <c r="AP96" i="29"/>
  <c r="AP290" i="29"/>
  <c r="AP279" i="29"/>
  <c r="AP252" i="29"/>
  <c r="AP247" i="29"/>
  <c r="AP208" i="29"/>
  <c r="AP201" i="29"/>
  <c r="AP193" i="29"/>
  <c r="AP185" i="29"/>
  <c r="AP151" i="29"/>
  <c r="AP125" i="29"/>
  <c r="AP115" i="29"/>
  <c r="AP142" i="29"/>
  <c r="AP127" i="29"/>
  <c r="AP117" i="29"/>
  <c r="AP99" i="29"/>
  <c r="AP257" i="29"/>
  <c r="AP203" i="29"/>
  <c r="AP195" i="29"/>
  <c r="AP168" i="29"/>
  <c r="AP166" i="29"/>
  <c r="AP153" i="29"/>
  <c r="AP136" i="29"/>
  <c r="AP107" i="29"/>
  <c r="AP234" i="29"/>
  <c r="AP219" i="29"/>
  <c r="AP210" i="29"/>
  <c r="AP145" i="29"/>
  <c r="AP134" i="29"/>
  <c r="AP100" i="29"/>
  <c r="AP90" i="29"/>
  <c r="AP236" i="29"/>
  <c r="AP227" i="29"/>
  <c r="AP175" i="29"/>
  <c r="AP155" i="29"/>
  <c r="AP143" i="29"/>
  <c r="AP141" i="29"/>
  <c r="AP128" i="29"/>
  <c r="AP118" i="29"/>
  <c r="AP108" i="29"/>
  <c r="AP221" i="29"/>
  <c r="AP133" i="29"/>
  <c r="AP101" i="29"/>
  <c r="AP86" i="29"/>
  <c r="AP78" i="29"/>
  <c r="AP68" i="29"/>
  <c r="AP60" i="29"/>
  <c r="AP52" i="29"/>
  <c r="AP51" i="29"/>
  <c r="AP50" i="29"/>
  <c r="AP42" i="29"/>
  <c r="AP34" i="29"/>
  <c r="AP26" i="29"/>
  <c r="AP237" i="29"/>
  <c r="AP144" i="29"/>
  <c r="AP92" i="29"/>
  <c r="AP89" i="29"/>
  <c r="AP79" i="29"/>
  <c r="AP69" i="29"/>
  <c r="AP61" i="29"/>
  <c r="AP53" i="29"/>
  <c r="AP43" i="29"/>
  <c r="AP35" i="29"/>
  <c r="AP27" i="29"/>
  <c r="AP19" i="29"/>
  <c r="AP269" i="29"/>
  <c r="AP212" i="29"/>
  <c r="AP229" i="29"/>
  <c r="AP164" i="29"/>
  <c r="AP116" i="29"/>
  <c r="AP81" i="29"/>
  <c r="AP71" i="29"/>
  <c r="AP63" i="29"/>
  <c r="AP55" i="29"/>
  <c r="AP45" i="29"/>
  <c r="AP37" i="29"/>
  <c r="AP29" i="29"/>
  <c r="AP21" i="29"/>
  <c r="AP280" i="29"/>
  <c r="AP135" i="29"/>
  <c r="AP251" i="29"/>
  <c r="AP126" i="29"/>
  <c r="AP102" i="29"/>
  <c r="AP246" i="29"/>
  <c r="AP177" i="29"/>
  <c r="AP146" i="29"/>
  <c r="AP80" i="29"/>
  <c r="AP58" i="29"/>
  <c r="AP44" i="29"/>
  <c r="AP24" i="29"/>
  <c r="AP110" i="29"/>
  <c r="AP72" i="29"/>
  <c r="AP65" i="29"/>
  <c r="AP59" i="29"/>
  <c r="AP38" i="29"/>
  <c r="AP31" i="29"/>
  <c r="AP25" i="29"/>
  <c r="AP91" i="29"/>
  <c r="AP66" i="29"/>
  <c r="AP54" i="29"/>
  <c r="AP32" i="29"/>
  <c r="AP20" i="29"/>
  <c r="AP200" i="29"/>
  <c r="AP183" i="29"/>
  <c r="AP103" i="29"/>
  <c r="AP88" i="29"/>
  <c r="AP82" i="29"/>
  <c r="AP75" i="29"/>
  <c r="AP74" i="29"/>
  <c r="AP73" i="29"/>
  <c r="AP67" i="29"/>
  <c r="AP46" i="29"/>
  <c r="AP39" i="29"/>
  <c r="AP33" i="29"/>
  <c r="AP76" i="29"/>
  <c r="AP62" i="29"/>
  <c r="AP40" i="29"/>
  <c r="AP28" i="29"/>
  <c r="AP213" i="29"/>
  <c r="AP152" i="29"/>
  <c r="AP84" i="29"/>
  <c r="AP70" i="29"/>
  <c r="AP48" i="29"/>
  <c r="AP36" i="29"/>
  <c r="AP93" i="29"/>
  <c r="AP85" i="29"/>
  <c r="AP64" i="29"/>
  <c r="AP57" i="29"/>
  <c r="AP49" i="29"/>
  <c r="AP30" i="29"/>
  <c r="AP23" i="29"/>
  <c r="AP56" i="29"/>
  <c r="AP109" i="29"/>
  <c r="AP87" i="29"/>
  <c r="AP83" i="29"/>
  <c r="AP41" i="29"/>
  <c r="AP22" i="29"/>
  <c r="AP47" i="29"/>
  <c r="AP77" i="29"/>
  <c r="M50" i="34"/>
  <c r="AH1" i="29"/>
  <c r="C134" i="32"/>
  <c r="C170" i="32"/>
  <c r="C169" i="32"/>
  <c r="AB18" i="37"/>
  <c r="M18" i="37" s="1"/>
  <c r="AQ18" i="37" s="1"/>
  <c r="AO7" i="29"/>
  <c r="T5" i="49"/>
  <c r="DP23" i="28"/>
  <c r="DG18" i="28"/>
  <c r="DG2" i="28"/>
  <c r="DG1" i="28" s="1"/>
  <c r="AC11" i="37" s="1"/>
  <c r="E14" i="37"/>
  <c r="N439" i="26"/>
  <c r="N500" i="26" s="1"/>
  <c r="CG26" i="28"/>
  <c r="CY26" i="28" s="1"/>
  <c r="DH26" i="28" s="1"/>
  <c r="H53" i="8"/>
  <c r="H54" i="8" s="1"/>
  <c r="H36" i="8"/>
  <c r="H22" i="8"/>
  <c r="H40" i="8" s="1"/>
  <c r="ES2" i="28"/>
  <c r="ES1" i="28" s="1"/>
  <c r="FC22" i="28"/>
  <c r="P21" i="28"/>
  <c r="AG21" i="28"/>
  <c r="AP21" i="28" s="1"/>
  <c r="AY21" i="28" s="1"/>
  <c r="X21" i="28"/>
  <c r="J41" i="37"/>
  <c r="J31" i="37"/>
  <c r="J38" i="37" s="1"/>
  <c r="J39" i="37" s="1"/>
  <c r="M624" i="26"/>
  <c r="N5" i="26"/>
  <c r="N624" i="26" s="1"/>
  <c r="AN14" i="37"/>
  <c r="AN20" i="37"/>
  <c r="AN21" i="37" s="1"/>
  <c r="AB6" i="37"/>
  <c r="AB12" i="37" s="1"/>
  <c r="M12" i="37" s="1"/>
  <c r="M11" i="37" s="1"/>
  <c r="AQ11" i="37" s="1"/>
  <c r="AN1" i="29"/>
  <c r="K63" i="32" s="1" a="1"/>
  <c r="K63" i="32" s="1"/>
  <c r="K122" i="32" s="1"/>
  <c r="C50" i="33"/>
  <c r="O28" i="37"/>
  <c r="I41" i="37"/>
  <c r="I31" i="37"/>
  <c r="I38" i="37" s="1"/>
  <c r="I39" i="37" s="1"/>
  <c r="N570" i="26"/>
  <c r="ET22" i="28" s="1"/>
  <c r="I13" i="8"/>
  <c r="CT9" i="6"/>
  <c r="DS9" i="6"/>
  <c r="EB21" i="6"/>
  <c r="EB31" i="6"/>
  <c r="EB39" i="6" s="1"/>
  <c r="I11" i="8"/>
  <c r="I12" i="8" s="1"/>
  <c r="DZ22" i="28"/>
  <c r="DX23" i="28"/>
  <c r="DO18" i="28"/>
  <c r="DX18" i="28" s="1"/>
  <c r="AO9" i="29"/>
  <c r="M30" i="37"/>
  <c r="AO9" i="37"/>
  <c r="AO7" i="37"/>
  <c r="AO26" i="37"/>
  <c r="AO13" i="37"/>
  <c r="AG12" i="29"/>
  <c r="G31" i="37"/>
  <c r="G38" i="37" s="1"/>
  <c r="G39" i="37" s="1"/>
  <c r="G41" i="37" s="1"/>
  <c r="FB18" i="28"/>
  <c r="FB2" i="28"/>
  <c r="FB1" i="28" s="1"/>
  <c r="AB16" i="37" s="1"/>
  <c r="M16" i="37" s="1"/>
  <c r="AQ16" i="37" s="1"/>
  <c r="C53" i="34"/>
  <c r="C95" i="34"/>
  <c r="N436" i="26"/>
  <c r="N497" i="26" s="1"/>
  <c r="CG23" i="28"/>
  <c r="CY23" i="28" s="1"/>
  <c r="DH23" i="28" s="1"/>
  <c r="M50" i="33"/>
  <c r="AC8" i="37"/>
  <c r="N30" i="37" s="1"/>
  <c r="AD4" i="37"/>
  <c r="AO5" i="29"/>
  <c r="AO6" i="29"/>
  <c r="ES21" i="28"/>
  <c r="EJ21" i="28"/>
  <c r="GD21" i="28"/>
  <c r="FU21" i="28"/>
  <c r="FC21" i="28"/>
  <c r="FL21" i="28"/>
  <c r="K14" i="37"/>
  <c r="K20" i="37"/>
  <c r="K21" i="37" s="1"/>
  <c r="AG5" i="29"/>
  <c r="AG10" i="29"/>
  <c r="AG13" i="29"/>
  <c r="AJ14" i="37"/>
  <c r="H31" i="37"/>
  <c r="H38" i="37" s="1"/>
  <c r="H39" i="37" s="1"/>
  <c r="H41" i="37" s="1"/>
  <c r="AA20" i="37"/>
  <c r="AA14" i="37"/>
  <c r="C129" i="32"/>
  <c r="C171" i="32"/>
  <c r="AK14" i="37"/>
  <c r="AO4" i="29"/>
  <c r="C13" i="37" l="1"/>
  <c r="AG8" i="37"/>
  <c r="C32" i="37"/>
  <c r="N171" i="32"/>
  <c r="N129" i="32"/>
  <c r="AA21" i="37"/>
  <c r="AD17" i="37"/>
  <c r="O17" i="37" s="1"/>
  <c r="AS17" i="37" s="1"/>
  <c r="AD8" i="37"/>
  <c r="I53" i="8"/>
  <c r="I54" i="8" s="1"/>
  <c r="I36" i="8"/>
  <c r="F24" i="32" a="1"/>
  <c r="F24" i="32" s="1"/>
  <c r="L19" i="34" a="1"/>
  <c r="L19" i="34" s="1"/>
  <c r="J40" i="32" a="1"/>
  <c r="J40" i="32" s="1"/>
  <c r="K41" i="32" a="1"/>
  <c r="K41" i="32" s="1"/>
  <c r="U8" i="49"/>
  <c r="DQ26" i="28"/>
  <c r="DZ26" i="28" s="1"/>
  <c r="AP5" i="29"/>
  <c r="AP10" i="29"/>
  <c r="AP8" i="29"/>
  <c r="AC6" i="37"/>
  <c r="AR6" i="37" s="1"/>
  <c r="P41" i="33"/>
  <c r="P33" i="33"/>
  <c r="P38" i="33" s="1"/>
  <c r="Q32" i="33"/>
  <c r="D53" i="34"/>
  <c r="D95" i="34"/>
  <c r="E171" i="32"/>
  <c r="E129" i="32"/>
  <c r="F53" i="33"/>
  <c r="F95" i="33"/>
  <c r="H95" i="33"/>
  <c r="H53" i="33"/>
  <c r="O126" i="32" a="1"/>
  <c r="O126" i="32" s="1"/>
  <c r="O59" i="32" a="1"/>
  <c r="O59" i="32" s="1"/>
  <c r="O22" i="32" a="1"/>
  <c r="O22" i="32" s="1"/>
  <c r="O16" i="32"/>
  <c r="P18" i="32"/>
  <c r="O41" i="32" a="1"/>
  <c r="O41" i="32" s="1"/>
  <c r="L14" i="37"/>
  <c r="L20" i="37"/>
  <c r="L21" i="37" s="1"/>
  <c r="AP9" i="29"/>
  <c r="AC17" i="37"/>
  <c r="N17" i="37" s="1"/>
  <c r="AR17" i="37" s="1"/>
  <c r="M53" i="33"/>
  <c r="M95" i="33"/>
  <c r="AQ6" i="37"/>
  <c r="AQ12" i="37" s="1"/>
  <c r="K38" i="32" a="1"/>
  <c r="K38" i="32" s="1"/>
  <c r="C131" i="32"/>
  <c r="C135" i="32"/>
  <c r="AC18" i="37"/>
  <c r="N18" i="37" s="1"/>
  <c r="AR18" i="37" s="1"/>
  <c r="U5" i="49"/>
  <c r="DQ23" i="28"/>
  <c r="DH18" i="28"/>
  <c r="DH2" i="28"/>
  <c r="DH1" i="28" s="1"/>
  <c r="AD11" i="37" s="1"/>
  <c r="AD12" i="37" s="1"/>
  <c r="O12" i="37" s="1"/>
  <c r="O11" i="37" s="1"/>
  <c r="AS11" i="37" s="1"/>
  <c r="AS12" i="37" s="1"/>
  <c r="G55" i="32" a="1"/>
  <c r="G55" i="32" s="1"/>
  <c r="I32" i="32" a="1"/>
  <c r="I32" i="32" s="1"/>
  <c r="F20" i="32" a="1"/>
  <c r="F20" i="32" s="1"/>
  <c r="K36" i="32" a="1"/>
  <c r="K36" i="32" s="1"/>
  <c r="AP15" i="29"/>
  <c r="AP2" i="29"/>
  <c r="AP13" i="29"/>
  <c r="N15" i="33" a="1"/>
  <c r="N15" i="33" s="1"/>
  <c r="D95" i="33"/>
  <c r="D53" i="33"/>
  <c r="K95" i="33"/>
  <c r="K53" i="33"/>
  <c r="G171" i="32"/>
  <c r="G129" i="32"/>
  <c r="H171" i="32"/>
  <c r="H129" i="32"/>
  <c r="AF11" i="29"/>
  <c r="AF8" i="29"/>
  <c r="N48" i="32" a="1"/>
  <c r="N48" i="32" s="1"/>
  <c r="AO14" i="37"/>
  <c r="AO20" i="37"/>
  <c r="AO21" i="37" s="1"/>
  <c r="P122" i="6"/>
  <c r="P94" i="6"/>
  <c r="AI14" i="37"/>
  <c r="R14" i="37"/>
  <c r="E95" i="33"/>
  <c r="E53" i="33"/>
  <c r="P41" i="34"/>
  <c r="P33" i="34"/>
  <c r="P38" i="34" s="1"/>
  <c r="Q32" i="34"/>
  <c r="AF6" i="29"/>
  <c r="AF10" i="29"/>
  <c r="M41" i="32" a="1"/>
  <c r="M41" i="32" s="1"/>
  <c r="AC19" i="37"/>
  <c r="N19" i="37" s="1"/>
  <c r="AR19" i="37" s="1"/>
  <c r="M15" i="33" a="1"/>
  <c r="M15" i="33" s="1"/>
  <c r="I37" i="8"/>
  <c r="I21" i="8"/>
  <c r="I39" i="8" s="1"/>
  <c r="K58" i="32" a="1"/>
  <c r="K58" i="32" s="1"/>
  <c r="G21" i="32" a="1"/>
  <c r="G21" i="32" s="1"/>
  <c r="F57" i="32" a="1"/>
  <c r="F57" i="32" s="1"/>
  <c r="J15" i="34" a="1"/>
  <c r="J15" i="34" s="1"/>
  <c r="FC2" i="28"/>
  <c r="FC1" i="28" s="1"/>
  <c r="FC18" i="28"/>
  <c r="AO1" i="29"/>
  <c r="L63" i="32" s="1" a="1"/>
  <c r="L63" i="32" s="1"/>
  <c r="L122" i="32" s="1"/>
  <c r="O2" i="33"/>
  <c r="O50" i="33"/>
  <c r="P4" i="33"/>
  <c r="O18" i="33" a="1"/>
  <c r="O18" i="33" s="1"/>
  <c r="O6" i="33" a="1"/>
  <c r="O6" i="33" s="1"/>
  <c r="AR18" i="29"/>
  <c r="O37" i="37"/>
  <c r="L95" i="34"/>
  <c r="L53" i="34"/>
  <c r="J95" i="34"/>
  <c r="J53" i="34"/>
  <c r="I53" i="33"/>
  <c r="I95" i="33"/>
  <c r="AF4" i="29"/>
  <c r="D9" i="37"/>
  <c r="D13" i="37"/>
  <c r="AH8" i="37"/>
  <c r="D32" i="37"/>
  <c r="E9" i="37"/>
  <c r="N42" i="32" a="1"/>
  <c r="N42" i="32" s="1"/>
  <c r="N20" i="32" a="1"/>
  <c r="N20" i="32" s="1"/>
  <c r="N55" i="32" a="1"/>
  <c r="N55" i="32" s="1"/>
  <c r="AH21" i="28"/>
  <c r="AQ21" i="28" s="1"/>
  <c r="AZ21" i="28" s="1"/>
  <c r="Y21" i="28"/>
  <c r="D39" i="32" s="1" a="1"/>
  <c r="D39" i="32" s="1"/>
  <c r="J22" i="32" a="1"/>
  <c r="J22" i="32" s="1"/>
  <c r="K9" i="34" a="1"/>
  <c r="K9" i="34" s="1"/>
  <c r="J37" i="32" a="1"/>
  <c r="J37" i="32" s="1"/>
  <c r="K6" i="33" a="1"/>
  <c r="K6" i="33" s="1"/>
  <c r="J43" i="32" a="1"/>
  <c r="J43" i="32" s="1"/>
  <c r="I23" i="32" a="1"/>
  <c r="I23" i="32" s="1"/>
  <c r="H43" i="32" a="1"/>
  <c r="H43" i="32" s="1"/>
  <c r="I9" i="33" a="1"/>
  <c r="I9" i="33" s="1"/>
  <c r="H46" i="32" a="1"/>
  <c r="H46" i="32" s="1"/>
  <c r="K19" i="33" a="1"/>
  <c r="K19" i="33" s="1"/>
  <c r="K24" i="32" a="1"/>
  <c r="K24" i="32" s="1"/>
  <c r="H32" i="32" a="1"/>
  <c r="H32" i="32" s="1"/>
  <c r="J21" i="32" a="1"/>
  <c r="J21" i="32" s="1"/>
  <c r="F36" i="32" a="1"/>
  <c r="F36" i="32" s="1"/>
  <c r="I6" i="33" a="1"/>
  <c r="I6" i="33" s="1"/>
  <c r="K43" i="32" a="1"/>
  <c r="K43" i="32" s="1"/>
  <c r="J41" i="32" a="1"/>
  <c r="J41" i="32" s="1"/>
  <c r="K48" i="32" a="1"/>
  <c r="K48" i="32" s="1"/>
  <c r="K6" i="34" a="1"/>
  <c r="K6" i="34" s="1"/>
  <c r="H41" i="32" a="1"/>
  <c r="H41" i="32" s="1"/>
  <c r="J42" i="32" a="1"/>
  <c r="J42" i="32" s="1"/>
  <c r="F41" i="32" a="1"/>
  <c r="F41" i="32" s="1"/>
  <c r="J30" i="32" a="1"/>
  <c r="J30" i="32" s="1"/>
  <c r="M44" i="32" a="1"/>
  <c r="M44" i="32" s="1"/>
  <c r="M39" i="32" a="1"/>
  <c r="M39" i="32" s="1"/>
  <c r="M30" i="32" a="1"/>
  <c r="M30" i="32" s="1"/>
  <c r="M23" i="32" a="1"/>
  <c r="M23" i="32" s="1"/>
  <c r="J31" i="32" a="1"/>
  <c r="J31" i="32" s="1"/>
  <c r="J6" i="34" a="1"/>
  <c r="J6" i="34" s="1"/>
  <c r="E37" i="32" a="1"/>
  <c r="E37" i="32" s="1"/>
  <c r="K31" i="32" a="1"/>
  <c r="K31" i="32" s="1"/>
  <c r="H29" i="32" a="1"/>
  <c r="H29" i="32" s="1"/>
  <c r="H30" i="32" a="1"/>
  <c r="H30" i="32" s="1"/>
  <c r="K27" i="32" a="1"/>
  <c r="K27" i="32" s="1"/>
  <c r="J18" i="34" a="1"/>
  <c r="J18" i="34" s="1"/>
  <c r="J26" i="32" a="1"/>
  <c r="J26" i="32" s="1"/>
  <c r="N9" i="34" a="1"/>
  <c r="N9" i="34" s="1"/>
  <c r="M29" i="32" a="1"/>
  <c r="M29" i="32" s="1"/>
  <c r="AC12" i="37"/>
  <c r="N12" i="37" s="1"/>
  <c r="N11" i="37" s="1"/>
  <c r="AR11" i="37" s="1"/>
  <c r="AR12" i="37" s="1"/>
  <c r="M6" i="33" a="1"/>
  <c r="M6" i="33" s="1"/>
  <c r="ET2" i="28"/>
  <c r="ET1" i="28" s="1"/>
  <c r="FD22" i="28"/>
  <c r="C42" i="32" a="1"/>
  <c r="C42" i="32" s="1"/>
  <c r="L36" i="32" a="1"/>
  <c r="L36" i="32" s="1"/>
  <c r="L22" i="32" a="1"/>
  <c r="L22" i="32" s="1"/>
  <c r="J9" i="34" a="1"/>
  <c r="J9" i="34" s="1"/>
  <c r="J39" i="32" a="1"/>
  <c r="J39" i="32" s="1"/>
  <c r="D17" i="33" a="1"/>
  <c r="D17" i="33" s="1"/>
  <c r="K9" i="33" a="1"/>
  <c r="K9" i="33" s="1"/>
  <c r="I48" i="32" a="1"/>
  <c r="I48" i="32" s="1"/>
  <c r="H40" i="32" a="1"/>
  <c r="H40" i="32" s="1"/>
  <c r="I36" i="32" a="1"/>
  <c r="I36" i="32" s="1"/>
  <c r="K22" i="32" a="1"/>
  <c r="K22" i="32" s="1"/>
  <c r="L30" i="32" a="1"/>
  <c r="L30" i="32" s="1"/>
  <c r="E9" i="34" a="1"/>
  <c r="E9" i="34" s="1"/>
  <c r="I20" i="32" a="1"/>
  <c r="I20" i="32" s="1"/>
  <c r="I29" i="32" a="1"/>
  <c r="I29" i="32" s="1"/>
  <c r="H9" i="34" a="1"/>
  <c r="H9" i="34" s="1"/>
  <c r="L26" i="32" a="1"/>
  <c r="L26" i="32" s="1"/>
  <c r="D29" i="32" a="1"/>
  <c r="D29" i="32" s="1"/>
  <c r="M95" i="34"/>
  <c r="M53" i="34"/>
  <c r="M45" i="32" a="1"/>
  <c r="M45" i="32" s="1"/>
  <c r="L171" i="32"/>
  <c r="L129" i="32"/>
  <c r="J95" i="33"/>
  <c r="J53" i="33"/>
  <c r="G95" i="34"/>
  <c r="G53" i="34"/>
  <c r="O50" i="34"/>
  <c r="P4" i="34"/>
  <c r="O9" i="34" a="1"/>
  <c r="O9" i="34" s="1"/>
  <c r="O2" i="34"/>
  <c r="O6" i="34" a="1"/>
  <c r="O6" i="34" s="1"/>
  <c r="L23" i="34"/>
  <c r="L46" i="34" s="1"/>
  <c r="AF3" i="29"/>
  <c r="AF2" i="29"/>
  <c r="AF15" i="29"/>
  <c r="AF9" i="29"/>
  <c r="N43" i="32" a="1"/>
  <c r="N43" i="32" s="1"/>
  <c r="N21" i="32" a="1"/>
  <c r="N21" i="32" s="1"/>
  <c r="N26" i="32" a="1"/>
  <c r="N26" i="32" s="1"/>
  <c r="M135" i="32"/>
  <c r="L39" i="32" a="1"/>
  <c r="L39" i="32" s="1"/>
  <c r="L45" i="32" a="1"/>
  <c r="L45" i="32" s="1"/>
  <c r="L46" i="32" a="1"/>
  <c r="L46" i="32" s="1"/>
  <c r="I30" i="32" a="1"/>
  <c r="I30" i="32" s="1"/>
  <c r="M6" i="34" a="1"/>
  <c r="M6" i="34" s="1"/>
  <c r="AP4" i="29"/>
  <c r="AP7" i="29"/>
  <c r="AP12" i="29"/>
  <c r="N50" i="33"/>
  <c r="N655" i="26"/>
  <c r="O652" i="26"/>
  <c r="O655" i="26" s="1"/>
  <c r="K95" i="34"/>
  <c r="K53" i="34"/>
  <c r="F95" i="34"/>
  <c r="F53" i="34"/>
  <c r="I171" i="32"/>
  <c r="I129" i="32"/>
  <c r="AB7" i="37"/>
  <c r="M7" i="37" s="1"/>
  <c r="M8" i="37" s="1"/>
  <c r="E45" i="32" a="1"/>
  <c r="E45" i="32" s="1"/>
  <c r="L23" i="33"/>
  <c r="L46" i="33" s="1"/>
  <c r="M42" i="32" a="1"/>
  <c r="M42" i="32" s="1"/>
  <c r="N44" i="32" a="1"/>
  <c r="N44" i="32" s="1"/>
  <c r="N22" i="32" a="1"/>
  <c r="N22" i="32" s="1"/>
  <c r="N27" i="32" a="1"/>
  <c r="N27" i="32" s="1"/>
  <c r="N59" i="32" a="1"/>
  <c r="N59" i="32" s="1"/>
  <c r="M47" i="32" a="1"/>
  <c r="M47" i="32" s="1"/>
  <c r="J27" i="32" a="1"/>
  <c r="J27" i="32" s="1"/>
  <c r="I42" i="32" a="1"/>
  <c r="I42" i="32" s="1"/>
  <c r="H27" i="32" a="1"/>
  <c r="H27" i="32" s="1"/>
  <c r="L25" i="32" a="1"/>
  <c r="L25" i="32" s="1"/>
  <c r="J25" i="32" a="1"/>
  <c r="J25" i="32" s="1"/>
  <c r="L9" i="34" a="1"/>
  <c r="L9" i="34" s="1"/>
  <c r="I27" i="32" a="1"/>
  <c r="I27" i="32" s="1"/>
  <c r="I43" i="32" a="1"/>
  <c r="I43" i="32" s="1"/>
  <c r="F40" i="32" a="1"/>
  <c r="F40" i="32" s="1"/>
  <c r="GE21" i="28"/>
  <c r="F46" i="32" s="1" a="1"/>
  <c r="F46" i="32" s="1"/>
  <c r="FV21" i="28"/>
  <c r="AD18" i="37" s="1"/>
  <c r="O18" i="37" s="1"/>
  <c r="AS18" i="37" s="1"/>
  <c r="FM21" i="28"/>
  <c r="T17" i="37" s="1"/>
  <c r="E17" i="37" s="1"/>
  <c r="AI17" i="37" s="1"/>
  <c r="FD21" i="28"/>
  <c r="U16" i="37" s="1"/>
  <c r="ET21" i="28"/>
  <c r="F32" i="32" s="1" a="1"/>
  <c r="F32" i="32" s="1"/>
  <c r="AC16" i="37"/>
  <c r="N16" i="37" s="1"/>
  <c r="AR16" i="37" s="1"/>
  <c r="M15" i="34" a="1"/>
  <c r="M15" i="34" s="1"/>
  <c r="R19" i="37"/>
  <c r="C19" i="37" s="1"/>
  <c r="AG19" i="37" s="1"/>
  <c r="O30" i="37"/>
  <c r="M18" i="34" a="1"/>
  <c r="M18" i="34" s="1"/>
  <c r="I58" i="32" a="1"/>
  <c r="I58" i="32" s="1"/>
  <c r="L48" i="32" a="1"/>
  <c r="L48" i="32" s="1"/>
  <c r="K29" i="32" a="1"/>
  <c r="K29" i="32" s="1"/>
  <c r="J45" i="32" a="1"/>
  <c r="J45" i="32" s="1"/>
  <c r="K46" i="32" a="1"/>
  <c r="K46" i="32" s="1"/>
  <c r="L42" i="32" a="1"/>
  <c r="L42" i="32" s="1"/>
  <c r="F44" i="32" a="1"/>
  <c r="F44" i="32" s="1"/>
  <c r="K25" i="32" a="1"/>
  <c r="K25" i="32" s="1"/>
  <c r="D15" i="33" a="1"/>
  <c r="D15" i="33" s="1"/>
  <c r="L43" i="32" a="1"/>
  <c r="L43" i="32" s="1"/>
  <c r="F39" i="32" a="1"/>
  <c r="F39" i="32" s="1"/>
  <c r="J47" i="32" a="1"/>
  <c r="J47" i="32" s="1"/>
  <c r="F21" i="32" a="1"/>
  <c r="F21" i="32" s="1"/>
  <c r="D57" i="32" a="1"/>
  <c r="D57" i="32" s="1"/>
  <c r="L31" i="32" a="1"/>
  <c r="L31" i="32" s="1"/>
  <c r="K30" i="32" a="1"/>
  <c r="K30" i="32" s="1"/>
  <c r="E17" i="33" a="1"/>
  <c r="E17" i="33" s="1"/>
  <c r="J44" i="32" a="1"/>
  <c r="J44" i="32" s="1"/>
  <c r="L32" i="32" a="1"/>
  <c r="L32" i="32" s="1"/>
  <c r="J19" i="33" a="1"/>
  <c r="J19" i="33" s="1"/>
  <c r="L17" i="34" a="1"/>
  <c r="L17" i="34" s="1"/>
  <c r="DY23" i="28"/>
  <c r="DP18" i="28"/>
  <c r="DY18" i="28" s="1"/>
  <c r="C23" i="32" a="1"/>
  <c r="C23" i="32" s="1"/>
  <c r="M19" i="33" a="1"/>
  <c r="M19" i="33" s="1"/>
  <c r="AP11" i="29"/>
  <c r="M26" i="32" a="1"/>
  <c r="M26" i="32" s="1"/>
  <c r="S18" i="37"/>
  <c r="D18" i="37" s="1"/>
  <c r="AH18" i="37" s="1"/>
  <c r="AQ292" i="29"/>
  <c r="AQ284" i="29"/>
  <c r="AQ274" i="29"/>
  <c r="AQ290" i="29"/>
  <c r="AQ279" i="29"/>
  <c r="AQ266" i="29"/>
  <c r="AQ282" i="29"/>
  <c r="AQ273" i="29"/>
  <c r="AQ271" i="29"/>
  <c r="AQ268" i="29"/>
  <c r="AQ260" i="29"/>
  <c r="AQ293" i="29"/>
  <c r="AQ269" i="29"/>
  <c r="AQ261" i="29"/>
  <c r="AQ251" i="29"/>
  <c r="AQ243" i="29"/>
  <c r="AQ283" i="29"/>
  <c r="AQ272" i="29"/>
  <c r="AQ264" i="29"/>
  <c r="AQ254" i="29"/>
  <c r="AQ246" i="29"/>
  <c r="AQ294" i="29"/>
  <c r="AQ281" i="29"/>
  <c r="AQ245" i="29"/>
  <c r="AQ239" i="29"/>
  <c r="AQ231" i="29"/>
  <c r="AQ223" i="29"/>
  <c r="AQ215" i="29"/>
  <c r="AQ205" i="29"/>
  <c r="AQ197" i="29"/>
  <c r="AQ187" i="29"/>
  <c r="AQ179" i="29"/>
  <c r="AQ171" i="29"/>
  <c r="AQ161" i="29"/>
  <c r="AQ153" i="29"/>
  <c r="AQ291" i="29"/>
  <c r="AQ288" i="29"/>
  <c r="AQ278" i="29"/>
  <c r="AQ262" i="29"/>
  <c r="AQ255" i="29"/>
  <c r="AQ250" i="29"/>
  <c r="AQ232" i="29"/>
  <c r="AQ224" i="29"/>
  <c r="AQ216" i="29"/>
  <c r="AQ206" i="29"/>
  <c r="AQ198" i="29"/>
  <c r="AQ190" i="29"/>
  <c r="AQ189" i="29"/>
  <c r="AQ188" i="29"/>
  <c r="AQ180" i="29"/>
  <c r="AQ172" i="29"/>
  <c r="AQ162" i="29"/>
  <c r="AQ285" i="29"/>
  <c r="AQ275" i="29"/>
  <c r="AQ249" i="29"/>
  <c r="AQ244" i="29"/>
  <c r="AQ233" i="29"/>
  <c r="AQ225" i="29"/>
  <c r="AQ217" i="29"/>
  <c r="AQ207" i="29"/>
  <c r="AQ199" i="29"/>
  <c r="AQ191" i="29"/>
  <c r="AQ181" i="29"/>
  <c r="AQ173" i="29"/>
  <c r="AQ163" i="29"/>
  <c r="AQ155" i="29"/>
  <c r="AQ280" i="29"/>
  <c r="AQ270" i="29"/>
  <c r="AQ263" i="29"/>
  <c r="AQ248" i="29"/>
  <c r="AQ242" i="29"/>
  <c r="AQ240" i="29"/>
  <c r="AQ236" i="29"/>
  <c r="AQ235" i="29"/>
  <c r="AQ234" i="29"/>
  <c r="AQ226" i="29"/>
  <c r="AQ218" i="29"/>
  <c r="AQ208" i="29"/>
  <c r="AQ200" i="29"/>
  <c r="AQ192" i="29"/>
  <c r="AQ182" i="29"/>
  <c r="AQ174" i="29"/>
  <c r="AQ164" i="29"/>
  <c r="AQ277" i="29"/>
  <c r="AQ265" i="29"/>
  <c r="AQ259" i="29"/>
  <c r="AQ253" i="29"/>
  <c r="AQ228" i="29"/>
  <c r="AQ222" i="29"/>
  <c r="AQ194" i="29"/>
  <c r="AQ186" i="29"/>
  <c r="AQ148" i="29"/>
  <c r="AQ138" i="29"/>
  <c r="AQ130" i="29"/>
  <c r="AQ122" i="29"/>
  <c r="AQ112" i="29"/>
  <c r="AQ258" i="29"/>
  <c r="AQ220" i="29"/>
  <c r="AQ214" i="29"/>
  <c r="AQ184" i="29"/>
  <c r="AQ178" i="29"/>
  <c r="AQ165" i="29"/>
  <c r="AQ157" i="29"/>
  <c r="AQ149" i="29"/>
  <c r="AQ139" i="29"/>
  <c r="AQ131" i="29"/>
  <c r="AQ123" i="29"/>
  <c r="AQ113" i="29"/>
  <c r="AQ105" i="29"/>
  <c r="AQ95" i="29"/>
  <c r="AQ289" i="29"/>
  <c r="AQ267" i="29"/>
  <c r="AQ211" i="29"/>
  <c r="AQ209" i="29"/>
  <c r="AQ176" i="29"/>
  <c r="AQ170" i="29"/>
  <c r="AQ159" i="29"/>
  <c r="AQ156" i="29"/>
  <c r="AQ150" i="29"/>
  <c r="AQ140" i="29"/>
  <c r="AQ132" i="29"/>
  <c r="AQ124" i="29"/>
  <c r="AQ114" i="29"/>
  <c r="AQ106" i="29"/>
  <c r="AQ98" i="29"/>
  <c r="AQ97" i="29"/>
  <c r="AQ96" i="29"/>
  <c r="AQ252" i="29"/>
  <c r="AQ247" i="29"/>
  <c r="AQ237" i="29"/>
  <c r="AQ203" i="29"/>
  <c r="AQ10" i="29" s="1"/>
  <c r="AQ201" i="29"/>
  <c r="AQ168" i="29"/>
  <c r="AQ151" i="29"/>
  <c r="AQ141" i="29"/>
  <c r="AQ133" i="29"/>
  <c r="AQ125" i="29"/>
  <c r="AQ115" i="29"/>
  <c r="AQ107" i="29"/>
  <c r="AQ99" i="29"/>
  <c r="AQ257" i="29"/>
  <c r="AQ286" i="29"/>
  <c r="AQ158" i="29"/>
  <c r="AQ147" i="29"/>
  <c r="AQ142" i="29"/>
  <c r="AQ127" i="29"/>
  <c r="AQ121" i="29"/>
  <c r="AQ117" i="29"/>
  <c r="AQ111" i="29"/>
  <c r="AQ202" i="29"/>
  <c r="AQ195" i="29"/>
  <c r="AQ167" i="29"/>
  <c r="AQ166" i="29"/>
  <c r="AQ136" i="29"/>
  <c r="AQ219" i="29"/>
  <c r="AQ210" i="29"/>
  <c r="AQ196" i="29"/>
  <c r="AQ160" i="29"/>
  <c r="AQ145" i="29"/>
  <c r="AQ134" i="29"/>
  <c r="AQ100" i="29"/>
  <c r="AQ227" i="29"/>
  <c r="AQ204" i="29"/>
  <c r="AQ175" i="29"/>
  <c r="AQ143" i="29"/>
  <c r="AQ128" i="29"/>
  <c r="AQ118" i="29"/>
  <c r="AQ108" i="29"/>
  <c r="AQ94" i="29"/>
  <c r="AQ287" i="29"/>
  <c r="AQ241" i="29"/>
  <c r="AQ213" i="29"/>
  <c r="AQ212" i="29"/>
  <c r="AQ183" i="29"/>
  <c r="AQ169" i="29"/>
  <c r="AQ152" i="29"/>
  <c r="AQ137" i="29"/>
  <c r="AQ126" i="29"/>
  <c r="AQ116" i="29"/>
  <c r="AQ101" i="29"/>
  <c r="AQ276" i="29"/>
  <c r="AQ144" i="29"/>
  <c r="AQ92" i="29"/>
  <c r="AQ89" i="29"/>
  <c r="AQ79" i="29"/>
  <c r="AQ69" i="29"/>
  <c r="AQ61" i="29"/>
  <c r="AQ53" i="29"/>
  <c r="AQ43" i="29"/>
  <c r="AQ35" i="29"/>
  <c r="AQ27" i="29"/>
  <c r="AQ19" i="29"/>
  <c r="AQ256" i="29"/>
  <c r="AQ91" i="29"/>
  <c r="AQ87" i="29"/>
  <c r="AQ80" i="29"/>
  <c r="AQ70" i="29"/>
  <c r="AQ62" i="29"/>
  <c r="AQ54" i="29"/>
  <c r="AQ44" i="29"/>
  <c r="AQ36" i="29"/>
  <c r="AQ28" i="29"/>
  <c r="AQ20" i="29"/>
  <c r="AQ229" i="29"/>
  <c r="AQ193" i="29"/>
  <c r="AQ177" i="29"/>
  <c r="AQ154" i="29"/>
  <c r="AQ82" i="29"/>
  <c r="AQ72" i="29"/>
  <c r="AQ64" i="29"/>
  <c r="AQ56" i="29"/>
  <c r="AQ46" i="29"/>
  <c r="AQ38" i="29"/>
  <c r="AQ30" i="29"/>
  <c r="AQ22" i="29"/>
  <c r="AQ230" i="29"/>
  <c r="AQ129" i="29"/>
  <c r="AQ221" i="29"/>
  <c r="AQ185" i="29"/>
  <c r="AQ86" i="29"/>
  <c r="AQ110" i="29"/>
  <c r="AQ102" i="29"/>
  <c r="AQ65" i="29"/>
  <c r="AQ59" i="29"/>
  <c r="AQ52" i="29"/>
  <c r="AQ51" i="29"/>
  <c r="AQ50" i="29"/>
  <c r="AQ31" i="29"/>
  <c r="AQ25" i="29"/>
  <c r="AQ238" i="29"/>
  <c r="AQ81" i="29"/>
  <c r="AQ66" i="29"/>
  <c r="AQ45" i="29"/>
  <c r="AQ32" i="29"/>
  <c r="AQ103" i="29"/>
  <c r="AQ88" i="29"/>
  <c r="AQ75" i="29"/>
  <c r="AQ74" i="29"/>
  <c r="AQ73" i="29"/>
  <c r="AQ67" i="29"/>
  <c r="AQ60" i="29"/>
  <c r="AQ39" i="29"/>
  <c r="AQ33" i="29"/>
  <c r="AQ26" i="29"/>
  <c r="AQ135" i="29"/>
  <c r="AQ76" i="29"/>
  <c r="AQ55" i="29"/>
  <c r="AQ40" i="29"/>
  <c r="AQ21" i="29"/>
  <c r="AQ119" i="29"/>
  <c r="AQ109" i="29"/>
  <c r="AQ83" i="29"/>
  <c r="AQ77" i="29"/>
  <c r="AQ68" i="29"/>
  <c r="AQ47" i="29"/>
  <c r="AQ41" i="29"/>
  <c r="AQ34" i="29"/>
  <c r="AQ120" i="29"/>
  <c r="AQ93" i="29"/>
  <c r="AQ85" i="29"/>
  <c r="AQ78" i="29"/>
  <c r="AQ57" i="29"/>
  <c r="AQ49" i="29"/>
  <c r="AQ42" i="29"/>
  <c r="AQ23" i="29"/>
  <c r="AQ146" i="29"/>
  <c r="AQ71" i="29"/>
  <c r="AQ58" i="29"/>
  <c r="AQ37" i="29"/>
  <c r="AQ24" i="29"/>
  <c r="AQ104" i="29"/>
  <c r="AQ48" i="29"/>
  <c r="AQ84" i="29"/>
  <c r="AQ29" i="29"/>
  <c r="AQ90" i="29"/>
  <c r="AQ63" i="29"/>
  <c r="N19" i="33" a="1"/>
  <c r="N19" i="33" s="1"/>
  <c r="E95" i="34"/>
  <c r="E53" i="34"/>
  <c r="J129" i="32"/>
  <c r="J171" i="32"/>
  <c r="I95" i="34"/>
  <c r="I53" i="34"/>
  <c r="AB14" i="37"/>
  <c r="AB20" i="37"/>
  <c r="N50" i="34"/>
  <c r="M43" i="32" a="1"/>
  <c r="M43" i="32" s="1"/>
  <c r="AF5" i="29"/>
  <c r="C29" i="32" a="1"/>
  <c r="C29" i="32" s="1"/>
  <c r="M31" i="32" a="1"/>
  <c r="M31" i="32" s="1"/>
  <c r="N45" i="32" a="1"/>
  <c r="N45" i="32" s="1"/>
  <c r="N23" i="32" a="1"/>
  <c r="N23" i="32" s="1"/>
  <c r="N28" i="32" a="1"/>
  <c r="N28" i="32" s="1"/>
  <c r="L31" i="37"/>
  <c r="L38" i="37" s="1"/>
  <c r="L39" i="37" s="1"/>
  <c r="L41" i="37" s="1"/>
  <c r="N17" i="33" a="1"/>
  <c r="N17" i="33" s="1"/>
  <c r="L95" i="33"/>
  <c r="L53" i="33"/>
  <c r="G95" i="33"/>
  <c r="G53" i="33"/>
  <c r="C40" i="32" a="1"/>
  <c r="C40" i="32" s="1"/>
  <c r="C59" i="34"/>
  <c r="C55" i="34"/>
  <c r="C39" i="32" a="1"/>
  <c r="C39" i="32" s="1"/>
  <c r="E9" i="33" a="1"/>
  <c r="E9" i="33" s="1"/>
  <c r="I40" i="32" a="1"/>
  <c r="I40" i="32" s="1"/>
  <c r="I57" i="32" a="1"/>
  <c r="I57" i="32" s="1"/>
  <c r="L24" i="32" a="1"/>
  <c r="L24" i="32" s="1"/>
  <c r="AC13" i="37"/>
  <c r="AC9" i="37"/>
  <c r="AC7" i="37"/>
  <c r="N7" i="37" s="1"/>
  <c r="N8" i="37" s="1"/>
  <c r="M17" i="33" a="1"/>
  <c r="M17" i="33" s="1"/>
  <c r="M27" i="32" a="1"/>
  <c r="M27" i="32" s="1"/>
  <c r="C95" i="33"/>
  <c r="C53" i="33"/>
  <c r="C17" i="34" a="1"/>
  <c r="C17" i="34" s="1"/>
  <c r="K28" i="32" a="1"/>
  <c r="K28" i="32" s="1"/>
  <c r="G48" i="32" a="1"/>
  <c r="G48" i="32" s="1"/>
  <c r="G32" i="32" a="1"/>
  <c r="G32" i="32" s="1"/>
  <c r="L57" i="32" a="1"/>
  <c r="L57" i="32" s="1"/>
  <c r="G36" i="32" a="1"/>
  <c r="G36" i="32" s="1"/>
  <c r="G45" i="32" a="1"/>
  <c r="G45" i="32" s="1"/>
  <c r="D31" i="32" a="1"/>
  <c r="D31" i="32" s="1"/>
  <c r="L23" i="32" a="1"/>
  <c r="L23" i="32" s="1"/>
  <c r="I22" i="32" a="1"/>
  <c r="I22" i="32" s="1"/>
  <c r="G20" i="32" a="1"/>
  <c r="G20" i="32" s="1"/>
  <c r="D32" i="32" a="1"/>
  <c r="D32" i="32" s="1"/>
  <c r="L28" i="32" a="1"/>
  <c r="L28" i="32" s="1"/>
  <c r="I39" i="32" a="1"/>
  <c r="I39" i="32" s="1"/>
  <c r="K20" i="32" a="1"/>
  <c r="K20" i="32" s="1"/>
  <c r="D22" i="32" a="1"/>
  <c r="D22" i="32" s="1"/>
  <c r="L17" i="33" a="1"/>
  <c r="L17" i="33" s="1"/>
  <c r="L29" i="32" a="1"/>
  <c r="L29" i="32" s="1"/>
  <c r="G26" i="32" a="1"/>
  <c r="G26" i="32" s="1"/>
  <c r="K44" i="32" a="1"/>
  <c r="K44" i="32" s="1"/>
  <c r="H37" i="32" a="1"/>
  <c r="H37" i="32" s="1"/>
  <c r="I18" i="34" a="1"/>
  <c r="I18" i="34" s="1"/>
  <c r="L15" i="34" a="1"/>
  <c r="L15" i="34" s="1"/>
  <c r="F29" i="32" a="1"/>
  <c r="F29" i="32" s="1"/>
  <c r="I44" i="32" a="1"/>
  <c r="I44" i="32" s="1"/>
  <c r="I9" i="34" a="1"/>
  <c r="I9" i="34" s="1"/>
  <c r="K39" i="32" a="1"/>
  <c r="K39" i="32" s="1"/>
  <c r="G47" i="32" a="1"/>
  <c r="G47" i="32" s="1"/>
  <c r="I17" i="33" a="1"/>
  <c r="I17" i="33" s="1"/>
  <c r="K47" i="32" a="1"/>
  <c r="K47" i="32" s="1"/>
  <c r="E6" i="33" a="1"/>
  <c r="E6" i="33" s="1"/>
  <c r="H25" i="32" a="1"/>
  <c r="H25" i="32" s="1"/>
  <c r="C41" i="32" a="1"/>
  <c r="C41" i="32" s="1"/>
  <c r="AP3" i="29"/>
  <c r="AS6" i="37"/>
  <c r="AD6" i="37"/>
  <c r="M25" i="32" a="1"/>
  <c r="M25" i="32" s="1"/>
  <c r="C15" i="33" a="1"/>
  <c r="C15" i="33" s="1"/>
  <c r="C20" i="32" a="1"/>
  <c r="C20" i="32" s="1"/>
  <c r="N6" i="33" a="1"/>
  <c r="N6" i="33" s="1"/>
  <c r="D171" i="32"/>
  <c r="D129" i="32"/>
  <c r="K129" i="32"/>
  <c r="K171" i="32"/>
  <c r="F171" i="32"/>
  <c r="F129" i="32"/>
  <c r="H53" i="34"/>
  <c r="H95" i="34"/>
  <c r="N19" i="34" a="1"/>
  <c r="N19" i="34" s="1"/>
  <c r="M37" i="32" a="1"/>
  <c r="M37" i="32" s="1"/>
  <c r="AG1" i="29"/>
  <c r="D63" i="32" s="1" a="1"/>
  <c r="D63" i="32" s="1"/>
  <c r="D23" i="34"/>
  <c r="C37" i="32" a="1"/>
  <c r="C37" i="32" s="1"/>
  <c r="N38" i="32" a="1"/>
  <c r="N38" i="32" s="1"/>
  <c r="N46" i="32" a="1"/>
  <c r="N46" i="32" s="1"/>
  <c r="N24" i="32" a="1"/>
  <c r="N24" i="32" s="1"/>
  <c r="N29" i="32" a="1"/>
  <c r="N29" i="32" s="1"/>
  <c r="E47" i="32" a="1"/>
  <c r="E47" i="32" s="1"/>
  <c r="AP9" i="37"/>
  <c r="AP26" i="37"/>
  <c r="AP7" i="37"/>
  <c r="AP13" i="37"/>
  <c r="N13" i="37" l="1"/>
  <c r="N9" i="37"/>
  <c r="AR8" i="37"/>
  <c r="N32" i="37"/>
  <c r="F16" i="37"/>
  <c r="J16" i="34"/>
  <c r="J91" i="34"/>
  <c r="H135" i="32"/>
  <c r="O171" i="32"/>
  <c r="O129" i="32"/>
  <c r="D131" i="32"/>
  <c r="D137" i="32" s="1"/>
  <c r="D135" i="32"/>
  <c r="AQ9" i="29"/>
  <c r="AQ13" i="29"/>
  <c r="D18" i="33" a="1"/>
  <c r="D18" i="33" s="1"/>
  <c r="D59" i="32" a="1"/>
  <c r="D59" i="32" s="1"/>
  <c r="N18" i="34" a="1"/>
  <c r="N18" i="34" s="1"/>
  <c r="O18" i="34" a="1"/>
  <c r="O18" i="34" s="1"/>
  <c r="O17" i="34" a="1"/>
  <c r="O17" i="34" s="1"/>
  <c r="F59" i="32" a="1"/>
  <c r="F59" i="32" s="1"/>
  <c r="D40" i="32" a="1"/>
  <c r="D40" i="32" s="1"/>
  <c r="G37" i="32" a="1"/>
  <c r="G37" i="32" s="1"/>
  <c r="D20" i="32" a="1"/>
  <c r="D20" i="32" s="1"/>
  <c r="FD18" i="28"/>
  <c r="FD2" i="28"/>
  <c r="FD1" i="28" s="1"/>
  <c r="O55" i="32" s="1" a="1"/>
  <c r="O55" i="32" s="1"/>
  <c r="C28" i="32" a="1"/>
  <c r="C28" i="32" s="1"/>
  <c r="E58" i="32" a="1"/>
  <c r="E58" i="32" s="1"/>
  <c r="E23" i="32" a="1"/>
  <c r="E23" i="32" s="1"/>
  <c r="G39" i="32" a="1"/>
  <c r="G39" i="32" s="1"/>
  <c r="G44" i="32" a="1"/>
  <c r="G44" i="32" s="1"/>
  <c r="G9" i="34" a="1"/>
  <c r="G9" i="34" s="1"/>
  <c r="K18" i="33" a="1"/>
  <c r="K18" i="33" s="1"/>
  <c r="E46" i="32" a="1"/>
  <c r="E46" i="32" s="1"/>
  <c r="E27" i="32" a="1"/>
  <c r="E27" i="32" s="1"/>
  <c r="N165" i="32"/>
  <c r="N17" i="34" a="1"/>
  <c r="N17" i="34" s="1"/>
  <c r="S17" i="37"/>
  <c r="D17" i="37" s="1"/>
  <c r="AH17" i="37" s="1"/>
  <c r="P2" i="33"/>
  <c r="Q4" i="33"/>
  <c r="P23" i="33"/>
  <c r="P50" i="33"/>
  <c r="L37" i="32" a="1"/>
  <c r="L37" i="32" s="1"/>
  <c r="I41" i="32" a="1"/>
  <c r="I41" i="32" s="1"/>
  <c r="F43" i="32" a="1"/>
  <c r="F43" i="32" s="1"/>
  <c r="I37" i="32" a="1"/>
  <c r="I37" i="32" s="1"/>
  <c r="C25" i="32" a="1"/>
  <c r="C25" i="32" s="1"/>
  <c r="C45" i="32" a="1"/>
  <c r="C45" i="32" s="1"/>
  <c r="N40" i="32" a="1"/>
  <c r="N40" i="32" s="1"/>
  <c r="D25" i="32" a="1"/>
  <c r="D25" i="32" s="1"/>
  <c r="D6" i="33" a="1"/>
  <c r="D6" i="33" s="1"/>
  <c r="D16" i="33" s="1"/>
  <c r="H47" i="32" a="1"/>
  <c r="H47" i="32" s="1"/>
  <c r="F15" i="34" a="1"/>
  <c r="F15" i="34" s="1"/>
  <c r="DZ23" i="28"/>
  <c r="DQ18" i="28"/>
  <c r="DZ18" i="28" s="1"/>
  <c r="L9" i="33" a="1"/>
  <c r="L9" i="33" s="1"/>
  <c r="C18" i="33" a="1"/>
  <c r="C18" i="33" s="1"/>
  <c r="O42" i="32" a="1"/>
  <c r="O42" i="32" s="1"/>
  <c r="O21" i="32" a="1"/>
  <c r="O21" i="32" s="1"/>
  <c r="O23" i="32" a="1"/>
  <c r="O23" i="32" s="1"/>
  <c r="O58" i="32" a="1"/>
  <c r="O58" i="32" s="1"/>
  <c r="F55" i="33"/>
  <c r="F61" i="33" s="1"/>
  <c r="F59" i="33"/>
  <c r="D9" i="33" a="1"/>
  <c r="D9" i="33" s="1"/>
  <c r="E18" i="34" a="1"/>
  <c r="E18" i="34" s="1"/>
  <c r="F55" i="32" a="1"/>
  <c r="F55" i="32" s="1"/>
  <c r="M46" i="32" a="1"/>
  <c r="M46" i="32" s="1"/>
  <c r="T19" i="37"/>
  <c r="E19" i="37" s="1"/>
  <c r="AI19" i="37" s="1"/>
  <c r="K59" i="34"/>
  <c r="K89" i="33"/>
  <c r="K12" i="33"/>
  <c r="K30" i="33"/>
  <c r="K166" i="32"/>
  <c r="C61" i="34"/>
  <c r="C56" i="34"/>
  <c r="J135" i="32"/>
  <c r="D91" i="33"/>
  <c r="N15" i="34" a="1"/>
  <c r="N15" i="34" s="1"/>
  <c r="F9" i="33" a="1"/>
  <c r="F9" i="33" s="1"/>
  <c r="N57" i="32" a="1"/>
  <c r="N57" i="32" s="1"/>
  <c r="AF1" i="29"/>
  <c r="C63" i="32" s="1" a="1"/>
  <c r="C63" i="32" s="1"/>
  <c r="C23" i="34"/>
  <c r="C23" i="33"/>
  <c r="O53" i="34"/>
  <c r="O95" i="34"/>
  <c r="I55" i="32" a="1"/>
  <c r="I55" i="32" s="1"/>
  <c r="G27" i="32" a="1"/>
  <c r="G27" i="32" s="1"/>
  <c r="G23" i="32" a="1"/>
  <c r="G23" i="32" s="1"/>
  <c r="N33" i="34"/>
  <c r="N36" i="34"/>
  <c r="N90" i="34"/>
  <c r="F58" i="32" a="1"/>
  <c r="F58" i="32" s="1"/>
  <c r="I19" i="34" a="1"/>
  <c r="I19" i="34" s="1"/>
  <c r="K18" i="34" a="1"/>
  <c r="K18" i="34" s="1"/>
  <c r="F17" i="33" a="1"/>
  <c r="F17" i="33" s="1"/>
  <c r="K12" i="34"/>
  <c r="K89" i="34"/>
  <c r="K7" i="34"/>
  <c r="K30" i="34"/>
  <c r="E42" i="32" a="1"/>
  <c r="E42" i="32" s="1"/>
  <c r="J19" i="34" a="1"/>
  <c r="J19" i="34" s="1"/>
  <c r="E36" i="32" a="1"/>
  <c r="E36" i="32" s="1"/>
  <c r="F50" i="32" s="1"/>
  <c r="F23" i="32" a="1"/>
  <c r="F23" i="32" s="1"/>
  <c r="C22" i="32" a="1"/>
  <c r="C22" i="32" s="1"/>
  <c r="O15" i="33" a="1"/>
  <c r="O15" i="33" s="1"/>
  <c r="I19" i="33" a="1"/>
  <c r="I19" i="33" s="1"/>
  <c r="K19" i="34" a="1"/>
  <c r="K19" i="34" s="1"/>
  <c r="I21" i="32" a="1"/>
  <c r="I21" i="32" s="1"/>
  <c r="L47" i="32" a="1"/>
  <c r="L47" i="32" s="1"/>
  <c r="M24" i="32" a="1"/>
  <c r="M24" i="32" s="1"/>
  <c r="N32" i="32" a="1"/>
  <c r="N32" i="32" s="1"/>
  <c r="M9" i="33" a="1"/>
  <c r="M9" i="33" s="1"/>
  <c r="M12" i="33" s="1"/>
  <c r="G135" i="32"/>
  <c r="G131" i="32"/>
  <c r="G137" i="32" s="1"/>
  <c r="AP1" i="29"/>
  <c r="M63" i="32" s="1" a="1"/>
  <c r="M63" i="32" s="1"/>
  <c r="M122" i="32" s="1"/>
  <c r="M23" i="33"/>
  <c r="M46" i="33" s="1"/>
  <c r="M23" i="34"/>
  <c r="M46" i="34" s="1"/>
  <c r="I25" i="32" a="1"/>
  <c r="I25" i="32" s="1"/>
  <c r="D23" i="32" a="1"/>
  <c r="D23" i="32" s="1"/>
  <c r="K45" i="32" a="1"/>
  <c r="K45" i="32" s="1"/>
  <c r="I31" i="32" a="1"/>
  <c r="I31" i="32" s="1"/>
  <c r="J18" i="33" a="1"/>
  <c r="J18" i="33" s="1"/>
  <c r="O45" i="32" a="1"/>
  <c r="O45" i="32" s="1"/>
  <c r="O38" i="32" a="1"/>
  <c r="O38" i="32" s="1"/>
  <c r="O24" i="32" a="1"/>
  <c r="O24" i="32" s="1"/>
  <c r="O29" i="32" a="1"/>
  <c r="O29" i="32" s="1"/>
  <c r="E135" i="32"/>
  <c r="E131" i="32"/>
  <c r="E137" i="32" s="1"/>
  <c r="C9" i="33" a="1"/>
  <c r="C9" i="33" s="1"/>
  <c r="F9" i="34" a="1"/>
  <c r="F9" i="34" s="1"/>
  <c r="J46" i="32" a="1"/>
  <c r="J46" i="32" s="1"/>
  <c r="L41" i="32" a="1"/>
  <c r="L41" i="32" s="1"/>
  <c r="C18" i="34" a="1"/>
  <c r="C18" i="34" s="1"/>
  <c r="AD19" i="37"/>
  <c r="O19" i="37" s="1"/>
  <c r="AS19" i="37" s="1"/>
  <c r="M36" i="32" a="1"/>
  <c r="M36" i="32" s="1"/>
  <c r="R18" i="37"/>
  <c r="C18" i="37" s="1"/>
  <c r="AG18" i="37" s="1"/>
  <c r="M91" i="34"/>
  <c r="M16" i="34"/>
  <c r="G165" i="32"/>
  <c r="G34" i="32"/>
  <c r="G52" i="32"/>
  <c r="N89" i="33"/>
  <c r="N30" i="33"/>
  <c r="N7" i="33"/>
  <c r="I36" i="34"/>
  <c r="I90" i="34"/>
  <c r="I10" i="34"/>
  <c r="I33" i="34"/>
  <c r="E55" i="34"/>
  <c r="E61" i="34" s="1"/>
  <c r="E59" i="34"/>
  <c r="AQ3" i="29"/>
  <c r="AQ2" i="29"/>
  <c r="AQ15" i="29"/>
  <c r="AQ7" i="29"/>
  <c r="C48" i="32" a="1"/>
  <c r="C48" i="32" s="1"/>
  <c r="G22" i="32" a="1"/>
  <c r="G22" i="32" s="1"/>
  <c r="D44" i="32" a="1"/>
  <c r="D44" i="32" s="1"/>
  <c r="V16" i="37"/>
  <c r="S16" i="37"/>
  <c r="L90" i="34"/>
  <c r="L10" i="34"/>
  <c r="L33" i="34"/>
  <c r="L36" i="34"/>
  <c r="K55" i="32" a="1"/>
  <c r="K55" i="32" s="1"/>
  <c r="M9" i="37"/>
  <c r="M13" i="37"/>
  <c r="AQ8" i="37"/>
  <c r="M32" i="37"/>
  <c r="F15" i="33" a="1"/>
  <c r="F15" i="33" s="1"/>
  <c r="G59" i="34"/>
  <c r="G55" i="34"/>
  <c r="G61" i="34" s="1"/>
  <c r="N18" i="33" a="1"/>
  <c r="N18" i="33" s="1"/>
  <c r="N92" i="33" s="1"/>
  <c r="D15" i="34" a="1"/>
  <c r="D15" i="34" s="1"/>
  <c r="J36" i="34"/>
  <c r="J33" i="34"/>
  <c r="J10" i="34"/>
  <c r="J90" i="34"/>
  <c r="M89" i="33"/>
  <c r="M30" i="33"/>
  <c r="G43" i="32" a="1"/>
  <c r="G43" i="32" s="1"/>
  <c r="K15" i="34" a="1"/>
  <c r="K15" i="34" s="1"/>
  <c r="J30" i="34"/>
  <c r="J89" i="34"/>
  <c r="J12" i="34"/>
  <c r="E48" i="32" a="1"/>
  <c r="E48" i="32" s="1"/>
  <c r="E38" i="32" a="1"/>
  <c r="E38" i="32" s="1"/>
  <c r="E32" i="32" a="1"/>
  <c r="E32" i="32" s="1"/>
  <c r="F22" i="32" a="1"/>
  <c r="F22" i="32" s="1"/>
  <c r="F45" i="32" a="1"/>
  <c r="F45" i="32" s="1"/>
  <c r="E41" i="32" a="1"/>
  <c r="E41" i="32" s="1"/>
  <c r="E21" i="32" a="1"/>
  <c r="E21" i="32" s="1"/>
  <c r="K17" i="33" a="1"/>
  <c r="K17" i="33" s="1"/>
  <c r="AR293" i="29"/>
  <c r="AR285" i="29"/>
  <c r="AR275" i="29"/>
  <c r="AR288" i="29"/>
  <c r="AR286" i="29"/>
  <c r="AR277" i="29"/>
  <c r="AR267" i="29"/>
  <c r="AR269" i="29"/>
  <c r="AR261" i="29"/>
  <c r="AR291" i="29"/>
  <c r="AR289" i="29"/>
  <c r="AR280" i="29"/>
  <c r="AR262" i="29"/>
  <c r="AR252" i="29"/>
  <c r="AR244" i="29"/>
  <c r="AR294" i="29"/>
  <c r="AR281" i="29"/>
  <c r="AR270" i="29"/>
  <c r="AR265" i="29"/>
  <c r="AR255" i="29"/>
  <c r="AR247" i="29"/>
  <c r="AR292" i="29"/>
  <c r="AR283" i="29"/>
  <c r="AR278" i="29"/>
  <c r="AR273" i="29"/>
  <c r="AR250" i="29"/>
  <c r="AR232" i="29"/>
  <c r="AR224" i="29"/>
  <c r="AR216" i="29"/>
  <c r="AR206" i="29"/>
  <c r="AR198" i="29"/>
  <c r="AR190" i="29"/>
  <c r="AR189" i="29"/>
  <c r="AR188" i="29"/>
  <c r="AR180" i="29"/>
  <c r="AR172" i="29"/>
  <c r="AR162" i="29"/>
  <c r="AR154" i="29"/>
  <c r="AR266" i="29"/>
  <c r="AR249" i="29"/>
  <c r="AR233" i="29"/>
  <c r="AR225" i="29"/>
  <c r="AR217" i="29"/>
  <c r="AR207" i="29"/>
  <c r="AR199" i="29"/>
  <c r="AR191" i="29"/>
  <c r="AR181" i="29"/>
  <c r="AR173" i="29"/>
  <c r="AR163" i="29"/>
  <c r="AR268" i="29"/>
  <c r="AR263" i="29"/>
  <c r="AR254" i="29"/>
  <c r="AR248" i="29"/>
  <c r="AR242" i="29"/>
  <c r="AR240" i="29"/>
  <c r="AR236" i="29"/>
  <c r="AR235" i="29"/>
  <c r="AR234" i="29"/>
  <c r="AR226" i="29"/>
  <c r="AR218" i="29"/>
  <c r="AR208" i="29"/>
  <c r="AR200" i="29"/>
  <c r="AR192" i="29"/>
  <c r="AR182" i="29"/>
  <c r="AR174" i="29"/>
  <c r="AR164" i="29"/>
  <c r="AR156" i="29"/>
  <c r="AR290" i="29"/>
  <c r="AR287" i="29"/>
  <c r="AR282" i="29"/>
  <c r="AR272" i="29"/>
  <c r="AR253" i="29"/>
  <c r="AR237" i="29"/>
  <c r="AR227" i="29"/>
  <c r="AR219" i="29"/>
  <c r="AR209" i="29"/>
  <c r="AR201" i="29"/>
  <c r="AR193" i="29"/>
  <c r="AR183" i="29"/>
  <c r="AR175" i="29"/>
  <c r="AR167" i="29"/>
  <c r="AR166" i="29"/>
  <c r="AR165" i="29"/>
  <c r="AR260" i="29"/>
  <c r="AR258" i="29"/>
  <c r="AR220" i="29"/>
  <c r="AR214" i="29"/>
  <c r="AR184" i="29"/>
  <c r="AR178" i="29"/>
  <c r="AR161" i="29"/>
  <c r="AR157" i="29"/>
  <c r="AR149" i="29"/>
  <c r="AR139" i="29"/>
  <c r="AR131" i="29"/>
  <c r="AR123" i="29"/>
  <c r="AR113" i="29"/>
  <c r="AR243" i="29"/>
  <c r="AR211" i="29"/>
  <c r="AR205" i="29"/>
  <c r="AR176" i="29"/>
  <c r="AR170" i="29"/>
  <c r="AR159" i="29"/>
  <c r="AR150" i="29"/>
  <c r="AR140" i="29"/>
  <c r="AR132" i="29"/>
  <c r="AR124" i="29"/>
  <c r="AR114" i="29"/>
  <c r="AR106" i="29"/>
  <c r="AR98" i="29"/>
  <c r="AR97" i="29"/>
  <c r="AR96" i="29"/>
  <c r="AR284" i="29"/>
  <c r="AR231" i="29"/>
  <c r="AR203" i="29"/>
  <c r="AR197" i="29"/>
  <c r="AR168" i="29"/>
  <c r="AR151" i="29"/>
  <c r="AR141" i="29"/>
  <c r="AR133" i="29"/>
  <c r="AR125" i="29"/>
  <c r="AR115" i="29"/>
  <c r="AR107" i="29"/>
  <c r="AR99" i="29"/>
  <c r="AR279" i="29"/>
  <c r="AR257" i="29"/>
  <c r="AR229" i="29"/>
  <c r="AR223" i="29"/>
  <c r="AR212" i="29"/>
  <c r="AR195" i="29"/>
  <c r="AR187" i="29"/>
  <c r="AR155" i="29"/>
  <c r="AR152" i="29"/>
  <c r="AR144" i="29"/>
  <c r="AR143" i="29"/>
  <c r="AR142" i="29"/>
  <c r="AR134" i="29"/>
  <c r="AR126" i="29"/>
  <c r="AR116" i="29"/>
  <c r="AR108" i="29"/>
  <c r="AR100" i="29"/>
  <c r="AR274" i="29"/>
  <c r="AR256" i="29"/>
  <c r="AR271" i="29"/>
  <c r="AR202" i="29"/>
  <c r="AR194" i="29"/>
  <c r="AR136" i="29"/>
  <c r="AR264" i="29"/>
  <c r="AR259" i="29"/>
  <c r="AR210" i="29"/>
  <c r="AR196" i="29"/>
  <c r="AR160" i="29"/>
  <c r="AR153" i="29"/>
  <c r="AR145" i="29"/>
  <c r="AR130" i="29"/>
  <c r="AR204" i="29"/>
  <c r="AR128" i="29"/>
  <c r="AR118" i="29"/>
  <c r="AR94" i="29"/>
  <c r="AR245" i="29"/>
  <c r="AR241" i="29"/>
  <c r="AR213" i="29"/>
  <c r="AR169" i="29"/>
  <c r="AR148" i="29"/>
  <c r="AR137" i="29"/>
  <c r="AR122" i="29"/>
  <c r="AR112" i="29"/>
  <c r="AR101" i="29"/>
  <c r="AR93" i="29"/>
  <c r="AR276" i="29"/>
  <c r="AR228" i="29"/>
  <c r="AR221" i="29"/>
  <c r="AR215" i="29"/>
  <c r="AR146" i="29"/>
  <c r="AR109" i="29"/>
  <c r="AR103" i="29"/>
  <c r="AR102" i="29"/>
  <c r="AR95" i="29"/>
  <c r="AR91" i="29"/>
  <c r="AR87" i="29"/>
  <c r="AR80" i="29"/>
  <c r="AR70" i="29"/>
  <c r="AR62" i="29"/>
  <c r="AR54" i="29"/>
  <c r="AR44" i="29"/>
  <c r="AR36" i="29"/>
  <c r="AR28" i="29"/>
  <c r="AR20" i="29"/>
  <c r="AR127" i="29"/>
  <c r="AR121" i="29"/>
  <c r="AR120" i="29"/>
  <c r="AR119" i="29"/>
  <c r="AR81" i="29"/>
  <c r="AR71" i="29"/>
  <c r="AR63" i="29"/>
  <c r="AR55" i="29"/>
  <c r="AR45" i="29"/>
  <c r="AR37" i="29"/>
  <c r="AR29" i="29"/>
  <c r="AR21" i="29"/>
  <c r="AR239" i="29"/>
  <c r="AR222" i="29"/>
  <c r="AR179" i="29"/>
  <c r="AR246" i="29"/>
  <c r="AR186" i="29"/>
  <c r="AR110" i="29"/>
  <c r="AR104" i="29"/>
  <c r="AR90" i="29"/>
  <c r="AR88" i="29"/>
  <c r="AR83" i="29"/>
  <c r="AR75" i="29"/>
  <c r="AR74" i="29"/>
  <c r="AR73" i="29"/>
  <c r="AR65" i="29"/>
  <c r="AR57" i="29"/>
  <c r="AR47" i="29"/>
  <c r="AR39" i="29"/>
  <c r="AR31" i="29"/>
  <c r="AR23" i="29"/>
  <c r="AR251" i="29"/>
  <c r="AR185" i="29"/>
  <c r="AR147" i="29"/>
  <c r="AR171" i="29"/>
  <c r="AR158" i="29"/>
  <c r="AR92" i="29"/>
  <c r="AR89" i="29"/>
  <c r="AR238" i="29"/>
  <c r="AR72" i="29"/>
  <c r="AR66" i="29"/>
  <c r="AR53" i="29"/>
  <c r="AR38" i="29"/>
  <c r="AR32" i="29"/>
  <c r="AR19" i="29"/>
  <c r="AR105" i="29"/>
  <c r="AR86" i="29"/>
  <c r="AR67" i="29"/>
  <c r="AR60" i="29"/>
  <c r="AR33" i="29"/>
  <c r="AR26" i="29"/>
  <c r="AR138" i="29"/>
  <c r="AR135" i="29"/>
  <c r="AR82" i="29"/>
  <c r="AR76" i="29"/>
  <c r="AR61" i="29"/>
  <c r="AR46" i="29"/>
  <c r="AR40" i="29"/>
  <c r="AR27" i="29"/>
  <c r="AR230" i="29"/>
  <c r="AR129" i="29"/>
  <c r="AR77" i="29"/>
  <c r="AR68" i="29"/>
  <c r="AR41" i="29"/>
  <c r="AR34" i="29"/>
  <c r="AR117" i="29"/>
  <c r="AR84" i="29"/>
  <c r="AR69" i="29"/>
  <c r="AR56" i="29"/>
  <c r="AR48" i="29"/>
  <c r="AR35" i="29"/>
  <c r="AR22" i="29"/>
  <c r="AR79" i="29"/>
  <c r="AR64" i="29"/>
  <c r="AR58" i="29"/>
  <c r="AR43" i="29"/>
  <c r="AR30" i="29"/>
  <c r="AR24" i="29"/>
  <c r="AS18" i="29"/>
  <c r="AR177" i="29"/>
  <c r="AR59" i="29"/>
  <c r="AR52" i="29"/>
  <c r="AR51" i="29"/>
  <c r="AR50" i="29"/>
  <c r="AR25" i="29"/>
  <c r="AR42" i="29"/>
  <c r="AR3" i="29" s="1"/>
  <c r="AR111" i="29"/>
  <c r="AR78" i="29"/>
  <c r="AR49" i="29"/>
  <c r="AR85" i="29"/>
  <c r="O17" i="33" a="1"/>
  <c r="O17" i="33" s="1"/>
  <c r="D24" i="32" a="1"/>
  <c r="D24" i="32" s="1"/>
  <c r="L6" i="34" a="1"/>
  <c r="L6" i="34" s="1"/>
  <c r="L16" i="34" s="1"/>
  <c r="J36" i="32" a="1"/>
  <c r="J36" i="32" s="1"/>
  <c r="M21" i="32" a="1"/>
  <c r="M21" i="32" s="1"/>
  <c r="N39" i="32" a="1"/>
  <c r="N39" i="32" s="1"/>
  <c r="C47" i="32" a="1"/>
  <c r="C47" i="32" s="1"/>
  <c r="E6" i="34" a="1"/>
  <c r="E6" i="34" s="1"/>
  <c r="F18" i="33" a="1"/>
  <c r="F18" i="33" s="1"/>
  <c r="L27" i="32" a="1"/>
  <c r="L27" i="32" s="1"/>
  <c r="D6" i="34" a="1"/>
  <c r="D6" i="34" s="1"/>
  <c r="C19" i="33" a="1"/>
  <c r="C19" i="33" s="1"/>
  <c r="D19" i="33" a="1"/>
  <c r="D19" i="33" s="1"/>
  <c r="N58" i="32" a="1"/>
  <c r="N58" i="32" s="1"/>
  <c r="O57" i="32" a="1"/>
  <c r="O57" i="32" s="1"/>
  <c r="O168" i="32" s="1"/>
  <c r="O43" i="32" a="1"/>
  <c r="O43" i="32" s="1"/>
  <c r="O25" i="32" a="1"/>
  <c r="O25" i="32" s="1"/>
  <c r="O30" i="32" a="1"/>
  <c r="O30" i="32" s="1"/>
  <c r="M32" i="32" a="1"/>
  <c r="M32" i="32" s="1"/>
  <c r="R16" i="37"/>
  <c r="K32" i="32" a="1"/>
  <c r="K32" i="32" s="1"/>
  <c r="L55" i="32" a="1"/>
  <c r="L55" i="32" s="1"/>
  <c r="H38" i="32" a="1"/>
  <c r="H38" i="32" s="1"/>
  <c r="M48" i="32" a="1"/>
  <c r="M48" i="32" s="1"/>
  <c r="N36" i="32" a="1"/>
  <c r="N36" i="32" s="1"/>
  <c r="E90" i="33"/>
  <c r="E10" i="33"/>
  <c r="L59" i="33"/>
  <c r="F166" i="32"/>
  <c r="N167" i="32"/>
  <c r="N56" i="32"/>
  <c r="F165" i="32"/>
  <c r="F52" i="32"/>
  <c r="H59" i="34"/>
  <c r="C165" i="32"/>
  <c r="C34" i="32"/>
  <c r="AC14" i="37"/>
  <c r="AC20" i="37"/>
  <c r="N95" i="34"/>
  <c r="N53" i="34"/>
  <c r="AQ4" i="29"/>
  <c r="AQ8" i="29"/>
  <c r="AQ12" i="29"/>
  <c r="E18" i="33" a="1"/>
  <c r="E18" i="33" s="1"/>
  <c r="K15" i="33" a="1"/>
  <c r="K15" i="33" s="1"/>
  <c r="V17" i="37"/>
  <c r="G17" i="37" s="1"/>
  <c r="AK17" i="37" s="1"/>
  <c r="U17" i="37"/>
  <c r="F17" i="37" s="1"/>
  <c r="AJ17" i="37" s="1"/>
  <c r="G42" i="32" a="1"/>
  <c r="G42" i="32" s="1"/>
  <c r="L18" i="34" a="1"/>
  <c r="L18" i="34" s="1"/>
  <c r="L92" i="34" s="1"/>
  <c r="I135" i="32"/>
  <c r="M89" i="34"/>
  <c r="M30" i="34"/>
  <c r="J15" i="33" a="1"/>
  <c r="J15" i="33" s="1"/>
  <c r="H36" i="34"/>
  <c r="H90" i="34"/>
  <c r="H10" i="34"/>
  <c r="H33" i="34"/>
  <c r="D55" i="32" a="1"/>
  <c r="D55" i="32" s="1"/>
  <c r="K17" i="34" a="1"/>
  <c r="K17" i="34" s="1"/>
  <c r="C43" i="32" a="1"/>
  <c r="C43" i="32" s="1"/>
  <c r="E19" i="34" a="1"/>
  <c r="E19" i="34" s="1"/>
  <c r="F38" i="32" a="1"/>
  <c r="F38" i="32" s="1"/>
  <c r="E44" i="32" a="1"/>
  <c r="E44" i="32" s="1"/>
  <c r="E19" i="33" a="1"/>
  <c r="E19" i="33" s="1"/>
  <c r="C6" i="34" a="1"/>
  <c r="C6" i="34" s="1"/>
  <c r="E30" i="32" a="1"/>
  <c r="E30" i="32" s="1"/>
  <c r="H59" i="32" a="1"/>
  <c r="H59" i="32" s="1"/>
  <c r="E39" i="32" a="1"/>
  <c r="E39" i="32" s="1"/>
  <c r="F19" i="34" a="1"/>
  <c r="F19" i="34" s="1"/>
  <c r="E15" i="33" a="1"/>
  <c r="E15" i="33" s="1"/>
  <c r="G25" i="32" a="1"/>
  <c r="G25" i="32" s="1"/>
  <c r="F31" i="32" a="1"/>
  <c r="F31" i="32" s="1"/>
  <c r="D31" i="37"/>
  <c r="D38" i="37" s="1"/>
  <c r="D39" i="37" s="1"/>
  <c r="D41" i="37" s="1"/>
  <c r="I59" i="33"/>
  <c r="O30" i="33"/>
  <c r="O7" i="33"/>
  <c r="O89" i="33"/>
  <c r="P7" i="33"/>
  <c r="O95" i="33"/>
  <c r="O53" i="33"/>
  <c r="D42" i="32" a="1"/>
  <c r="D42" i="32" s="1"/>
  <c r="I6" i="34" a="1"/>
  <c r="I6" i="34" s="1"/>
  <c r="J7" i="34" s="1"/>
  <c r="K57" i="32" a="1"/>
  <c r="K57" i="32" s="1"/>
  <c r="I26" i="32" a="1"/>
  <c r="I26" i="32" s="1"/>
  <c r="C24" i="32" a="1"/>
  <c r="C24" i="32" s="1"/>
  <c r="C26" i="32" a="1"/>
  <c r="C26" i="32" s="1"/>
  <c r="N41" i="32" a="1"/>
  <c r="N41" i="32" s="1"/>
  <c r="E55" i="33"/>
  <c r="E61" i="33" s="1"/>
  <c r="E59" i="33"/>
  <c r="K59" i="33"/>
  <c r="J59" i="32" a="1"/>
  <c r="J59" i="32" s="1"/>
  <c r="I28" i="32" a="1"/>
  <c r="I28" i="32" s="1"/>
  <c r="I17" i="34" a="1"/>
  <c r="I17" i="34" s="1"/>
  <c r="I92" i="34" s="1"/>
  <c r="L21" i="32" a="1"/>
  <c r="L21" i="32" s="1"/>
  <c r="M22" i="32" a="1"/>
  <c r="M22" i="32" s="1"/>
  <c r="L40" i="32" a="1"/>
  <c r="L40" i="32" s="1"/>
  <c r="N30" i="32" a="1"/>
  <c r="N30" i="32" s="1"/>
  <c r="P126" i="32" a="1"/>
  <c r="P126" i="32" s="1"/>
  <c r="P63" i="32" a="1"/>
  <c r="P63" i="32" s="1"/>
  <c r="P16" i="32"/>
  <c r="Q18" i="32"/>
  <c r="O47" i="32" a="1"/>
  <c r="O47" i="32" s="1"/>
  <c r="O27" i="32" a="1"/>
  <c r="O27" i="32" s="1"/>
  <c r="O31" i="32" a="1"/>
  <c r="O31" i="32" s="1"/>
  <c r="M18" i="33" a="1"/>
  <c r="M18" i="33" s="1"/>
  <c r="M92" i="33" s="1"/>
  <c r="F17" i="34" a="1"/>
  <c r="F17" i="34" s="1"/>
  <c r="I45" i="32" a="1"/>
  <c r="I45" i="32" s="1"/>
  <c r="J55" i="32" a="1"/>
  <c r="J55" i="32" s="1"/>
  <c r="C9" i="34" a="1"/>
  <c r="C9" i="34" s="1"/>
  <c r="C31" i="37"/>
  <c r="C38" i="37" s="1"/>
  <c r="C39" i="37" s="1"/>
  <c r="C41" i="37"/>
  <c r="D92" i="33"/>
  <c r="I90" i="33"/>
  <c r="I33" i="33"/>
  <c r="I36" i="33"/>
  <c r="F168" i="32"/>
  <c r="N91" i="33"/>
  <c r="N16" i="33"/>
  <c r="F135" i="32"/>
  <c r="F131" i="32"/>
  <c r="F137" i="32" s="1"/>
  <c r="M59" i="32" a="1"/>
  <c r="M59" i="32" s="1"/>
  <c r="V18" i="37"/>
  <c r="G18" i="37" s="1"/>
  <c r="AK18" i="37" s="1"/>
  <c r="T18" i="37"/>
  <c r="E18" i="37" s="1"/>
  <c r="AI18" i="37" s="1"/>
  <c r="C46" i="32" a="1"/>
  <c r="C46" i="32" s="1"/>
  <c r="N95" i="33"/>
  <c r="N53" i="33"/>
  <c r="C36" i="32" a="1"/>
  <c r="C36" i="32" s="1"/>
  <c r="C52" i="32" s="1"/>
  <c r="O10" i="34"/>
  <c r="O90" i="34"/>
  <c r="O36" i="34"/>
  <c r="O33" i="34"/>
  <c r="P10" i="34"/>
  <c r="J59" i="33"/>
  <c r="K59" i="32" a="1"/>
  <c r="K59" i="32" s="1"/>
  <c r="D30" i="32" a="1"/>
  <c r="D30" i="32" s="1"/>
  <c r="C44" i="32" a="1"/>
  <c r="C44" i="32" s="1"/>
  <c r="G18" i="34" a="1"/>
  <c r="G18" i="34" s="1"/>
  <c r="J17" i="33" a="1"/>
  <c r="J17" i="33" s="1"/>
  <c r="J92" i="33" s="1"/>
  <c r="E25" i="32" a="1"/>
  <c r="E25" i="32" s="1"/>
  <c r="M19" i="34" a="1"/>
  <c r="M19" i="34" s="1"/>
  <c r="E22" i="32" a="1"/>
  <c r="E22" i="32" s="1"/>
  <c r="E28" i="32" a="1"/>
  <c r="E28" i="32" s="1"/>
  <c r="J57" i="32" a="1"/>
  <c r="J57" i="32" s="1"/>
  <c r="E26" i="32" a="1"/>
  <c r="E26" i="32" s="1"/>
  <c r="AH9" i="37"/>
  <c r="AH7" i="37"/>
  <c r="AH13" i="37"/>
  <c r="AI9" i="37"/>
  <c r="J59" i="34"/>
  <c r="O19" i="33" a="1"/>
  <c r="O19" i="33" s="1"/>
  <c r="J23" i="32" a="1"/>
  <c r="J23" i="32" s="1"/>
  <c r="G24" i="32" a="1"/>
  <c r="G24" i="32" s="1"/>
  <c r="J28" i="32" a="1"/>
  <c r="J28" i="32" s="1"/>
  <c r="D9" i="34" a="1"/>
  <c r="D9" i="34" s="1"/>
  <c r="E10" i="34" s="1"/>
  <c r="R17" i="37"/>
  <c r="C17" i="37" s="1"/>
  <c r="AG17" i="37" s="1"/>
  <c r="C15" i="34" a="1"/>
  <c r="C15" i="34" s="1"/>
  <c r="M20" i="32" a="1"/>
  <c r="M20" i="32" s="1"/>
  <c r="S19" i="37"/>
  <c r="D19" i="37" s="1"/>
  <c r="AH19" i="37" s="1"/>
  <c r="H58" i="32" a="1"/>
  <c r="H58" i="32" s="1"/>
  <c r="F30" i="32" a="1"/>
  <c r="F30" i="32" s="1"/>
  <c r="G41" i="32" a="1"/>
  <c r="G41" i="32" s="1"/>
  <c r="M58" i="32" a="1"/>
  <c r="M58" i="32" s="1"/>
  <c r="K40" i="32" a="1"/>
  <c r="K40" i="32" s="1"/>
  <c r="C38" i="32" a="1"/>
  <c r="C38" i="32" s="1"/>
  <c r="N25" i="32" a="1"/>
  <c r="N25" i="32" s="1"/>
  <c r="O40" i="32" a="1"/>
  <c r="O40" i="32" s="1"/>
  <c r="O26" i="32" a="1"/>
  <c r="O26" i="32" s="1"/>
  <c r="O28" i="32" a="1"/>
  <c r="O28" i="32" s="1"/>
  <c r="O32" i="32" a="1"/>
  <c r="O32" i="32" s="1"/>
  <c r="C58" i="32" a="1"/>
  <c r="C58" i="32" s="1"/>
  <c r="D59" i="34"/>
  <c r="D55" i="34"/>
  <c r="D61" i="34" s="1"/>
  <c r="D27" i="32" a="1"/>
  <c r="D27" i="32" s="1"/>
  <c r="K37" i="32" a="1"/>
  <c r="K37" i="32" s="1"/>
  <c r="AG13" i="37"/>
  <c r="AG7" i="37"/>
  <c r="E90" i="34"/>
  <c r="Q41" i="34"/>
  <c r="Q33" i="34"/>
  <c r="Q38" i="34" s="1"/>
  <c r="R39" i="34" s="1"/>
  <c r="AP20" i="37"/>
  <c r="AP21" i="37" s="1"/>
  <c r="AP14" i="37"/>
  <c r="C59" i="33"/>
  <c r="C55" i="33"/>
  <c r="E12" i="33"/>
  <c r="E7" i="33"/>
  <c r="E89" i="33"/>
  <c r="L91" i="34"/>
  <c r="K165" i="32"/>
  <c r="K52" i="32"/>
  <c r="G59" i="33"/>
  <c r="G55" i="33"/>
  <c r="G61" i="33" s="1"/>
  <c r="AQ6" i="29"/>
  <c r="C19" i="34" a="1"/>
  <c r="C19" i="34" s="1"/>
  <c r="H18" i="33" a="1"/>
  <c r="H18" i="33" s="1"/>
  <c r="H17" i="33" a="1"/>
  <c r="H17" i="33" s="1"/>
  <c r="V19" i="37"/>
  <c r="G19" i="37" s="1"/>
  <c r="AK19" i="37" s="1"/>
  <c r="I15" i="34" a="1"/>
  <c r="I15" i="34" s="1"/>
  <c r="U19" i="37"/>
  <c r="F19" i="37" s="1"/>
  <c r="AJ19" i="37" s="1"/>
  <c r="H9" i="33" a="1"/>
  <c r="H9" i="33" s="1"/>
  <c r="H6" i="33" a="1"/>
  <c r="H6" i="33" s="1"/>
  <c r="I7" i="33" s="1"/>
  <c r="H24" i="32" a="1"/>
  <c r="H24" i="32" s="1"/>
  <c r="H39" i="32" a="1"/>
  <c r="H39" i="32" s="1"/>
  <c r="G18" i="33" a="1"/>
  <c r="G18" i="33" s="1"/>
  <c r="H19" i="34" a="1"/>
  <c r="H19" i="34" s="1"/>
  <c r="H28" i="32" a="1"/>
  <c r="H28" i="32" s="1"/>
  <c r="G6" i="34" a="1"/>
  <c r="G6" i="34" s="1"/>
  <c r="G19" i="34" a="1"/>
  <c r="G19" i="34" s="1"/>
  <c r="H42" i="32" a="1"/>
  <c r="H42" i="32" s="1"/>
  <c r="H23" i="32" a="1"/>
  <c r="H23" i="32" s="1"/>
  <c r="H48" i="32" a="1"/>
  <c r="H48" i="32" s="1"/>
  <c r="H36" i="32" a="1"/>
  <c r="H36" i="32" s="1"/>
  <c r="H17" i="34" a="1"/>
  <c r="H17" i="34" s="1"/>
  <c r="H18" i="34" a="1"/>
  <c r="H18" i="34" s="1"/>
  <c r="G9" i="33" a="1"/>
  <c r="G9" i="33" s="1"/>
  <c r="H21" i="32" a="1"/>
  <c r="H21" i="32" s="1"/>
  <c r="H44" i="32" a="1"/>
  <c r="H44" i="32" s="1"/>
  <c r="G15" i="33" a="1"/>
  <c r="G15" i="33" s="1"/>
  <c r="H31" i="32" a="1"/>
  <c r="H31" i="32" s="1"/>
  <c r="G17" i="33" a="1"/>
  <c r="G17" i="33" s="1"/>
  <c r="H45" i="32" a="1"/>
  <c r="H45" i="32" s="1"/>
  <c r="G19" i="33" a="1"/>
  <c r="G19" i="33" s="1"/>
  <c r="H22" i="32" a="1"/>
  <c r="H22" i="32" s="1"/>
  <c r="G59" i="32" a="1"/>
  <c r="G59" i="32" s="1"/>
  <c r="G17" i="34" a="1"/>
  <c r="G17" i="34" s="1"/>
  <c r="H57" i="32" a="1"/>
  <c r="H57" i="32" s="1"/>
  <c r="H19" i="33" a="1"/>
  <c r="H19" i="33" s="1"/>
  <c r="G15" i="34" a="1"/>
  <c r="G15" i="34" s="1"/>
  <c r="H55" i="32" a="1"/>
  <c r="H55" i="32" s="1"/>
  <c r="H15" i="33" a="1"/>
  <c r="H15" i="33" s="1"/>
  <c r="H20" i="32" a="1"/>
  <c r="H20" i="32" s="1"/>
  <c r="I34" i="32" s="1"/>
  <c r="C27" i="32" a="1"/>
  <c r="C27" i="32" s="1"/>
  <c r="F55" i="34"/>
  <c r="F61" i="34" s="1"/>
  <c r="F59" i="34"/>
  <c r="C32" i="32" a="1"/>
  <c r="C32" i="32" s="1"/>
  <c r="D58" i="32" a="1"/>
  <c r="D58" i="32" s="1"/>
  <c r="M57" i="32" a="1"/>
  <c r="M57" i="32" s="1"/>
  <c r="F42" i="32" a="1"/>
  <c r="F42" i="32" s="1"/>
  <c r="M59" i="34"/>
  <c r="I165" i="32"/>
  <c r="I52" i="32"/>
  <c r="I166" i="32"/>
  <c r="I50" i="32"/>
  <c r="G38" i="32" a="1"/>
  <c r="G38" i="32" s="1"/>
  <c r="F6" i="34" a="1"/>
  <c r="F6" i="34" s="1"/>
  <c r="G46" i="32" a="1"/>
  <c r="G46" i="32" s="1"/>
  <c r="E20" i="32" a="1"/>
  <c r="E20" i="32" s="1"/>
  <c r="F34" i="32" s="1"/>
  <c r="C21" i="32" a="1"/>
  <c r="C21" i="32" s="1"/>
  <c r="E29" i="32" a="1"/>
  <c r="E29" i="32" s="1"/>
  <c r="E59" i="32" a="1"/>
  <c r="E59" i="32" s="1"/>
  <c r="E55" i="32" a="1"/>
  <c r="E55" i="32" s="1"/>
  <c r="F6" i="33" a="1"/>
  <c r="F6" i="33" s="1"/>
  <c r="E57" i="32" a="1"/>
  <c r="E57" i="32" s="1"/>
  <c r="F48" i="32" a="1"/>
  <c r="F48" i="32" s="1"/>
  <c r="I24" i="32" a="1"/>
  <c r="I24" i="32" s="1"/>
  <c r="L15" i="33" a="1"/>
  <c r="L15" i="33" s="1"/>
  <c r="D36" i="32" a="1"/>
  <c r="D36" i="32" s="1"/>
  <c r="D17" i="34" a="1"/>
  <c r="D17" i="34" s="1"/>
  <c r="L38" i="32" a="1"/>
  <c r="L38" i="32" s="1"/>
  <c r="C59" i="32" a="1"/>
  <c r="C59" i="32" s="1"/>
  <c r="D19" i="34" a="1"/>
  <c r="D19" i="34" s="1"/>
  <c r="J38" i="32" a="1"/>
  <c r="J38" i="32" s="1"/>
  <c r="D18" i="34" a="1"/>
  <c r="D18" i="34" s="1"/>
  <c r="H6" i="34" a="1"/>
  <c r="H6" i="34" s="1"/>
  <c r="J6" i="33" a="1"/>
  <c r="J6" i="33" s="1"/>
  <c r="D37" i="32" a="1"/>
  <c r="D37" i="32" s="1"/>
  <c r="M9" i="34" a="1"/>
  <c r="M9" i="34" s="1"/>
  <c r="M12" i="34" s="1"/>
  <c r="D41" i="32" a="1"/>
  <c r="D41" i="32" s="1"/>
  <c r="J20" i="32" a="1"/>
  <c r="J20" i="32" s="1"/>
  <c r="K34" i="32" s="1"/>
  <c r="K42" i="32" a="1"/>
  <c r="K42" i="32" s="1"/>
  <c r="C55" i="32" a="1"/>
  <c r="C55" i="32" s="1"/>
  <c r="C6" i="33" a="1"/>
  <c r="C6" i="33" s="1"/>
  <c r="C16" i="33" s="1"/>
  <c r="L6" i="33" a="1"/>
  <c r="L6" i="33" s="1"/>
  <c r="G57" i="32" a="1"/>
  <c r="G57" i="32" s="1"/>
  <c r="F26" i="32" a="1"/>
  <c r="F26" i="32" s="1"/>
  <c r="J17" i="34" a="1"/>
  <c r="J17" i="34" s="1"/>
  <c r="J92" i="34" s="1"/>
  <c r="J24" i="32" a="1"/>
  <c r="J24" i="32" s="1"/>
  <c r="E40" i="32" a="1"/>
  <c r="E40" i="32" s="1"/>
  <c r="I47" i="32" a="1"/>
  <c r="I47" i="32" s="1"/>
  <c r="H26" i="32" a="1"/>
  <c r="H26" i="32" s="1"/>
  <c r="D38" i="32" a="1"/>
  <c r="D38" i="32" s="1"/>
  <c r="E15" i="34" a="1"/>
  <c r="E15" i="34" s="1"/>
  <c r="K23" i="32" a="1"/>
  <c r="K23" i="32" s="1"/>
  <c r="M28" i="32" a="1"/>
  <c r="M28" i="32" s="1"/>
  <c r="D26" i="32" a="1"/>
  <c r="D26" i="32" s="1"/>
  <c r="J9" i="33" a="1"/>
  <c r="J9" i="33" s="1"/>
  <c r="K10" i="33" s="1"/>
  <c r="J29" i="32" a="1"/>
  <c r="J29" i="32" s="1"/>
  <c r="G29" i="32" a="1"/>
  <c r="G29" i="32" s="1"/>
  <c r="M38" i="32" a="1"/>
  <c r="M38" i="32" s="1"/>
  <c r="C57" i="32" a="1"/>
  <c r="C57" i="32" s="1"/>
  <c r="D14" i="37"/>
  <c r="L20" i="32" a="1"/>
  <c r="L20" i="32" s="1"/>
  <c r="L44" i="32" a="1"/>
  <c r="L44" i="32" s="1"/>
  <c r="I46" i="32" a="1"/>
  <c r="I46" i="32" s="1"/>
  <c r="L18" i="33" a="1"/>
  <c r="L18" i="33" s="1"/>
  <c r="T16" i="37"/>
  <c r="N31" i="32" a="1"/>
  <c r="N31" i="32" s="1"/>
  <c r="N6" i="34" a="1"/>
  <c r="N6" i="34" s="1"/>
  <c r="O7" i="34" s="1"/>
  <c r="D55" i="33"/>
  <c r="D61" i="33" s="1"/>
  <c r="D59" i="33"/>
  <c r="D21" i="32" a="1"/>
  <c r="D21" i="32" s="1"/>
  <c r="K26" i="32" a="1"/>
  <c r="K26" i="32" s="1"/>
  <c r="D46" i="32" a="1"/>
  <c r="D46" i="32" s="1"/>
  <c r="F37" i="32" a="1"/>
  <c r="F37" i="32" s="1"/>
  <c r="M40" i="32" a="1"/>
  <c r="M40" i="32" s="1"/>
  <c r="C132" i="32"/>
  <c r="D132" i="32" s="1"/>
  <c r="E132" i="32" s="1"/>
  <c r="C137" i="32"/>
  <c r="N47" i="32" a="1"/>
  <c r="N47" i="32" s="1"/>
  <c r="O44" i="32" a="1"/>
  <c r="O44" i="32" s="1"/>
  <c r="O37" i="32" a="1"/>
  <c r="O37" i="32" s="1"/>
  <c r="O36" i="32" a="1"/>
  <c r="O36" i="32" s="1"/>
  <c r="H59" i="33"/>
  <c r="N9" i="33" a="1"/>
  <c r="N9" i="33" s="1"/>
  <c r="F47" i="32" a="1"/>
  <c r="F47" i="32" s="1"/>
  <c r="G31" i="32" a="1"/>
  <c r="G31" i="32" s="1"/>
  <c r="F27" i="32" a="1"/>
  <c r="F27" i="32" s="1"/>
  <c r="I59" i="32" a="1"/>
  <c r="I59" i="32" s="1"/>
  <c r="I168" i="32" s="1"/>
  <c r="G40" i="32" a="1"/>
  <c r="G40" i="32" s="1"/>
  <c r="G49" i="32" s="1"/>
  <c r="AD16" i="37"/>
  <c r="O16" i="37" s="1"/>
  <c r="AS16" i="37" s="1"/>
  <c r="C14" i="37"/>
  <c r="K135" i="32"/>
  <c r="O12" i="34"/>
  <c r="O89" i="34"/>
  <c r="O30" i="34"/>
  <c r="P7" i="34"/>
  <c r="P23" i="34"/>
  <c r="P50" i="34"/>
  <c r="P95" i="34" s="1"/>
  <c r="Q4" i="34"/>
  <c r="P2" i="34"/>
  <c r="K90" i="34"/>
  <c r="K10" i="34"/>
  <c r="K33" i="34"/>
  <c r="K36" i="34"/>
  <c r="M16" i="33"/>
  <c r="M91" i="33"/>
  <c r="G167" i="32"/>
  <c r="G56" i="32"/>
  <c r="C91" i="33"/>
  <c r="AB21" i="37"/>
  <c r="G166" i="32"/>
  <c r="G50" i="32"/>
  <c r="I59" i="34"/>
  <c r="AQ5" i="29"/>
  <c r="AQ11" i="29"/>
  <c r="D45" i="32" a="1"/>
  <c r="D45" i="32" s="1"/>
  <c r="I15" i="33" a="1"/>
  <c r="I15" i="33" s="1"/>
  <c r="E24" i="32" a="1"/>
  <c r="E24" i="32" s="1"/>
  <c r="M17" i="34" a="1"/>
  <c r="M17" i="34" s="1"/>
  <c r="C17" i="33" a="1"/>
  <c r="C17" i="33" s="1"/>
  <c r="M55" i="32" a="1"/>
  <c r="M55" i="32" s="1"/>
  <c r="G28" i="32" a="1"/>
  <c r="G28" i="32" s="1"/>
  <c r="D48" i="32" a="1"/>
  <c r="D48" i="32" s="1"/>
  <c r="C30" i="32" a="1"/>
  <c r="C30" i="32" s="1"/>
  <c r="O19" i="34" a="1"/>
  <c r="O19" i="34" s="1"/>
  <c r="O15" i="34" a="1"/>
  <c r="O15" i="34" s="1"/>
  <c r="L135" i="32"/>
  <c r="L58" i="32" a="1"/>
  <c r="L58" i="32" s="1"/>
  <c r="L19" i="33" a="1"/>
  <c r="L19" i="33" s="1"/>
  <c r="K90" i="33"/>
  <c r="K33" i="33"/>
  <c r="K36" i="33"/>
  <c r="L166" i="32"/>
  <c r="L50" i="32"/>
  <c r="U18" i="37"/>
  <c r="F18" i="37" s="1"/>
  <c r="AJ18" i="37" s="1"/>
  <c r="F19" i="33" a="1"/>
  <c r="F19" i="33" s="1"/>
  <c r="E31" i="32" a="1"/>
  <c r="E31" i="32" s="1"/>
  <c r="F25" i="32" a="1"/>
  <c r="F25" i="32" s="1"/>
  <c r="I89" i="33"/>
  <c r="I12" i="33"/>
  <c r="I30" i="33"/>
  <c r="F18" i="34" a="1"/>
  <c r="F18" i="34" s="1"/>
  <c r="E43" i="32" a="1"/>
  <c r="E43" i="32" s="1"/>
  <c r="G6" i="33" a="1"/>
  <c r="G6" i="33" s="1"/>
  <c r="H15" i="34" a="1"/>
  <c r="H15" i="34" s="1"/>
  <c r="L59" i="34"/>
  <c r="O9" i="33" a="1"/>
  <c r="O9" i="33" s="1"/>
  <c r="O12" i="33" s="1"/>
  <c r="D28" i="32" a="1"/>
  <c r="D28" i="32" s="1"/>
  <c r="D47" i="32" a="1"/>
  <c r="D47" i="32" s="1"/>
  <c r="G30" i="32" a="1"/>
  <c r="G30" i="32" s="1"/>
  <c r="D43" i="32" a="1"/>
  <c r="D43" i="32" s="1"/>
  <c r="K21" i="32" a="1"/>
  <c r="K21" i="32" s="1"/>
  <c r="N37" i="32" a="1"/>
  <c r="N37" i="32" s="1"/>
  <c r="C31" i="32" a="1"/>
  <c r="C31" i="32" s="1"/>
  <c r="J32" i="32" a="1"/>
  <c r="J32" i="32" s="1"/>
  <c r="F28" i="32" a="1"/>
  <c r="F28" i="32" s="1"/>
  <c r="G58" i="32" a="1"/>
  <c r="G58" i="32" s="1"/>
  <c r="J48" i="32" a="1"/>
  <c r="J48" i="32" s="1"/>
  <c r="I18" i="33" a="1"/>
  <c r="I18" i="33" s="1"/>
  <c r="I92" i="33" s="1"/>
  <c r="M59" i="33"/>
  <c r="O46" i="32" a="1"/>
  <c r="O46" i="32" s="1"/>
  <c r="O48" i="32" a="1"/>
  <c r="O48" i="32" s="1"/>
  <c r="O20" i="32" a="1"/>
  <c r="O20" i="32" s="1"/>
  <c r="O39" i="32" a="1"/>
  <c r="O39" i="32" s="1"/>
  <c r="Q41" i="33"/>
  <c r="Q33" i="33"/>
  <c r="Q38" i="33" s="1"/>
  <c r="R39" i="33" s="1"/>
  <c r="I38" i="32" a="1"/>
  <c r="I38" i="32" s="1"/>
  <c r="E17" i="34" a="1"/>
  <c r="E17" i="34" s="1"/>
  <c r="L59" i="32" a="1"/>
  <c r="L59" i="32" s="1"/>
  <c r="J58" i="32" a="1"/>
  <c r="J58" i="32" s="1"/>
  <c r="I22" i="8"/>
  <c r="I40" i="8" s="1"/>
  <c r="AD13" i="37"/>
  <c r="AD9" i="37"/>
  <c r="AD7" i="37"/>
  <c r="O7" i="37" s="1"/>
  <c r="O8" i="37" s="1"/>
  <c r="N135" i="32"/>
  <c r="G92" i="34" l="1"/>
  <c r="M92" i="34"/>
  <c r="I33" i="32"/>
  <c r="L49" i="32"/>
  <c r="E92" i="33"/>
  <c r="M168" i="32"/>
  <c r="K38" i="33"/>
  <c r="K168" i="32"/>
  <c r="K92" i="34"/>
  <c r="G168" i="32"/>
  <c r="D92" i="34"/>
  <c r="K82" i="32"/>
  <c r="H168" i="32"/>
  <c r="M112" i="32"/>
  <c r="F49" i="32"/>
  <c r="C33" i="32"/>
  <c r="H112" i="32"/>
  <c r="F33" i="32"/>
  <c r="L168" i="32"/>
  <c r="L92" i="33"/>
  <c r="G33" i="32"/>
  <c r="E92" i="34"/>
  <c r="I49" i="32"/>
  <c r="J97" i="32"/>
  <c r="H97" i="32"/>
  <c r="J82" i="32"/>
  <c r="T15" i="33"/>
  <c r="O92" i="34"/>
  <c r="K38" i="34"/>
  <c r="N33" i="32"/>
  <c r="T20" i="32"/>
  <c r="K92" i="33"/>
  <c r="D168" i="32"/>
  <c r="C19" i="38"/>
  <c r="O112" i="32"/>
  <c r="O97" i="32"/>
  <c r="E16" i="37"/>
  <c r="T20" i="37"/>
  <c r="C16" i="37"/>
  <c r="R20" i="37"/>
  <c r="G61" i="32"/>
  <c r="G65" i="32" s="1"/>
  <c r="G66" i="32" s="1"/>
  <c r="G53" i="32"/>
  <c r="L12" i="33"/>
  <c r="L30" i="33"/>
  <c r="L7" i="33"/>
  <c r="L89" i="33"/>
  <c r="J89" i="33"/>
  <c r="J7" i="33"/>
  <c r="J30" i="33"/>
  <c r="J12" i="33"/>
  <c r="D166" i="32"/>
  <c r="D50" i="32"/>
  <c r="D49" i="32"/>
  <c r="H167" i="32"/>
  <c r="H56" i="32"/>
  <c r="H92" i="34"/>
  <c r="K33" i="32"/>
  <c r="E21" i="33"/>
  <c r="E25" i="33" s="1"/>
  <c r="E26" i="33" s="1"/>
  <c r="E13" i="33"/>
  <c r="C91" i="34"/>
  <c r="C16" i="34"/>
  <c r="T15" i="34"/>
  <c r="C166" i="32"/>
  <c r="C50" i="32"/>
  <c r="C49" i="32"/>
  <c r="T36" i="32"/>
  <c r="D12" i="34"/>
  <c r="D89" i="34"/>
  <c r="D7" i="34"/>
  <c r="L12" i="34"/>
  <c r="L89" i="34"/>
  <c r="L7" i="34"/>
  <c r="L30" i="34"/>
  <c r="L38" i="34" s="1"/>
  <c r="AR15" i="29"/>
  <c r="AR2" i="29"/>
  <c r="AR5" i="29"/>
  <c r="AR7" i="29"/>
  <c r="AR12" i="29"/>
  <c r="J21" i="34"/>
  <c r="J25" i="34" s="1"/>
  <c r="J13" i="34"/>
  <c r="T18" i="34"/>
  <c r="J112" i="32"/>
  <c r="K13" i="34"/>
  <c r="K21" i="34"/>
  <c r="K25" i="34" s="1"/>
  <c r="K7" i="33"/>
  <c r="F91" i="34"/>
  <c r="F16" i="34"/>
  <c r="I112" i="32"/>
  <c r="I97" i="32"/>
  <c r="I91" i="34"/>
  <c r="I16" i="34"/>
  <c r="C89" i="33"/>
  <c r="T6" i="33"/>
  <c r="A19" i="38" s="1"/>
  <c r="C12" i="33"/>
  <c r="C7" i="33"/>
  <c r="H30" i="34"/>
  <c r="H38" i="34" s="1"/>
  <c r="H12" i="34"/>
  <c r="H89" i="34"/>
  <c r="H7" i="34"/>
  <c r="L91" i="33"/>
  <c r="L16" i="33"/>
  <c r="G16" i="34"/>
  <c r="G91" i="34"/>
  <c r="G92" i="33"/>
  <c r="H166" i="32"/>
  <c r="H50" i="32"/>
  <c r="H49" i="32"/>
  <c r="H92" i="33"/>
  <c r="C56" i="33"/>
  <c r="D56" i="33" s="1"/>
  <c r="E56" i="33" s="1"/>
  <c r="F56" i="33" s="1"/>
  <c r="G56" i="33" s="1"/>
  <c r="C61" i="33"/>
  <c r="T58" i="32"/>
  <c r="N59" i="33"/>
  <c r="E91" i="33"/>
  <c r="E16" i="33"/>
  <c r="AC21" i="37"/>
  <c r="C53" i="32"/>
  <c r="C61" i="32"/>
  <c r="AR13" i="29"/>
  <c r="I82" i="32"/>
  <c r="F92" i="33"/>
  <c r="N168" i="32"/>
  <c r="O167" i="32"/>
  <c r="O56" i="32"/>
  <c r="M97" i="32"/>
  <c r="N20" i="37"/>
  <c r="N21" i="37" s="1"/>
  <c r="N14" i="37"/>
  <c r="AS8" i="37"/>
  <c r="O9" i="37"/>
  <c r="O13" i="37"/>
  <c r="O32" i="37"/>
  <c r="R47" i="33"/>
  <c r="R48" i="33" s="1"/>
  <c r="R52" i="33" s="1"/>
  <c r="K167" i="32"/>
  <c r="K56" i="32"/>
  <c r="T55" i="32"/>
  <c r="T56" i="32" s="1"/>
  <c r="C56" i="32"/>
  <c r="C167" i="32"/>
  <c r="K61" i="32"/>
  <c r="K53" i="32"/>
  <c r="D90" i="34"/>
  <c r="D10" i="34"/>
  <c r="AH14" i="37"/>
  <c r="I30" i="34"/>
  <c r="I38" i="34" s="1"/>
  <c r="I12" i="34"/>
  <c r="I89" i="34"/>
  <c r="I7" i="34"/>
  <c r="N82" i="32"/>
  <c r="N166" i="32"/>
  <c r="N50" i="32"/>
  <c r="N49" i="32"/>
  <c r="O92" i="33"/>
  <c r="F91" i="33"/>
  <c r="F16" i="33"/>
  <c r="E166" i="32"/>
  <c r="E50" i="32"/>
  <c r="E49" i="32"/>
  <c r="F90" i="33"/>
  <c r="F10" i="33"/>
  <c r="D56" i="34"/>
  <c r="E56" i="34" s="1"/>
  <c r="F56" i="34" s="1"/>
  <c r="G56" i="34" s="1"/>
  <c r="K13" i="33"/>
  <c r="K21" i="33"/>
  <c r="K25" i="33" s="1"/>
  <c r="O82" i="32"/>
  <c r="D12" i="33"/>
  <c r="D89" i="33"/>
  <c r="D7" i="33"/>
  <c r="E91" i="34"/>
  <c r="E16" i="34"/>
  <c r="T19" i="33"/>
  <c r="O165" i="32"/>
  <c r="O33" i="32"/>
  <c r="O52" i="32"/>
  <c r="O34" i="32"/>
  <c r="P34" i="32"/>
  <c r="M167" i="32"/>
  <c r="M56" i="32"/>
  <c r="O90" i="33"/>
  <c r="O36" i="33"/>
  <c r="O10" i="33"/>
  <c r="O33" i="33"/>
  <c r="P10" i="33"/>
  <c r="N36" i="33"/>
  <c r="N90" i="33"/>
  <c r="N33" i="33"/>
  <c r="N10" i="33"/>
  <c r="C138" i="32"/>
  <c r="D138" i="32" s="1"/>
  <c r="E138" i="32" s="1"/>
  <c r="F138" i="32" s="1"/>
  <c r="G138" i="32" s="1"/>
  <c r="I53" i="32"/>
  <c r="I61" i="32"/>
  <c r="G91" i="33"/>
  <c r="G16" i="33"/>
  <c r="T19" i="34"/>
  <c r="C90" i="34"/>
  <c r="C10" i="34"/>
  <c r="T9" i="34"/>
  <c r="Q63" i="32" a="1"/>
  <c r="Q63" i="32" s="1"/>
  <c r="Q126" i="32" a="1"/>
  <c r="Q126" i="32" s="1"/>
  <c r="Q16" i="32"/>
  <c r="R18" i="32"/>
  <c r="J16" i="33"/>
  <c r="J91" i="33"/>
  <c r="C92" i="34"/>
  <c r="E12" i="34"/>
  <c r="E89" i="34"/>
  <c r="E7" i="34"/>
  <c r="AR4" i="29"/>
  <c r="M31" i="37"/>
  <c r="M38" i="37" s="1"/>
  <c r="M39" i="37" s="1"/>
  <c r="M41" i="37" s="1"/>
  <c r="AQ1" i="29"/>
  <c r="N63" i="32" s="1" a="1"/>
  <c r="N63" i="32" s="1"/>
  <c r="N122" i="32" s="1"/>
  <c r="N23" i="34"/>
  <c r="N46" i="34" s="1"/>
  <c r="N23" i="33"/>
  <c r="N46" i="33" s="1"/>
  <c r="N12" i="33"/>
  <c r="F90" i="34"/>
  <c r="F10" i="34"/>
  <c r="I167" i="32"/>
  <c r="I56" i="32"/>
  <c r="N91" i="34"/>
  <c r="N16" i="34"/>
  <c r="C62" i="34"/>
  <c r="D62" i="34" s="1"/>
  <c r="E62" i="34" s="1"/>
  <c r="F62" i="34" s="1"/>
  <c r="G62" i="34" s="1"/>
  <c r="F167" i="32"/>
  <c r="F56" i="32"/>
  <c r="L112" i="32"/>
  <c r="L97" i="32"/>
  <c r="N92" i="34"/>
  <c r="G90" i="34"/>
  <c r="G10" i="34"/>
  <c r="D165" i="32"/>
  <c r="D34" i="32"/>
  <c r="D33" i="32"/>
  <c r="D52" i="32"/>
  <c r="Q39" i="33"/>
  <c r="U20" i="37"/>
  <c r="O21" i="34"/>
  <c r="O13" i="34"/>
  <c r="M13" i="34"/>
  <c r="M21" i="34"/>
  <c r="M25" i="34" s="1"/>
  <c r="AD14" i="37"/>
  <c r="AD20" i="37"/>
  <c r="E52" i="32"/>
  <c r="E165" i="32"/>
  <c r="E34" i="32"/>
  <c r="E33" i="32"/>
  <c r="C92" i="33"/>
  <c r="T17" i="33"/>
  <c r="J33" i="33"/>
  <c r="J36" i="33"/>
  <c r="J90" i="33"/>
  <c r="J10" i="33"/>
  <c r="I13" i="33"/>
  <c r="I21" i="33"/>
  <c r="I25" i="33" s="1"/>
  <c r="F132" i="32"/>
  <c r="G132" i="32" s="1"/>
  <c r="C4" i="36"/>
  <c r="R3" i="41" s="1"/>
  <c r="J165" i="32"/>
  <c r="J34" i="32"/>
  <c r="J33" i="32"/>
  <c r="J52" i="32"/>
  <c r="E168" i="32"/>
  <c r="F89" i="34"/>
  <c r="F7" i="34"/>
  <c r="F12" i="34"/>
  <c r="H89" i="33"/>
  <c r="H12" i="33"/>
  <c r="H30" i="33"/>
  <c r="H7" i="33"/>
  <c r="AG14" i="37"/>
  <c r="O38" i="34"/>
  <c r="P39" i="34" s="1"/>
  <c r="J167" i="32"/>
  <c r="J56" i="32"/>
  <c r="P167" i="32"/>
  <c r="P165" i="32"/>
  <c r="P168" i="32"/>
  <c r="P166" i="32"/>
  <c r="O59" i="33"/>
  <c r="T17" i="34"/>
  <c r="K16" i="34"/>
  <c r="K91" i="34"/>
  <c r="J38" i="34"/>
  <c r="AQ9" i="37"/>
  <c r="AQ13" i="37"/>
  <c r="AQ7" i="37"/>
  <c r="D16" i="37"/>
  <c r="S20" i="37"/>
  <c r="C90" i="33"/>
  <c r="C10" i="33"/>
  <c r="T9" i="33"/>
  <c r="B19" i="38" s="1"/>
  <c r="O91" i="33"/>
  <c r="O16" i="33"/>
  <c r="T18" i="33"/>
  <c r="P95" i="33"/>
  <c r="N52" i="32"/>
  <c r="O135" i="32"/>
  <c r="AJ16" i="37"/>
  <c r="AJ20" i="37" s="1"/>
  <c r="F20" i="37"/>
  <c r="F21" i="37" s="1"/>
  <c r="J166" i="32"/>
  <c r="J50" i="32"/>
  <c r="J49" i="32"/>
  <c r="P91" i="33"/>
  <c r="P90" i="33"/>
  <c r="P92" i="33"/>
  <c r="P89" i="33"/>
  <c r="AR13" i="37"/>
  <c r="AR7" i="37"/>
  <c r="AR9" i="37"/>
  <c r="P46" i="34"/>
  <c r="P25" i="34"/>
  <c r="L165" i="32"/>
  <c r="L34" i="32"/>
  <c r="L33" i="32"/>
  <c r="L52" i="32"/>
  <c r="N97" i="32"/>
  <c r="N112" i="32"/>
  <c r="O16" i="34"/>
  <c r="O91" i="34"/>
  <c r="P91" i="34"/>
  <c r="P90" i="34"/>
  <c r="P92" i="34"/>
  <c r="P89" i="34"/>
  <c r="N89" i="34"/>
  <c r="N7" i="34"/>
  <c r="N30" i="34"/>
  <c r="N38" i="34" s="1"/>
  <c r="N12" i="34"/>
  <c r="T59" i="32"/>
  <c r="F89" i="33"/>
  <c r="F7" i="33"/>
  <c r="F12" i="33"/>
  <c r="H82" i="32"/>
  <c r="H90" i="33"/>
  <c r="H10" i="33"/>
  <c r="H36" i="33"/>
  <c r="H33" i="33"/>
  <c r="K97" i="32"/>
  <c r="K112" i="32"/>
  <c r="I38" i="33"/>
  <c r="P122" i="32"/>
  <c r="P65" i="32"/>
  <c r="L82" i="32"/>
  <c r="D167" i="32"/>
  <c r="D56" i="32"/>
  <c r="M7" i="34"/>
  <c r="T50" i="34"/>
  <c r="F53" i="32"/>
  <c r="F61" i="32"/>
  <c r="F65" i="32" s="1"/>
  <c r="F66" i="32" s="1"/>
  <c r="L167" i="32"/>
  <c r="L56" i="32"/>
  <c r="AR8" i="29"/>
  <c r="AR11" i="29"/>
  <c r="AR9" i="29"/>
  <c r="M14" i="37"/>
  <c r="M20" i="37"/>
  <c r="M21" i="37" s="1"/>
  <c r="G16" i="37"/>
  <c r="V20" i="37"/>
  <c r="M90" i="33"/>
  <c r="M36" i="33"/>
  <c r="M10" i="33"/>
  <c r="M33" i="33"/>
  <c r="O59" i="34"/>
  <c r="K49" i="32"/>
  <c r="D90" i="33"/>
  <c r="D10" i="33"/>
  <c r="L90" i="33"/>
  <c r="L10" i="33"/>
  <c r="L33" i="33"/>
  <c r="L36" i="33"/>
  <c r="Q39" i="34"/>
  <c r="P46" i="33"/>
  <c r="P25" i="33"/>
  <c r="G89" i="33"/>
  <c r="G7" i="33"/>
  <c r="G12" i="33"/>
  <c r="C168" i="32"/>
  <c r="T57" i="32"/>
  <c r="H91" i="33"/>
  <c r="H16" i="33"/>
  <c r="M165" i="32"/>
  <c r="M52" i="32"/>
  <c r="M34" i="32"/>
  <c r="M33" i="32"/>
  <c r="O21" i="33"/>
  <c r="O13" i="33"/>
  <c r="M21" i="33"/>
  <c r="M25" i="33" s="1"/>
  <c r="M13" i="33"/>
  <c r="H16" i="34"/>
  <c r="H91" i="34"/>
  <c r="I91" i="33"/>
  <c r="I16" i="33"/>
  <c r="Q23" i="34"/>
  <c r="Q2" i="34"/>
  <c r="Q50" i="34"/>
  <c r="Q95" i="34" s="1"/>
  <c r="R4" i="34"/>
  <c r="O166" i="32"/>
  <c r="O50" i="32"/>
  <c r="O49" i="32"/>
  <c r="P50" i="32"/>
  <c r="M90" i="34"/>
  <c r="M10" i="34"/>
  <c r="M33" i="34"/>
  <c r="M36" i="34"/>
  <c r="E167" i="32"/>
  <c r="E56" i="32"/>
  <c r="H165" i="32"/>
  <c r="H52" i="32"/>
  <c r="H34" i="32"/>
  <c r="H33" i="32"/>
  <c r="G90" i="33"/>
  <c r="G10" i="33"/>
  <c r="G12" i="34"/>
  <c r="G7" i="34"/>
  <c r="G89" i="34"/>
  <c r="R47" i="34"/>
  <c r="R48" i="34" s="1"/>
  <c r="R52" i="34" s="1"/>
  <c r="J168" i="32"/>
  <c r="I10" i="33"/>
  <c r="F92" i="34"/>
  <c r="P171" i="32"/>
  <c r="C12" i="34"/>
  <c r="T6" i="34"/>
  <c r="C7" i="34"/>
  <c r="C89" i="34"/>
  <c r="K91" i="33"/>
  <c r="K16" i="33"/>
  <c r="N59" i="34"/>
  <c r="M82" i="32"/>
  <c r="AR6" i="29"/>
  <c r="AS294" i="29"/>
  <c r="AS286" i="29"/>
  <c r="AS276" i="29"/>
  <c r="AS284" i="29"/>
  <c r="AS282" i="29"/>
  <c r="AS275" i="29"/>
  <c r="AS273" i="29"/>
  <c r="AS271" i="29"/>
  <c r="AS268" i="29"/>
  <c r="AS293" i="29"/>
  <c r="AS291" i="29"/>
  <c r="AS289" i="29"/>
  <c r="AS280" i="29"/>
  <c r="AS262" i="29"/>
  <c r="AS287" i="29"/>
  <c r="AS278" i="29"/>
  <c r="AS263" i="29"/>
  <c r="AS253" i="29"/>
  <c r="AS245" i="29"/>
  <c r="AS292" i="29"/>
  <c r="AS290" i="29"/>
  <c r="AS279" i="29"/>
  <c r="AS266" i="29"/>
  <c r="AS256" i="29"/>
  <c r="AS248" i="29"/>
  <c r="AS288" i="29"/>
  <c r="AS255" i="29"/>
  <c r="AS249" i="29"/>
  <c r="AS233" i="29"/>
  <c r="AS225" i="29"/>
  <c r="AS217" i="29"/>
  <c r="AS207" i="29"/>
  <c r="AS199" i="29"/>
  <c r="AS191" i="29"/>
  <c r="AS181" i="29"/>
  <c r="AS173" i="29"/>
  <c r="AS163" i="29"/>
  <c r="AS155" i="29"/>
  <c r="AS285" i="29"/>
  <c r="AS254" i="29"/>
  <c r="AS244" i="29"/>
  <c r="AS242" i="29"/>
  <c r="AS240" i="29"/>
  <c r="AS236" i="29"/>
  <c r="AS235" i="29"/>
  <c r="AS234" i="29"/>
  <c r="AS226" i="29"/>
  <c r="AS11" i="29" s="1"/>
  <c r="AS218" i="29"/>
  <c r="AS208" i="29"/>
  <c r="AS200" i="29"/>
  <c r="AS192" i="29"/>
  <c r="AS182" i="29"/>
  <c r="AS174" i="29"/>
  <c r="AS164" i="29"/>
  <c r="AS272" i="29"/>
  <c r="AS13" i="29" s="1"/>
  <c r="AS270" i="29"/>
  <c r="AS237" i="29"/>
  <c r="AS227" i="29"/>
  <c r="AS219" i="29"/>
  <c r="AS209" i="29"/>
  <c r="AS201" i="29"/>
  <c r="AS193" i="29"/>
  <c r="AS183" i="29"/>
  <c r="AS175" i="29"/>
  <c r="AS167" i="29"/>
  <c r="AS166" i="29"/>
  <c r="AS165" i="29"/>
  <c r="AS157" i="29"/>
  <c r="AS277" i="29"/>
  <c r="AS264" i="29"/>
  <c r="AS258" i="29"/>
  <c r="AS238" i="29"/>
  <c r="AS228" i="29"/>
  <c r="AS220" i="29"/>
  <c r="AS210" i="29"/>
  <c r="AS202" i="29"/>
  <c r="AS194" i="29"/>
  <c r="AS184" i="29"/>
  <c r="AS176" i="29"/>
  <c r="AS168" i="29"/>
  <c r="AS158" i="29"/>
  <c r="AS283" i="29"/>
  <c r="AS243" i="29"/>
  <c r="AS216" i="29"/>
  <c r="AS211" i="29"/>
  <c r="AS205" i="29"/>
  <c r="AS180" i="29"/>
  <c r="AS9" i="29" s="1"/>
  <c r="AS170" i="29"/>
  <c r="AS159" i="29"/>
  <c r="AS150" i="29"/>
  <c r="AS140" i="29"/>
  <c r="AS132" i="29"/>
  <c r="AS124" i="29"/>
  <c r="AS114" i="29"/>
  <c r="AS267" i="29"/>
  <c r="AS231" i="29"/>
  <c r="AS203" i="29"/>
  <c r="AS197" i="29"/>
  <c r="AS172" i="29"/>
  <c r="AS156" i="29"/>
  <c r="AS151" i="29"/>
  <c r="AS141" i="29"/>
  <c r="AS133" i="29"/>
  <c r="AS125" i="29"/>
  <c r="AS115" i="29"/>
  <c r="AS107" i="29"/>
  <c r="AS99" i="29"/>
  <c r="AS257" i="29"/>
  <c r="AS252" i="29"/>
  <c r="AS247" i="29"/>
  <c r="AS229" i="29"/>
  <c r="AS223" i="29"/>
  <c r="AS212" i="29"/>
  <c r="AS195" i="29"/>
  <c r="AS187" i="29"/>
  <c r="AS152" i="29"/>
  <c r="AS144" i="29"/>
  <c r="AS143" i="29"/>
  <c r="AS142" i="29"/>
  <c r="AS134" i="29"/>
  <c r="AS126" i="29"/>
  <c r="AS116" i="29"/>
  <c r="AS108" i="29"/>
  <c r="AS100" i="29"/>
  <c r="AS274" i="29"/>
  <c r="AS246" i="29"/>
  <c r="AS239" i="29"/>
  <c r="AS221" i="29"/>
  <c r="AS215" i="29"/>
  <c r="AS189" i="29"/>
  <c r="AS185" i="29"/>
  <c r="AS179" i="29"/>
  <c r="AS160" i="29"/>
  <c r="AS145" i="29"/>
  <c r="AS135" i="29"/>
  <c r="AS127" i="29"/>
  <c r="AS117" i="29"/>
  <c r="AS109" i="29"/>
  <c r="AS101" i="29"/>
  <c r="AS269" i="29"/>
  <c r="AS251" i="29"/>
  <c r="AS259" i="29"/>
  <c r="AS232" i="29"/>
  <c r="AS224" i="29"/>
  <c r="AS196" i="29"/>
  <c r="AS153" i="29"/>
  <c r="AS130" i="29"/>
  <c r="AS204" i="29"/>
  <c r="AS128" i="29"/>
  <c r="AS118" i="29"/>
  <c r="AS94" i="29"/>
  <c r="AS281" i="29"/>
  <c r="AS261" i="29"/>
  <c r="AS241" i="29"/>
  <c r="AS213" i="29"/>
  <c r="AS188" i="29"/>
  <c r="AS169" i="29"/>
  <c r="AS148" i="29"/>
  <c r="AS137" i="29"/>
  <c r="AS122" i="29"/>
  <c r="AS112" i="29"/>
  <c r="AS250" i="29"/>
  <c r="AS214" i="29"/>
  <c r="AS161" i="29"/>
  <c r="AS146" i="29"/>
  <c r="AS139" i="29"/>
  <c r="AS103" i="29"/>
  <c r="AS102" i="29"/>
  <c r="AS95" i="29"/>
  <c r="AS91" i="29"/>
  <c r="AS230" i="29"/>
  <c r="AS222" i="29"/>
  <c r="AS198" i="29"/>
  <c r="AS190" i="29"/>
  <c r="AS177" i="29"/>
  <c r="AS171" i="29"/>
  <c r="AS162" i="29"/>
  <c r="AS129" i="29"/>
  <c r="AS119" i="29"/>
  <c r="AS110" i="29"/>
  <c r="AS104" i="29"/>
  <c r="AS121" i="29"/>
  <c r="AS120" i="29"/>
  <c r="AS98" i="29"/>
  <c r="AS81" i="29"/>
  <c r="AS71" i="29"/>
  <c r="AS63" i="29"/>
  <c r="AS55" i="29"/>
  <c r="AS45" i="29"/>
  <c r="AS37" i="29"/>
  <c r="AS29" i="29"/>
  <c r="AS21" i="29"/>
  <c r="AS82" i="29"/>
  <c r="AS72" i="29"/>
  <c r="AS64" i="29"/>
  <c r="AS56" i="29"/>
  <c r="AS46" i="29"/>
  <c r="AS38" i="29"/>
  <c r="AS30" i="29"/>
  <c r="AS22" i="29"/>
  <c r="AS186" i="29"/>
  <c r="AS149" i="29"/>
  <c r="AS138" i="29"/>
  <c r="AS131" i="29"/>
  <c r="AS105" i="29"/>
  <c r="AS97" i="29"/>
  <c r="AS84" i="29"/>
  <c r="AS76" i="29"/>
  <c r="AS66" i="29"/>
  <c r="AS58" i="29"/>
  <c r="AS48" i="29"/>
  <c r="AS40" i="29"/>
  <c r="AS32" i="29"/>
  <c r="AS24" i="29"/>
  <c r="AS136" i="29"/>
  <c r="AS123" i="29"/>
  <c r="AS260" i="29"/>
  <c r="AS206" i="29"/>
  <c r="AS87" i="29"/>
  <c r="AS92" i="29"/>
  <c r="AS86" i="29"/>
  <c r="AS67" i="29"/>
  <c r="AS60" i="29"/>
  <c r="AS33" i="29"/>
  <c r="AS26" i="29"/>
  <c r="AS154" i="29"/>
  <c r="AS88" i="29"/>
  <c r="AS75" i="29"/>
  <c r="AS74" i="29"/>
  <c r="AS73" i="29"/>
  <c r="AS61" i="29"/>
  <c r="AS54" i="29"/>
  <c r="AS39" i="29"/>
  <c r="AS27" i="29"/>
  <c r="AS20" i="29"/>
  <c r="AS77" i="29"/>
  <c r="AS68" i="29"/>
  <c r="AS41" i="29"/>
  <c r="AS34" i="29"/>
  <c r="AS83" i="29"/>
  <c r="AS69" i="29"/>
  <c r="AS62" i="29"/>
  <c r="AS47" i="29"/>
  <c r="AS35" i="29"/>
  <c r="AS28" i="29"/>
  <c r="AS178" i="29"/>
  <c r="AS147" i="29"/>
  <c r="AS111" i="29"/>
  <c r="AS96" i="29"/>
  <c r="AS90" i="29"/>
  <c r="AS85" i="29"/>
  <c r="AS78" i="29"/>
  <c r="AS49" i="29"/>
  <c r="AS42" i="29"/>
  <c r="AS59" i="29"/>
  <c r="AS52" i="29"/>
  <c r="AS51" i="29"/>
  <c r="AS50" i="29"/>
  <c r="AS25" i="29"/>
  <c r="AS265" i="29"/>
  <c r="AS113" i="29"/>
  <c r="AS89" i="29"/>
  <c r="AS80" i="29"/>
  <c r="AS65" i="29"/>
  <c r="AS53" i="29"/>
  <c r="AS44" i="29"/>
  <c r="AS31" i="29"/>
  <c r="AS19" i="29"/>
  <c r="AS79" i="29"/>
  <c r="AS93" i="29"/>
  <c r="AT18" i="29"/>
  <c r="AS23" i="29"/>
  <c r="AS57" i="29"/>
  <c r="AS70" i="29"/>
  <c r="AS106" i="29"/>
  <c r="AS43" i="29"/>
  <c r="AS36" i="29"/>
  <c r="AR10" i="29"/>
  <c r="M7" i="33"/>
  <c r="D91" i="34"/>
  <c r="D16" i="34"/>
  <c r="M166" i="32"/>
  <c r="M50" i="32"/>
  <c r="M49" i="32"/>
  <c r="N10" i="34"/>
  <c r="K50" i="32"/>
  <c r="Q23" i="33"/>
  <c r="R4" i="33"/>
  <c r="Q50" i="33"/>
  <c r="Q95" i="33" s="1"/>
  <c r="Q2" i="33"/>
  <c r="N34" i="32"/>
  <c r="N31" i="37"/>
  <c r="N38" i="37" s="1"/>
  <c r="N39" i="37" s="1"/>
  <c r="N41" i="37" s="1"/>
  <c r="D19" i="38" l="1"/>
  <c r="N38" i="33"/>
  <c r="H114" i="32"/>
  <c r="J114" i="32"/>
  <c r="L39" i="34"/>
  <c r="L47" i="34" s="1"/>
  <c r="M38" i="34"/>
  <c r="T52" i="32"/>
  <c r="T53" i="32" s="1"/>
  <c r="D656" i="26" s="1"/>
  <c r="K39" i="34"/>
  <c r="K47" i="34" s="1"/>
  <c r="M38" i="33"/>
  <c r="N39" i="33" s="1"/>
  <c r="N94" i="33" s="1"/>
  <c r="I114" i="32"/>
  <c r="J115" i="32" s="1"/>
  <c r="H38" i="33"/>
  <c r="H39" i="33" s="1"/>
  <c r="J39" i="34"/>
  <c r="J47" i="34" s="1"/>
  <c r="T21" i="37"/>
  <c r="AS10" i="29"/>
  <c r="AK16" i="37"/>
  <c r="AK20" i="37" s="1"/>
  <c r="G20" i="37"/>
  <c r="G21" i="37" s="1"/>
  <c r="L94" i="34"/>
  <c r="T50" i="33"/>
  <c r="U21" i="37"/>
  <c r="U26" i="37"/>
  <c r="O38" i="33"/>
  <c r="P39" i="33" s="1"/>
  <c r="O61" i="32"/>
  <c r="AD26" i="37" s="1"/>
  <c r="O53" i="32"/>
  <c r="J44" i="34"/>
  <c r="J45" i="34"/>
  <c r="J93" i="34" s="1"/>
  <c r="J26" i="34"/>
  <c r="R21" i="37"/>
  <c r="R26" i="37"/>
  <c r="AT287" i="29"/>
  <c r="AT277" i="29"/>
  <c r="AT269" i="29"/>
  <c r="AT293" i="29"/>
  <c r="AT278" i="29"/>
  <c r="AT263" i="29"/>
  <c r="AT285" i="29"/>
  <c r="AT283" i="29"/>
  <c r="AT276" i="29"/>
  <c r="AT274" i="29"/>
  <c r="AT272" i="29"/>
  <c r="AT264" i="29"/>
  <c r="AT254" i="29"/>
  <c r="AT246" i="29"/>
  <c r="AT288" i="29"/>
  <c r="AT267" i="29"/>
  <c r="AT259" i="29"/>
  <c r="AT258" i="29"/>
  <c r="AT257" i="29"/>
  <c r="AT249" i="29"/>
  <c r="AT291" i="29"/>
  <c r="AT266" i="29"/>
  <c r="AT262" i="29"/>
  <c r="AT244" i="29"/>
  <c r="AT242" i="29"/>
  <c r="AT240" i="29"/>
  <c r="AT236" i="29"/>
  <c r="AT235" i="29"/>
  <c r="AT234" i="29"/>
  <c r="AT226" i="29"/>
  <c r="AT218" i="29"/>
  <c r="AT208" i="29"/>
  <c r="AT200" i="29"/>
  <c r="AT192" i="29"/>
  <c r="AT182" i="29"/>
  <c r="AT174" i="29"/>
  <c r="AT164" i="29"/>
  <c r="AT156" i="29"/>
  <c r="AT275" i="29"/>
  <c r="AT270" i="29"/>
  <c r="AT268" i="29"/>
  <c r="AT248" i="29"/>
  <c r="AT237" i="29"/>
  <c r="AT227" i="29"/>
  <c r="AT219" i="29"/>
  <c r="AT209" i="29"/>
  <c r="AT201" i="29"/>
  <c r="AT193" i="29"/>
  <c r="AT183" i="29"/>
  <c r="AT175" i="29"/>
  <c r="AT167" i="29"/>
  <c r="AT166" i="29"/>
  <c r="AT165" i="29"/>
  <c r="AT290" i="29"/>
  <c r="AT282" i="29"/>
  <c r="AT280" i="29"/>
  <c r="AT253" i="29"/>
  <c r="AT238" i="29"/>
  <c r="AT228" i="29"/>
  <c r="AT220" i="29"/>
  <c r="AT210" i="29"/>
  <c r="AT202" i="29"/>
  <c r="AT194" i="29"/>
  <c r="AT184" i="29"/>
  <c r="AT176" i="29"/>
  <c r="AT168" i="29"/>
  <c r="AT158" i="29"/>
  <c r="AT252" i="29"/>
  <c r="AT247" i="29"/>
  <c r="AT229" i="29"/>
  <c r="AT221" i="29"/>
  <c r="AT213" i="29"/>
  <c r="AT212" i="29"/>
  <c r="AT211" i="29"/>
  <c r="AT203" i="29"/>
  <c r="AT195" i="29"/>
  <c r="AT185" i="29"/>
  <c r="AT177" i="29"/>
  <c r="AT169" i="29"/>
  <c r="AT159" i="29"/>
  <c r="AT231" i="29"/>
  <c r="AT197" i="29"/>
  <c r="AT172" i="29"/>
  <c r="AT163" i="29"/>
  <c r="AT151" i="29"/>
  <c r="AT141" i="29"/>
  <c r="AT133" i="29"/>
  <c r="AT125" i="29"/>
  <c r="AT115" i="29"/>
  <c r="AT289" i="29"/>
  <c r="AT284" i="29"/>
  <c r="AT223" i="29"/>
  <c r="AT207" i="29"/>
  <c r="AT187" i="29"/>
  <c r="AT152" i="29"/>
  <c r="AT144" i="29"/>
  <c r="AT143" i="29"/>
  <c r="AT142" i="29"/>
  <c r="AT134" i="29"/>
  <c r="AT126" i="29"/>
  <c r="AT116" i="29"/>
  <c r="AT108" i="29"/>
  <c r="AT100" i="29"/>
  <c r="AT294" i="29"/>
  <c r="AT292" i="29"/>
  <c r="AT279" i="29"/>
  <c r="AT273" i="29"/>
  <c r="AT239" i="29"/>
  <c r="AT233" i="29"/>
  <c r="AT215" i="29"/>
  <c r="AT199" i="29"/>
  <c r="AT189" i="29"/>
  <c r="AT179" i="29"/>
  <c r="AT160" i="29"/>
  <c r="AT155" i="29"/>
  <c r="AT145" i="29"/>
  <c r="AT135" i="29"/>
  <c r="AT127" i="29"/>
  <c r="AT117" i="29"/>
  <c r="AT109" i="29"/>
  <c r="AT101" i="29"/>
  <c r="AT91" i="29"/>
  <c r="AT256" i="29"/>
  <c r="AT251" i="29"/>
  <c r="AT225" i="29"/>
  <c r="AT204" i="29"/>
  <c r="AT191" i="29"/>
  <c r="AT171" i="29"/>
  <c r="AT162" i="29"/>
  <c r="AT154" i="29"/>
  <c r="AT146" i="29"/>
  <c r="AT136" i="29"/>
  <c r="AT128" i="29"/>
  <c r="AT118" i="29"/>
  <c r="AT110" i="29"/>
  <c r="AT102" i="29"/>
  <c r="AT286" i="29"/>
  <c r="AT180" i="29"/>
  <c r="AT173" i="29"/>
  <c r="AT157" i="29"/>
  <c r="AT281" i="29"/>
  <c r="AT261" i="29"/>
  <c r="AT241" i="29"/>
  <c r="AT188" i="29"/>
  <c r="AT181" i="29"/>
  <c r="AT148" i="29"/>
  <c r="AT137" i="29"/>
  <c r="AT132" i="29"/>
  <c r="AT122" i="29"/>
  <c r="AT112" i="29"/>
  <c r="AT107" i="29"/>
  <c r="AT93" i="29"/>
  <c r="AT250" i="29"/>
  <c r="AT245" i="29"/>
  <c r="AT214" i="29"/>
  <c r="AT161" i="29"/>
  <c r="AT139" i="29"/>
  <c r="AT103" i="29"/>
  <c r="AT95" i="29"/>
  <c r="AT255" i="29"/>
  <c r="AT230" i="29"/>
  <c r="AT222" i="29"/>
  <c r="AT205" i="29"/>
  <c r="AT198" i="29"/>
  <c r="AT190" i="29"/>
  <c r="AT170" i="29"/>
  <c r="AT150" i="29"/>
  <c r="AT129" i="29"/>
  <c r="AT124" i="29"/>
  <c r="AT119" i="29"/>
  <c r="AT114" i="29"/>
  <c r="AT104" i="29"/>
  <c r="AT206" i="29"/>
  <c r="AT178" i="29"/>
  <c r="AT131" i="29"/>
  <c r="AT120" i="29"/>
  <c r="AT232" i="29"/>
  <c r="AT196" i="29"/>
  <c r="AT140" i="29"/>
  <c r="AT130" i="29"/>
  <c r="AT99" i="29"/>
  <c r="AT82" i="29"/>
  <c r="AT72" i="29"/>
  <c r="AT64" i="29"/>
  <c r="AT56" i="29"/>
  <c r="AT46" i="29"/>
  <c r="AT38" i="29"/>
  <c r="AT30" i="29"/>
  <c r="AT22" i="29"/>
  <c r="AT216" i="29"/>
  <c r="AT186" i="29"/>
  <c r="AT113" i="29"/>
  <c r="AT94" i="29"/>
  <c r="AT90" i="29"/>
  <c r="AT88" i="29"/>
  <c r="AT83" i="29"/>
  <c r="AT75" i="29"/>
  <c r="AT74" i="29"/>
  <c r="AT73" i="29"/>
  <c r="AT65" i="29"/>
  <c r="AT57" i="29"/>
  <c r="AT47" i="29"/>
  <c r="AT39" i="29"/>
  <c r="AT31" i="29"/>
  <c r="AT23" i="29"/>
  <c r="AT265" i="29"/>
  <c r="AT243" i="29"/>
  <c r="AT111" i="29"/>
  <c r="AT106" i="29"/>
  <c r="AT85" i="29"/>
  <c r="AT77" i="29"/>
  <c r="AT67" i="29"/>
  <c r="AT59" i="29"/>
  <c r="AT49" i="29"/>
  <c r="AT41" i="29"/>
  <c r="AT33" i="29"/>
  <c r="AT25" i="29"/>
  <c r="AT260" i="29"/>
  <c r="AT153" i="29"/>
  <c r="AT217" i="29"/>
  <c r="AT121" i="29"/>
  <c r="AT98" i="29"/>
  <c r="AT224" i="29"/>
  <c r="AT105" i="29"/>
  <c r="AT81" i="29"/>
  <c r="AT61" i="29"/>
  <c r="AT54" i="29"/>
  <c r="AT45" i="29"/>
  <c r="AT27" i="29"/>
  <c r="AT20" i="29"/>
  <c r="AT138" i="29"/>
  <c r="AT76" i="29"/>
  <c r="AT68" i="29"/>
  <c r="AT40" i="29"/>
  <c r="AT34" i="29"/>
  <c r="AT69" i="29"/>
  <c r="AT62" i="29"/>
  <c r="AT55" i="29"/>
  <c r="AT35" i="29"/>
  <c r="AT28" i="29"/>
  <c r="AT21" i="29"/>
  <c r="AT271" i="29"/>
  <c r="AT147" i="29"/>
  <c r="AT96" i="29"/>
  <c r="AT84" i="29"/>
  <c r="AT78" i="29"/>
  <c r="AT48" i="29"/>
  <c r="AT42" i="29"/>
  <c r="AT123" i="29"/>
  <c r="AT97" i="29"/>
  <c r="AT87" i="29"/>
  <c r="AT79" i="29"/>
  <c r="AT70" i="29"/>
  <c r="AT63" i="29"/>
  <c r="AT43" i="29"/>
  <c r="AT36" i="29"/>
  <c r="AT29" i="29"/>
  <c r="AT89" i="29"/>
  <c r="AT80" i="29"/>
  <c r="AT71" i="29"/>
  <c r="AT53" i="29"/>
  <c r="AT44" i="29"/>
  <c r="AT37" i="29"/>
  <c r="AT19" i="29"/>
  <c r="AT92" i="29"/>
  <c r="AT86" i="29"/>
  <c r="AT66" i="29"/>
  <c r="AT60" i="29"/>
  <c r="AT32" i="29"/>
  <c r="AT26" i="29"/>
  <c r="AT149" i="29"/>
  <c r="AT58" i="29"/>
  <c r="AT52" i="29"/>
  <c r="AT50" i="29"/>
  <c r="AT51" i="29"/>
  <c r="AT24" i="29"/>
  <c r="P94" i="34"/>
  <c r="P47" i="34"/>
  <c r="Q46" i="33"/>
  <c r="Q25" i="33"/>
  <c r="AS4" i="29"/>
  <c r="AS6" i="29"/>
  <c r="AS7" i="29"/>
  <c r="H61" i="32"/>
  <c r="H53" i="32"/>
  <c r="Q92" i="34"/>
  <c r="Q89" i="34"/>
  <c r="Q90" i="34"/>
  <c r="Q91" i="34"/>
  <c r="M44" i="33"/>
  <c r="M45" i="33"/>
  <c r="M93" i="33" s="1"/>
  <c r="M26" i="33"/>
  <c r="Q94" i="34"/>
  <c r="Q47" i="34"/>
  <c r="F21" i="33"/>
  <c r="F25" i="33" s="1"/>
  <c r="F26" i="33" s="1"/>
  <c r="F13" i="33"/>
  <c r="N114" i="32"/>
  <c r="S21" i="37"/>
  <c r="F13" i="34"/>
  <c r="F21" i="34"/>
  <c r="F25" i="34" s="1"/>
  <c r="F26" i="34" s="1"/>
  <c r="J38" i="33"/>
  <c r="K39" i="33" s="1"/>
  <c r="AD21" i="37"/>
  <c r="Q94" i="33"/>
  <c r="Q47" i="33"/>
  <c r="L114" i="32"/>
  <c r="D21" i="33"/>
  <c r="D25" i="33" s="1"/>
  <c r="D26" i="33" s="1"/>
  <c r="D13" i="33"/>
  <c r="M39" i="34"/>
  <c r="L13" i="34"/>
  <c r="L21" i="34"/>
  <c r="L25" i="34" s="1"/>
  <c r="T16" i="34"/>
  <c r="AG16" i="37"/>
  <c r="AG20" i="37" s="1"/>
  <c r="C20" i="37"/>
  <c r="C21" i="37" s="1"/>
  <c r="T16" i="33"/>
  <c r="L61" i="32"/>
  <c r="L53" i="32"/>
  <c r="AH16" i="37"/>
  <c r="AH20" i="37" s="1"/>
  <c r="D20" i="37"/>
  <c r="D21" i="37" s="1"/>
  <c r="AS3" i="29"/>
  <c r="C13" i="34"/>
  <c r="T12" i="34"/>
  <c r="T13" i="34" s="1"/>
  <c r="C21" i="34"/>
  <c r="L38" i="33"/>
  <c r="K114" i="32"/>
  <c r="K115" i="32" s="1"/>
  <c r="AR20" i="37"/>
  <c r="AR21" i="37" s="1"/>
  <c r="AR14" i="37"/>
  <c r="Q167" i="32"/>
  <c r="Q165" i="32"/>
  <c r="Q166" i="32"/>
  <c r="Q168" i="32"/>
  <c r="Q170" i="32"/>
  <c r="K45" i="33"/>
  <c r="K93" i="33" s="1"/>
  <c r="K26" i="33"/>
  <c r="K44" i="33"/>
  <c r="C65" i="32"/>
  <c r="K45" i="34"/>
  <c r="K93" i="34" s="1"/>
  <c r="K26" i="34"/>
  <c r="K44" i="34"/>
  <c r="AI16" i="37"/>
  <c r="AI20" i="37" s="1"/>
  <c r="E20" i="37"/>
  <c r="E21" i="37" s="1"/>
  <c r="Q92" i="33"/>
  <c r="Q89" i="33"/>
  <c r="Q90" i="33"/>
  <c r="Q91" i="33"/>
  <c r="G21" i="34"/>
  <c r="G25" i="34" s="1"/>
  <c r="G26" i="34" s="1"/>
  <c r="G13" i="34"/>
  <c r="G21" i="33"/>
  <c r="G25" i="33" s="1"/>
  <c r="G26" i="33" s="1"/>
  <c r="G13" i="33"/>
  <c r="AJ21" i="37"/>
  <c r="AQ20" i="37"/>
  <c r="AQ21" i="37" s="1"/>
  <c r="AQ14" i="37"/>
  <c r="I44" i="33"/>
  <c r="I45" i="33"/>
  <c r="I93" i="33" s="1"/>
  <c r="I26" i="33"/>
  <c r="M45" i="34"/>
  <c r="M93" i="34" s="1"/>
  <c r="M26" i="34"/>
  <c r="M44" i="34"/>
  <c r="O39" i="33"/>
  <c r="K65" i="32"/>
  <c r="Z26" i="37"/>
  <c r="O31" i="37"/>
  <c r="O38" i="37" s="1"/>
  <c r="O39" i="37" s="1"/>
  <c r="O41" i="37"/>
  <c r="H21" i="34"/>
  <c r="H25" i="34" s="1"/>
  <c r="H13" i="34"/>
  <c r="AR1" i="29"/>
  <c r="O63" i="32" s="1" a="1"/>
  <c r="O63" i="32" s="1"/>
  <c r="O122" i="32" s="1"/>
  <c r="O23" i="34"/>
  <c r="O25" i="34" s="1"/>
  <c r="O23" i="33"/>
  <c r="D13" i="34"/>
  <c r="D21" i="34"/>
  <c r="D25" i="34" s="1"/>
  <c r="D26" i="34" s="1"/>
  <c r="L21" i="33"/>
  <c r="L25" i="33" s="1"/>
  <c r="L13" i="33"/>
  <c r="O114" i="32"/>
  <c r="P115" i="32" s="1"/>
  <c r="O39" i="34"/>
  <c r="AS15" i="29"/>
  <c r="AS2" i="29"/>
  <c r="AS8" i="29"/>
  <c r="AS12" i="29"/>
  <c r="N13" i="34"/>
  <c r="N21" i="34"/>
  <c r="N25" i="34" s="1"/>
  <c r="C5" i="36"/>
  <c r="C6" i="36" s="1"/>
  <c r="J61" i="32"/>
  <c r="J53" i="32"/>
  <c r="N13" i="33"/>
  <c r="N21" i="33"/>
  <c r="N25" i="33" s="1"/>
  <c r="I21" i="34"/>
  <c r="I25" i="34" s="1"/>
  <c r="I13" i="34"/>
  <c r="O20" i="37"/>
  <c r="O21" i="37" s="1"/>
  <c r="O14" i="37"/>
  <c r="J21" i="33"/>
  <c r="J25" i="33" s="1"/>
  <c r="J13" i="33"/>
  <c r="R50" i="33"/>
  <c r="R2" i="33"/>
  <c r="R58" i="33" s="1"/>
  <c r="R23" i="33"/>
  <c r="R25" i="33" s="1"/>
  <c r="AS5" i="29"/>
  <c r="N39" i="34"/>
  <c r="R2" i="34"/>
  <c r="R58" i="34" s="1"/>
  <c r="R50" i="34"/>
  <c r="R23" i="34"/>
  <c r="R25" i="34" s="1"/>
  <c r="M53" i="32"/>
  <c r="M61" i="32"/>
  <c r="P44" i="34"/>
  <c r="P45" i="34"/>
  <c r="P93" i="34" s="1"/>
  <c r="P26" i="34"/>
  <c r="E13" i="34"/>
  <c r="E21" i="34"/>
  <c r="E25" i="34" s="1"/>
  <c r="E26" i="34" s="1"/>
  <c r="Q171" i="32"/>
  <c r="T126" i="32"/>
  <c r="C11" i="36" s="1"/>
  <c r="W3" i="41" s="1"/>
  <c r="C62" i="33"/>
  <c r="D62" i="33" s="1"/>
  <c r="E62" i="33" s="1"/>
  <c r="F62" i="33" s="1"/>
  <c r="G62" i="33" s="1"/>
  <c r="Q46" i="34"/>
  <c r="Q25" i="34"/>
  <c r="D61" i="32"/>
  <c r="D65" i="32" s="1"/>
  <c r="D66" i="32" s="1"/>
  <c r="D53" i="32"/>
  <c r="R63" i="32" a="1"/>
  <c r="R63" i="32" s="1"/>
  <c r="R65" i="32" s="1"/>
  <c r="R126" i="32" a="1"/>
  <c r="R126" i="32" s="1"/>
  <c r="R16" i="32"/>
  <c r="M114" i="32"/>
  <c r="N115" i="32" s="1"/>
  <c r="I39" i="34"/>
  <c r="H39" i="34"/>
  <c r="H115" i="32"/>
  <c r="P44" i="33"/>
  <c r="P26" i="33"/>
  <c r="P45" i="33"/>
  <c r="P93" i="33" s="1"/>
  <c r="V21" i="37"/>
  <c r="V26" i="37"/>
  <c r="P66" i="32"/>
  <c r="P120" i="32"/>
  <c r="P121" i="32"/>
  <c r="P169" i="32" s="1"/>
  <c r="N61" i="32"/>
  <c r="N53" i="32"/>
  <c r="H13" i="33"/>
  <c r="H21" i="33"/>
  <c r="H25" i="33" s="1"/>
  <c r="E61" i="32"/>
  <c r="E65" i="32" s="1"/>
  <c r="E66" i="32" s="1"/>
  <c r="E53" i="32"/>
  <c r="Q122" i="32"/>
  <c r="T122" i="32" s="1"/>
  <c r="Q65" i="32"/>
  <c r="I65" i="32"/>
  <c r="X26" i="37"/>
  <c r="AS9" i="37"/>
  <c r="AS7" i="37"/>
  <c r="AS13" i="37"/>
  <c r="C13" i="33"/>
  <c r="C21" i="33"/>
  <c r="T12" i="33"/>
  <c r="T13" i="33" s="1"/>
  <c r="X2" i="22" s="1"/>
  <c r="K48" i="34" l="1"/>
  <c r="K52" i="34" s="1"/>
  <c r="K58" i="34" s="1"/>
  <c r="K94" i="34"/>
  <c r="N47" i="33"/>
  <c r="M48" i="34"/>
  <c r="M52" i="34" s="1"/>
  <c r="I115" i="32"/>
  <c r="I170" i="32" s="1"/>
  <c r="I39" i="33"/>
  <c r="P48" i="34"/>
  <c r="P52" i="34" s="1"/>
  <c r="J94" i="34"/>
  <c r="O45" i="34"/>
  <c r="O93" i="34" s="1"/>
  <c r="O26" i="34"/>
  <c r="O44" i="34"/>
  <c r="H26" i="33"/>
  <c r="H44" i="33"/>
  <c r="H45" i="33"/>
  <c r="Q44" i="34"/>
  <c r="Q45" i="34"/>
  <c r="Q93" i="34" s="1"/>
  <c r="Q26" i="34"/>
  <c r="O94" i="34"/>
  <c r="O47" i="34"/>
  <c r="I120" i="32"/>
  <c r="I121" i="32"/>
  <c r="I169" i="32" s="1"/>
  <c r="I66" i="32"/>
  <c r="R95" i="34"/>
  <c r="T95" i="34" s="1"/>
  <c r="R53" i="34"/>
  <c r="O47" i="33"/>
  <c r="O94" i="33"/>
  <c r="J39" i="33"/>
  <c r="AT15" i="29"/>
  <c r="AT2" i="29"/>
  <c r="AT3" i="29"/>
  <c r="AT6" i="29"/>
  <c r="AT4" i="29"/>
  <c r="O65" i="32"/>
  <c r="C25" i="34"/>
  <c r="T21" i="34"/>
  <c r="Q44" i="33"/>
  <c r="Q45" i="33"/>
  <c r="Q93" i="33" s="1"/>
  <c r="Q26" i="33"/>
  <c r="R169" i="32"/>
  <c r="R167" i="32"/>
  <c r="T167" i="32" s="1"/>
  <c r="R165" i="32"/>
  <c r="T165" i="32" s="1"/>
  <c r="R168" i="32"/>
  <c r="T168" i="32" s="1"/>
  <c r="R170" i="32"/>
  <c r="R166" i="32"/>
  <c r="T166" i="32" s="1"/>
  <c r="R134" i="32"/>
  <c r="S3" i="41"/>
  <c r="H6" i="36"/>
  <c r="K6" i="36"/>
  <c r="C25" i="33"/>
  <c r="T21" i="33"/>
  <c r="Q120" i="32"/>
  <c r="Q121" i="32"/>
  <c r="Q169" i="32" s="1"/>
  <c r="Q66" i="32"/>
  <c r="N45" i="34"/>
  <c r="N93" i="34" s="1"/>
  <c r="N26" i="34"/>
  <c r="N44" i="34"/>
  <c r="P123" i="32"/>
  <c r="P124" i="32" s="1"/>
  <c r="P128" i="32" s="1"/>
  <c r="P170" i="32"/>
  <c r="J170" i="32"/>
  <c r="J123" i="32"/>
  <c r="M58" i="34"/>
  <c r="M55" i="34"/>
  <c r="M61" i="34" s="1"/>
  <c r="AJ26" i="37"/>
  <c r="K55" i="34"/>
  <c r="K61" i="34" s="1"/>
  <c r="L115" i="32"/>
  <c r="AG21" i="37"/>
  <c r="AG26" i="37"/>
  <c r="P94" i="33"/>
  <c r="P47" i="33"/>
  <c r="P48" i="33" s="1"/>
  <c r="P52" i="33" s="1"/>
  <c r="AK21" i="37"/>
  <c r="AK26" i="37"/>
  <c r="AI21" i="37"/>
  <c r="AI26" i="37"/>
  <c r="R129" i="32"/>
  <c r="R171" i="32"/>
  <c r="T171" i="32" s="1"/>
  <c r="I44" i="34"/>
  <c r="I45" i="34"/>
  <c r="I93" i="34" s="1"/>
  <c r="I26" i="34"/>
  <c r="M115" i="32"/>
  <c r="S26" i="37"/>
  <c r="AT11" i="29"/>
  <c r="R91" i="33"/>
  <c r="T91" i="33" s="1"/>
  <c r="C43" i="38" s="1"/>
  <c r="R93" i="33"/>
  <c r="R90" i="33"/>
  <c r="T90" i="33" s="1"/>
  <c r="B43" i="38" s="1"/>
  <c r="R89" i="33"/>
  <c r="T89" i="33" s="1"/>
  <c r="A43" i="38" s="1"/>
  <c r="R92" i="33"/>
  <c r="T92" i="33" s="1"/>
  <c r="D43" i="38" s="1"/>
  <c r="R94" i="33"/>
  <c r="M47" i="34"/>
  <c r="M94" i="34"/>
  <c r="K94" i="33"/>
  <c r="K47" i="33"/>
  <c r="K48" i="33" s="1"/>
  <c r="K52" i="33" s="1"/>
  <c r="K123" i="32"/>
  <c r="K170" i="32"/>
  <c r="N65" i="32"/>
  <c r="AC26" i="37"/>
  <c r="R95" i="33"/>
  <c r="T95" i="33" s="1"/>
  <c r="G43" i="38" s="1"/>
  <c r="R53" i="33"/>
  <c r="H170" i="32"/>
  <c r="H123" i="32"/>
  <c r="R93" i="34"/>
  <c r="R91" i="34"/>
  <c r="T91" i="34" s="1"/>
  <c r="R90" i="34"/>
  <c r="T90" i="34" s="1"/>
  <c r="R89" i="34"/>
  <c r="T89" i="34" s="1"/>
  <c r="R92" i="34"/>
  <c r="T92" i="34" s="1"/>
  <c r="R94" i="34"/>
  <c r="L44" i="33"/>
  <c r="L45" i="33"/>
  <c r="L93" i="33" s="1"/>
  <c r="L26" i="33"/>
  <c r="H44" i="34"/>
  <c r="H45" i="34"/>
  <c r="H26" i="34"/>
  <c r="I94" i="33"/>
  <c r="I47" i="33"/>
  <c r="I48" i="33" s="1"/>
  <c r="I52" i="33" s="1"/>
  <c r="L26" i="34"/>
  <c r="L45" i="34"/>
  <c r="L93" i="34" s="1"/>
  <c r="L44" i="34"/>
  <c r="H65" i="32"/>
  <c r="W26" i="37"/>
  <c r="J65" i="32"/>
  <c r="Y26" i="37"/>
  <c r="P58" i="34"/>
  <c r="P55" i="34"/>
  <c r="P61" i="34" s="1"/>
  <c r="N94" i="34"/>
  <c r="N47" i="34"/>
  <c r="N44" i="33"/>
  <c r="N45" i="33"/>
  <c r="N93" i="33" s="1"/>
  <c r="N26" i="33"/>
  <c r="H94" i="33"/>
  <c r="H47" i="33"/>
  <c r="C66" i="32"/>
  <c r="M39" i="33"/>
  <c r="L39" i="33"/>
  <c r="AH21" i="37"/>
  <c r="AH26" i="37"/>
  <c r="AT8" i="29"/>
  <c r="AT12" i="29"/>
  <c r="N170" i="32"/>
  <c r="N123" i="32"/>
  <c r="K120" i="32"/>
  <c r="K121" i="32"/>
  <c r="K169" i="32" s="1"/>
  <c r="K66" i="32"/>
  <c r="H47" i="34"/>
  <c r="T39" i="34"/>
  <c r="H94" i="34"/>
  <c r="M65" i="32"/>
  <c r="AB26" i="37"/>
  <c r="J45" i="33"/>
  <c r="J93" i="33" s="1"/>
  <c r="J26" i="33"/>
  <c r="J44" i="33"/>
  <c r="AS1" i="29"/>
  <c r="T61" i="32"/>
  <c r="T63" i="32"/>
  <c r="O115" i="32"/>
  <c r="AT5" i="29"/>
  <c r="AT7" i="29"/>
  <c r="AT10" i="29"/>
  <c r="AT13" i="29"/>
  <c r="J48" i="34"/>
  <c r="J52" i="34" s="1"/>
  <c r="G19" i="38"/>
  <c r="W2" i="22"/>
  <c r="T26" i="37"/>
  <c r="O46" i="34"/>
  <c r="T23" i="34"/>
  <c r="AS20" i="37"/>
  <c r="AS21" i="37" s="1"/>
  <c r="AS14" i="37"/>
  <c r="I47" i="34"/>
  <c r="I94" i="34"/>
  <c r="O46" i="33"/>
  <c r="T46" i="33" s="1"/>
  <c r="T23" i="33"/>
  <c r="O25" i="33"/>
  <c r="L65" i="32"/>
  <c r="AA26" i="37"/>
  <c r="AT9" i="29"/>
  <c r="I123" i="32" l="1"/>
  <c r="Q48" i="34"/>
  <c r="Q52" i="34" s="1"/>
  <c r="Q58" i="34" s="1"/>
  <c r="N48" i="33"/>
  <c r="N52" i="33" s="1"/>
  <c r="T39" i="33"/>
  <c r="F19" i="38" s="1"/>
  <c r="L48" i="34"/>
  <c r="L52" i="34" s="1"/>
  <c r="I48" i="34"/>
  <c r="I52" i="34" s="1"/>
  <c r="I55" i="34" s="1"/>
  <c r="I61" i="34" s="1"/>
  <c r="T94" i="34"/>
  <c r="J58" i="34"/>
  <c r="J55" i="34"/>
  <c r="J61" i="34" s="1"/>
  <c r="AT1" i="29"/>
  <c r="H93" i="33"/>
  <c r="I58" i="33"/>
  <c r="I55" i="33"/>
  <c r="I61" i="33" s="1"/>
  <c r="T47" i="34"/>
  <c r="R59" i="33"/>
  <c r="T59" i="33" s="1"/>
  <c r="R55" i="33"/>
  <c r="R61" i="33" s="1"/>
  <c r="T53" i="33"/>
  <c r="R135" i="32"/>
  <c r="T135" i="32" s="1"/>
  <c r="R131" i="32"/>
  <c r="R137" i="32" s="1"/>
  <c r="T129" i="32"/>
  <c r="Q48" i="33"/>
  <c r="Q52" i="33" s="1"/>
  <c r="H48" i="33"/>
  <c r="L48" i="33"/>
  <c r="L52" i="33" s="1"/>
  <c r="P134" i="32"/>
  <c r="P131" i="32"/>
  <c r="P137" i="32" s="1"/>
  <c r="C7" i="36"/>
  <c r="T3" i="41" s="1"/>
  <c r="J121" i="32"/>
  <c r="J169" i="32" s="1"/>
  <c r="J120" i="32"/>
  <c r="J66" i="32"/>
  <c r="L123" i="32"/>
  <c r="L170" i="32"/>
  <c r="Q124" i="32"/>
  <c r="Q128" i="32" s="1"/>
  <c r="I124" i="32"/>
  <c r="I128" i="32" s="1"/>
  <c r="O48" i="34"/>
  <c r="O52" i="34" s="1"/>
  <c r="K58" i="33"/>
  <c r="K55" i="33"/>
  <c r="K61" i="33" s="1"/>
  <c r="L94" i="33"/>
  <c r="L47" i="33"/>
  <c r="H93" i="34"/>
  <c r="T93" i="34" s="1"/>
  <c r="T45" i="34"/>
  <c r="P58" i="33"/>
  <c r="P55" i="33"/>
  <c r="P61" i="33" s="1"/>
  <c r="C26" i="34"/>
  <c r="T25" i="34"/>
  <c r="T26" i="34" s="1"/>
  <c r="J94" i="33"/>
  <c r="J47" i="33"/>
  <c r="J48" i="33" s="1"/>
  <c r="J52" i="33" s="1"/>
  <c r="K124" i="32"/>
  <c r="K128" i="32" s="1"/>
  <c r="M94" i="33"/>
  <c r="M47" i="33"/>
  <c r="M48" i="33" s="1"/>
  <c r="M52" i="33" s="1"/>
  <c r="N58" i="33"/>
  <c r="N55" i="33"/>
  <c r="N61" i="33" s="1"/>
  <c r="H66" i="32"/>
  <c r="H120" i="32"/>
  <c r="H121" i="32"/>
  <c r="H48" i="34"/>
  <c r="T44" i="34"/>
  <c r="M170" i="32"/>
  <c r="M123" i="32"/>
  <c r="N48" i="34"/>
  <c r="N52" i="34" s="1"/>
  <c r="C26" i="33"/>
  <c r="T25" i="33"/>
  <c r="T26" i="33" s="1"/>
  <c r="O120" i="32"/>
  <c r="O121" i="32"/>
  <c r="O169" i="32" s="1"/>
  <c r="O66" i="32"/>
  <c r="O45" i="33"/>
  <c r="O93" i="33" s="1"/>
  <c r="O26" i="33"/>
  <c r="O44" i="33"/>
  <c r="O48" i="33" s="1"/>
  <c r="O52" i="33" s="1"/>
  <c r="L58" i="34"/>
  <c r="L55" i="34"/>
  <c r="L61" i="34" s="1"/>
  <c r="N121" i="32"/>
  <c r="N169" i="32" s="1"/>
  <c r="N66" i="32"/>
  <c r="N120" i="32"/>
  <c r="L121" i="32"/>
  <c r="L169" i="32" s="1"/>
  <c r="L120" i="32"/>
  <c r="L66" i="32"/>
  <c r="O123" i="32"/>
  <c r="O170" i="32"/>
  <c r="M121" i="32"/>
  <c r="M169" i="32" s="1"/>
  <c r="M120" i="32"/>
  <c r="M66" i="32"/>
  <c r="T65" i="32"/>
  <c r="T66" i="32" s="1"/>
  <c r="T115" i="32"/>
  <c r="R59" i="34"/>
  <c r="T59" i="34" s="1"/>
  <c r="R55" i="34"/>
  <c r="R61" i="34" s="1"/>
  <c r="T53" i="34"/>
  <c r="T47" i="33" l="1"/>
  <c r="I58" i="34"/>
  <c r="Q55" i="34"/>
  <c r="Q61" i="34" s="1"/>
  <c r="T170" i="32"/>
  <c r="T94" i="33"/>
  <c r="F43" i="38" s="1"/>
  <c r="T123" i="32"/>
  <c r="T44" i="33"/>
  <c r="J124" i="32"/>
  <c r="J128" i="32" s="1"/>
  <c r="J131" i="32" s="1"/>
  <c r="J137" i="32" s="1"/>
  <c r="J58" i="33"/>
  <c r="J55" i="33"/>
  <c r="J61" i="33" s="1"/>
  <c r="H124" i="32"/>
  <c r="T120" i="32"/>
  <c r="T45" i="33"/>
  <c r="E19" i="38" s="1"/>
  <c r="H19" i="38" s="1"/>
  <c r="L58" i="33"/>
  <c r="L55" i="33"/>
  <c r="L61" i="33" s="1"/>
  <c r="O58" i="33"/>
  <c r="O55" i="33"/>
  <c r="O61" i="33" s="1"/>
  <c r="J134" i="32"/>
  <c r="H52" i="33"/>
  <c r="T48" i="33"/>
  <c r="L124" i="32"/>
  <c r="L128" i="32" s="1"/>
  <c r="M124" i="32"/>
  <c r="M128" i="32" s="1"/>
  <c r="N124" i="32"/>
  <c r="N128" i="32" s="1"/>
  <c r="M58" i="33"/>
  <c r="M55" i="33"/>
  <c r="M61" i="33" s="1"/>
  <c r="Q58" i="33"/>
  <c r="Q55" i="33"/>
  <c r="Q61" i="33" s="1"/>
  <c r="O58" i="34"/>
  <c r="O55" i="34"/>
  <c r="O61" i="34" s="1"/>
  <c r="H52" i="34"/>
  <c r="T48" i="34"/>
  <c r="K134" i="32"/>
  <c r="K131" i="32"/>
  <c r="K137" i="32" s="1"/>
  <c r="I134" i="32"/>
  <c r="I131" i="32"/>
  <c r="I137" i="32" s="1"/>
  <c r="N58" i="34"/>
  <c r="N55" i="34"/>
  <c r="N61" i="34" s="1"/>
  <c r="O124" i="32"/>
  <c r="O128" i="32" s="1"/>
  <c r="H169" i="32"/>
  <c r="T169" i="32" s="1"/>
  <c r="T121" i="32"/>
  <c r="Q134" i="32"/>
  <c r="Q131" i="32"/>
  <c r="Q137" i="32" s="1"/>
  <c r="T93" i="33"/>
  <c r="E43" i="38" s="1"/>
  <c r="H43" i="38" s="1"/>
  <c r="N134" i="32" l="1"/>
  <c r="N131" i="32"/>
  <c r="N137" i="32" s="1"/>
  <c r="H58" i="34"/>
  <c r="T58" i="34" s="1"/>
  <c r="C69" i="34" s="1"/>
  <c r="T52" i="34"/>
  <c r="H55" i="34"/>
  <c r="M134" i="32"/>
  <c r="M131" i="32"/>
  <c r="M137" i="32" s="1"/>
  <c r="H58" i="33"/>
  <c r="T58" i="33" s="1"/>
  <c r="C69" i="33" s="1"/>
  <c r="T52" i="33"/>
  <c r="H55" i="33"/>
  <c r="H128" i="32"/>
  <c r="T124" i="32"/>
  <c r="O134" i="32"/>
  <c r="O131" i="32"/>
  <c r="O137" i="32" s="1"/>
  <c r="L134" i="32"/>
  <c r="L131" i="32"/>
  <c r="L137" i="32" s="1"/>
  <c r="H61" i="34" l="1"/>
  <c r="T55" i="34"/>
  <c r="C66" i="34"/>
  <c r="H56" i="34"/>
  <c r="I56" i="34" s="1"/>
  <c r="J56" i="34" s="1"/>
  <c r="K56" i="34" s="1"/>
  <c r="L56" i="34" s="1"/>
  <c r="M56" i="34" s="1"/>
  <c r="N56" i="34" s="1"/>
  <c r="O56" i="34" s="1"/>
  <c r="P56" i="34" s="1"/>
  <c r="Q56" i="34" s="1"/>
  <c r="R56" i="34" s="1"/>
  <c r="H61" i="33"/>
  <c r="T55" i="33"/>
  <c r="C66" i="33"/>
  <c r="Z2" i="22" s="1"/>
  <c r="H56" i="33"/>
  <c r="I56" i="33" s="1"/>
  <c r="J56" i="33" s="1"/>
  <c r="K56" i="33" s="1"/>
  <c r="L56" i="33" s="1"/>
  <c r="M56" i="33" s="1"/>
  <c r="N56" i="33" s="1"/>
  <c r="O56" i="33" s="1"/>
  <c r="P56" i="33" s="1"/>
  <c r="Q56" i="33" s="1"/>
  <c r="R56" i="33" s="1"/>
  <c r="H134" i="32"/>
  <c r="T134" i="32" s="1"/>
  <c r="C145" i="32" s="1"/>
  <c r="T128" i="32"/>
  <c r="H131" i="32"/>
  <c r="T61" i="33" l="1"/>
  <c r="C65" i="33" s="1"/>
  <c r="H62" i="33"/>
  <c r="H137" i="32"/>
  <c r="C142" i="32"/>
  <c r="C9" i="36" s="1"/>
  <c r="T131" i="32"/>
  <c r="H132" i="32"/>
  <c r="I132" i="32" s="1"/>
  <c r="J132" i="32" s="1"/>
  <c r="K132" i="32" s="1"/>
  <c r="L132" i="32" s="1"/>
  <c r="M132" i="32" s="1"/>
  <c r="N132" i="32" s="1"/>
  <c r="O132" i="32" s="1"/>
  <c r="P132" i="32" s="1"/>
  <c r="Q132" i="32" s="1"/>
  <c r="R132" i="32" s="1"/>
  <c r="T61" i="34"/>
  <c r="C65" i="34" s="1"/>
  <c r="H62" i="34"/>
  <c r="I62" i="34" l="1"/>
  <c r="J62" i="34" s="1"/>
  <c r="K62" i="34" s="1"/>
  <c r="L62" i="34" s="1"/>
  <c r="M62" i="34" s="1"/>
  <c r="N62" i="34" s="1"/>
  <c r="O62" i="34" s="1"/>
  <c r="P62" i="34" s="1"/>
  <c r="Q62" i="34" s="1"/>
  <c r="R62" i="34" s="1"/>
  <c r="T137" i="32"/>
  <c r="C141" i="32" s="1"/>
  <c r="H138" i="32"/>
  <c r="I62" i="33"/>
  <c r="J62" i="33" s="1"/>
  <c r="K62" i="33" s="1"/>
  <c r="L62" i="33" s="1"/>
  <c r="M62" i="33" s="1"/>
  <c r="N62" i="33" s="1"/>
  <c r="O62" i="33" s="1"/>
  <c r="P62" i="33" s="1"/>
  <c r="Q62" i="33" s="1"/>
  <c r="R62" i="33" s="1"/>
  <c r="U3" i="41"/>
  <c r="E9" i="36"/>
  <c r="C68" i="33" l="1"/>
  <c r="K64" i="33" s="1"/>
  <c r="C68" i="34"/>
  <c r="E64" i="34" s="1"/>
  <c r="I138" i="32"/>
  <c r="J138" i="32" s="1"/>
  <c r="K138" i="32" s="1"/>
  <c r="L138" i="32" s="1"/>
  <c r="M138" i="32" s="1"/>
  <c r="N138" i="32" s="1"/>
  <c r="O138" i="32" s="1"/>
  <c r="P138" i="32" s="1"/>
  <c r="Q138" i="32" s="1"/>
  <c r="R138" i="32" s="1"/>
  <c r="C8" i="36"/>
  <c r="D653" i="26"/>
  <c r="N64" i="34" l="1"/>
  <c r="J64" i="34"/>
  <c r="P64" i="33"/>
  <c r="H64" i="34"/>
  <c r="K64" i="34"/>
  <c r="C64" i="34"/>
  <c r="G64" i="34"/>
  <c r="O64" i="33"/>
  <c r="P64" i="34"/>
  <c r="O64" i="34"/>
  <c r="F64" i="34"/>
  <c r="M64" i="34"/>
  <c r="I64" i="34"/>
  <c r="N64" i="33"/>
  <c r="E64" i="33"/>
  <c r="R64" i="34"/>
  <c r="L64" i="34"/>
  <c r="C67" i="34"/>
  <c r="G63" i="34" s="1"/>
  <c r="F64" i="33"/>
  <c r="D64" i="34"/>
  <c r="Q64" i="34"/>
  <c r="J64" i="33"/>
  <c r="M64" i="33"/>
  <c r="I64" i="33"/>
  <c r="C64" i="33"/>
  <c r="G64" i="33"/>
  <c r="D64" i="33"/>
  <c r="H64" i="33"/>
  <c r="R64" i="33"/>
  <c r="L64" i="33"/>
  <c r="C67" i="33"/>
  <c r="E63" i="33" s="1"/>
  <c r="Q64" i="33"/>
  <c r="C144" i="32"/>
  <c r="F140" i="32" s="1"/>
  <c r="H63" i="34"/>
  <c r="J63" i="34"/>
  <c r="F63" i="34"/>
  <c r="E63" i="34"/>
  <c r="K63" i="34"/>
  <c r="L63" i="34"/>
  <c r="D63" i="34"/>
  <c r="N63" i="34"/>
  <c r="O63" i="34"/>
  <c r="P63" i="34"/>
  <c r="Q63" i="34"/>
  <c r="R63" i="34"/>
  <c r="K4" i="42"/>
  <c r="M3" i="41"/>
  <c r="V3" i="41" s="1"/>
  <c r="AA2" i="22"/>
  <c r="H63" i="33"/>
  <c r="G63" i="33"/>
  <c r="I63" i="33"/>
  <c r="J63" i="33"/>
  <c r="F63" i="33"/>
  <c r="K63" i="33"/>
  <c r="L63" i="33"/>
  <c r="D63" i="33"/>
  <c r="M63" i="33"/>
  <c r="C63" i="33"/>
  <c r="N63" i="33"/>
  <c r="O63" i="33"/>
  <c r="P63" i="33"/>
  <c r="R63" i="33"/>
  <c r="Q63" i="33" l="1"/>
  <c r="R140" i="32"/>
  <c r="C63" i="34"/>
  <c r="I63" i="34"/>
  <c r="M63" i="34"/>
  <c r="L140" i="32"/>
  <c r="K140" i="32"/>
  <c r="J140" i="32"/>
  <c r="I140" i="32"/>
  <c r="N140" i="32"/>
  <c r="C143" i="32"/>
  <c r="F139" i="32" s="1"/>
  <c r="M140" i="32"/>
  <c r="G140" i="32"/>
  <c r="Q140" i="32"/>
  <c r="C140" i="32"/>
  <c r="D140" i="32"/>
  <c r="H140" i="32"/>
  <c r="C10" i="36"/>
  <c r="E10" i="36" s="1"/>
  <c r="P140" i="32"/>
  <c r="E140" i="32"/>
  <c r="O140" i="32"/>
  <c r="R139" i="32" l="1"/>
  <c r="D139" i="32"/>
  <c r="L139" i="32"/>
  <c r="J139" i="32"/>
  <c r="G139" i="32"/>
  <c r="Q139" i="32"/>
  <c r="P139" i="32"/>
  <c r="O139" i="32"/>
  <c r="C139" i="32"/>
  <c r="I139" i="32"/>
  <c r="E139" i="32"/>
  <c r="K139" i="32"/>
  <c r="M139" i="32"/>
  <c r="H139" i="32"/>
  <c r="N139"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tc={D153BD0E-1774-453A-A105-D8D1A85C557F}</author>
    <author>tc={60488EE0-0AD7-4F17-9D7B-21F2518AE18B}</author>
    <author>tc={6D17F434-8FC1-4753-85EC-ED2A3BD17397}</author>
    <author>tc={DB968C90-52F6-4959-A97B-E4242110369C}</author>
    <author>tc={00CF00A7-0069-420D-A2BD-00F3006C0006}</author>
    <author>tc={4F228D36-9B67-4F89-B0F9-371B6C780FB4}</author>
    <author>tc={00B50008-00DB-40CD-A394-00CD007E0096}</author>
  </authors>
  <commentList>
    <comment ref="A4" authorId="0" shapeId="0" xr:uid="{D153BD0E-1774-453A-A105-D8D1A85C557F}">
      <text>
        <t xml:space="preserve">[Threaded comment]
Your version of Excel allows you to read this threaded comment; however, any edits to it will get removed if the file is opened in a newer version of Excel. Learn more: https://go.microsoft.com/fwlink/?linkid=870924
Comment:
    выбрать инициатора на листе Title
</t>
      </text>
    </comment>
    <comment ref="D8" authorId="1" shapeId="0" xr:uid="{60488EE0-0AD7-4F17-9D7B-21F2518AE18B}">
      <text>
        <t xml:space="preserve">[Threaded comment]
Your version of Excel allows you to read this threaded comment; however, any edits to it will get removed if the file is opened in a newer version of Excel. Learn more: https://go.microsoft.com/fwlink/?linkid=870924
Comment:
    выбрать инициатора на листе Title
</t>
      </text>
    </comment>
    <comment ref="B30" authorId="2" shapeId="0" xr:uid="{6D17F434-8FC1-4753-85EC-ED2A3BD17397}">
      <text>
        <t xml:space="preserve">[Threaded comment]
Your version of Excel allows you to read this threaded comment; however, any edits to it will get removed if the file is opened in a newer version of Excel. Learn more: https://go.microsoft.com/fwlink/?linkid=870924
Comment:
    вся дополнительная информация, например, ЦА потребителя (возраст состояние, статус), доп. надписи на пачке
</t>
      </text>
    </comment>
    <comment ref="D40" authorId="3" shapeId="0" xr:uid="{DB968C90-52F6-4959-A97B-E4242110369C}">
      <text>
        <t xml:space="preserve">[Threaded comment]
Your version of Excel allows you to read this threaded comment; however, any edits to it will get removed if the file is opened in a newer version of Excel. Learn more: https://go.microsoft.com/fwlink/?linkid=870924
Comment:
    выбрать инициатора на листе Title
</t>
      </text>
    </comment>
    <comment ref="B52" authorId="4" shapeId="0" xr:uid="{00CF00A7-0069-420D-A2BD-00F3006C0006}">
      <text>
        <t xml:space="preserve">[Threaded comment]
Your version of Excel allows you to read this threaded comment; however, any edits to it will get removed if the file is opened in a newer version of Excel. Learn more: https://go.microsoft.com/fwlink/?linkid=870924
Comment:
    требуется ли перевод в ОТС статус после первичной ревизии? (заполнять только для рецептурных лекарственных препаратов)
</t>
      </text>
    </comment>
    <comment ref="B54" authorId="5" shapeId="0" xr:uid="{4F228D36-9B67-4F89-B0F9-371B6C780FB4}">
      <text>
        <t xml:space="preserve">[Threaded comment]
Your version of Excel allows you to read this threaded comment; however, any edits to it will get removed if the file is opened in a newer version of Excel. Learn more: https://go.microsoft.com/fwlink/?linkid=870924
Comment:
    пример: уникальный состав/ компоненты/ форма применения/ показание/ низкая цена и пр.
</t>
      </text>
    </comment>
    <comment ref="B56" authorId="6" shapeId="0" xr:uid="{00B50008-00DB-40CD-A394-00CD007E0096}">
      <text>
        <t xml:space="preserve">[Threaded comment]
Your version of Excel allows you to read this threaded comment; however, any edits to it will get removed if the file is opened in a newer version of Excel. Learn more: https://go.microsoft.com/fwlink/?linkid=870924
Comment:
    заполнять только при внеплановой ревизии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tc={3AD0EF9C-6E56-41E9-9F92-F8CFB19CE440}</author>
    <author>tc={88865FF3-BCB6-4C66-B225-4FDC3C6A7BC7}</author>
    <author>tc={301A58CB-A731-41A2-B917-06E5C16C84A3}</author>
    <author>tc={00ED00DC-0070-4E33-8CBB-006D00C000C3}</author>
    <author>tc={71735D4C-F00B-4729-B936-1BAAC78B23D4}</author>
    <author>tc={00E40023-004F-42DE-AB2E-000A006200FC}</author>
    <author>tc={AB4F9C4D-3296-462C-A459-898D9EA366F8}</author>
  </authors>
  <commentList>
    <comment ref="A4" authorId="0" shapeId="0" xr:uid="{3AD0EF9C-6E56-41E9-9F92-F8CFB19CE440}">
      <text>
        <t xml:space="preserve">[Threaded comment]
Your version of Excel allows you to read this threaded comment; however, any edits to it will get removed if the file is opened in a newer version of Excel. Learn more: https://go.microsoft.com/fwlink/?linkid=870924
Comment:
    выбрать инициатора на листе Title
</t>
      </text>
    </comment>
    <comment ref="D8" authorId="1" shapeId="0" xr:uid="{88865FF3-BCB6-4C66-B225-4FDC3C6A7BC7}">
      <text>
        <t xml:space="preserve">[Threaded comment]
Your version of Excel allows you to read this threaded comment; however, any edits to it will get removed if the file is opened in a newer version of Excel. Learn more: https://go.microsoft.com/fwlink/?linkid=870924
Comment:
    выбрать инициатора на листе Title
</t>
      </text>
    </comment>
    <comment ref="B14" authorId="2" shapeId="0" xr:uid="{301A58CB-A731-41A2-B917-06E5C16C84A3}">
      <text>
        <t xml:space="preserve">[Threaded comment]
Your version of Excel allows you to read this threaded comment; however, any edits to it will get removed if the file is opened in a newer version of Excel. Learn more: https://go.microsoft.com/fwlink/?linkid=870924
Comment:
    вся дополнительная информация, например, ЦА потребителя (возраст состояние, статус), доп. надписи на пачке
</t>
      </text>
    </comment>
    <comment ref="B45" authorId="3" shapeId="0" xr:uid="{00ED00DC-0070-4E33-8CBB-006D00C000C3}">
      <text>
        <t xml:space="preserve">[Threaded comment]
Your version of Excel allows you to read this threaded comment; however, any edits to it will get removed if the file is opened in a newer version of Excel. Learn more: https://go.microsoft.com/fwlink/?linkid=870924
Comment:
    заполнять только при внеплановой ревизии
</t>
      </text>
    </comment>
    <comment ref="D47" authorId="4" shapeId="0" xr:uid="{71735D4C-F00B-4729-B936-1BAAC78B23D4}">
      <text>
        <t xml:space="preserve">[Threaded comment]
Your version of Excel allows you to read this threaded comment; however, any edits to it will get removed if the file is opened in a newer version of Excel. Learn more: https://go.microsoft.com/fwlink/?linkid=870924
Comment:
    выбрать инициатора на листе Title
</t>
      </text>
    </comment>
    <comment ref="B60" authorId="5" shapeId="0" xr:uid="{00E40023-004F-42DE-AB2E-000A006200FC}">
      <text>
        <t xml:space="preserve">[Threaded comment]
Your version of Excel allows you to read this threaded comment; however, any edits to it will get removed if the file is opened in a newer version of Excel. Learn more: https://go.microsoft.com/fwlink/?linkid=870924
Comment:
    требуется ли перевод в ОТС статус после первичной ревизии? (заполнять только для рецептурных лекарственных препаратов)
</t>
      </text>
    </comment>
    <comment ref="B62" authorId="6" shapeId="0" xr:uid="{AB4F9C4D-3296-462C-A459-898D9EA366F8}">
      <text>
        <t xml:space="preserve">[Threaded comment]
Your version of Excel allows you to read this threaded comment; however, any edits to it will get removed if the file is opened in a newer version of Excel. Learn more: https://go.microsoft.com/fwlink/?linkid=870924
Comment:
    пример: уникальный состав/ компоненты/ форма применения/ показание/ низкая цена и пр.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tc={A53B31AE-338A-4138-892D-57FE4D3A9660}</author>
    <author>tc={9391CC8B-C9B8-4EF6-8197-1EDC01C96636}</author>
    <author>tc={005B00AD-00C7-4B9F-BEB7-00A4005000EB}</author>
    <author>tc={00C500FA-0086-4326-B549-002600BC0023}</author>
    <author>tc={A6B7CE7D-B1B3-42D7-B653-AA3B8B02ACD8}</author>
    <author>tc={6B8F3AB2-E8AC-447E-A9C7-C1D0F1524B2C}</author>
    <author>tc={008E00F1-00F4-44DD-AA42-0023009E009F}</author>
    <author>tc={006600BA-0011-4102-8878-000F00180072}</author>
    <author>tc={004100A0-00DB-42EE-BDF5-004000310010}</author>
    <author>tc={00840090-00E6-4D12-B359-00F5001D0025}</author>
    <author>tc={00C10067-0042-4BB1-B097-0088009F00FE}</author>
    <author>tc={00A500A3-00AB-4982-995E-000B00A70073}</author>
    <author>tc={00740052-00FF-4C4F-9E91-000400C90067}</author>
    <author>tc={002D00B3-0007-4C2E-AD42-00760048001C}</author>
    <author>tc={00F00019-0095-427D-A986-002E003B00A6}</author>
    <author>tc={00370065-00F4-4ED0-BDAB-00510024003D}</author>
    <author>tc={00850081-0017-4468-A748-00C5006900BD}</author>
    <author>tc={00A500BB-0066-44FF-8F07-00B300F8005F}</author>
    <author>tc={00BB000E-0016-447E-AEDF-00FD00E900A1}</author>
    <author>tc={00120042-00E0-4554-9A49-007B0060003A}</author>
    <author>tc={007E0037-00A0-4B1E-AD74-001F00070049}</author>
    <author>tc={00F2003D-00C7-4151-8431-000C00EA0098}</author>
    <author>tc={008A00EA-001F-4750-97C8-0011003A00B0}</author>
    <author>tc={008E00E6-00D7-4A45-A82D-00950065007F}</author>
    <author>tc={003E007A-0077-45A5-8D17-0040000500DE}</author>
    <author>tc={00FD00A5-0012-484D-A49C-00D500860062}</author>
    <author>tc={00550027-0016-47D6-AA10-002C00B6004C}</author>
    <author>tc={0071004E-000F-4593-98DF-002900BC007B}</author>
    <author>tc={006800F8-00E8-4506-A2E8-006D008F0014}</author>
    <author>tc={002C00B9-00C1-43E0-AE4A-001B00CD006E}</author>
    <author>tc={007600A3-00F0-40FB-BD3E-00C900E50077}</author>
    <author>tc={00F000B0-0085-40DC-AF0D-003600CC00AC}</author>
    <author>tc={00740083-00A2-4305-B120-00AA001D0014}</author>
    <author>tc={00D7007C-00E9-425F-AB61-0030009E0070}</author>
    <author>tc={00E10041-00C7-4635-ABD5-0024004500CF}</author>
    <author>tc={00100060-00D0-44FC-BDFF-002000770094}</author>
    <author>tc={003E0075-00BC-41D7-98B7-002400EE00DE}</author>
    <author>tc={005D0066-005C-4937-B8D1-007200D20022}</author>
    <author>tc={0086003E-00FC-489B-9DC2-00B6001200B3}</author>
    <author>tc={00880047-00FC-49A9-9D8B-004F00E2004C}</author>
    <author>tc={004A0000-005C-4128-A86B-00E7006B00EA}</author>
    <author>tc={008200C3-0013-45CF-BE69-00AC0073002F}</author>
    <author>tc={00C10046-003A-4C75-90DB-00FC00790025}</author>
    <author>tc={007C004E-00F4-4491-B907-00AD0095001C}</author>
    <author>tc={00C000D1-003E-4A91-9295-003E0035005F}</author>
    <author>tc={00B60002-00EA-4191-B812-0027007E00B1}</author>
    <author>tc={0056009B-00BD-4339-A92D-007700FF0064}</author>
    <author>tc={009B0060-006A-443C-808A-001C00480053}</author>
    <author>tc={00160098-00E9-4880-886D-0041001700BC}</author>
    <author>tc={000400E9-0065-4240-8469-005D00650067}</author>
    <author>tc={00C30046-0088-47C7-B6FD-00AC00570025}</author>
    <author>tc={32763605-FB86-4A32-954B-08ABEBFB7683}</author>
    <author>tc={BE2643F9-A09B-4C4A-95FC-88F08A35E379}</author>
    <author>tc={5DB17104-8F7F-40FD-A21F-5C9C48C21A30}</author>
    <author>tc={F11A0B68-BE00-42A2-886B-C9851886ED2C}</author>
  </authors>
  <commentList>
    <comment ref="B4" authorId="0" shapeId="0" xr:uid="{A53B31AE-338A-4138-892D-57FE4D3A9660}">
      <text>
        <t xml:space="preserve">[Threaded comment]
Your version of Excel allows you to read this threaded comment; however, any edits to it will get removed if the file is opened in a newer version of Excel. Learn more: https://go.microsoft.com/fwlink/?linkid=870924
Comment:
    выбрать инициатора на листе Title
</t>
      </text>
    </comment>
    <comment ref="DU4" authorId="1" shapeId="0" xr:uid="{9391CC8B-C9B8-4EF6-8197-1EDC01C96636}">
      <text>
        <t xml:space="preserve">[Threaded comment]
Your version of Excel allows you to read this threaded comment; however, any edits to it will get removed if the file is opened in a newer version of Excel. Learn more: https://go.microsoft.com/fwlink/?linkid=870924
Comment:
    - enter 'yes' if COGS are entered in lists 'COGS NF HFO/ OTH RU'; 
- enter 'no' if COGS are not calculated yet
</t>
      </text>
    </comment>
    <comment ref="AY7" authorId="2" shapeId="0" xr:uid="{005B00AD-00C7-4B9F-BEB7-00A4005000EB}">
      <text>
        <t xml:space="preserve">[Threaded comment]
Your version of Excel allows you to read this threaded comment; however, any edits to it will get removed if the file is opened in a newer version of Excel. Learn more: https://go.microsoft.com/fwlink/?linkid=870924
Comment:
    to fill for non-tender products
</t>
      </text>
    </comment>
    <comment ref="D8" authorId="3" shapeId="0" xr:uid="{00C500FA-0086-4326-B549-002600BC0023}">
      <text>
        <t xml:space="preserve">[Threaded comment]
Your version of Excel allows you to read this threaded comment; however, any edits to it will get removed if the file is opened in a newer version of Excel. Learn more: https://go.microsoft.com/fwlink/?linkid=870924
Comment:
    Обязательно указать по каналам продаж
</t>
      </text>
    </comment>
    <comment ref="F8" authorId="4" shapeId="0" xr:uid="{A6B7CE7D-B1B3-42D7-B653-AA3B8B02ACD8}">
      <text>
        <t xml:space="preserve">[Threaded comment]
Your version of Excel allows you to read this threaded comment; however, any edits to it will get removed if the file is opened in a newer version of Excel. Learn more: https://go.microsoft.com/fwlink/?linkid=870924
Comment:
    дозировка
</t>
      </text>
    </comment>
    <comment ref="H8" authorId="5" shapeId="0" xr:uid="{6B8F3AB2-E8AC-447E-A9C7-C1D0F1524B2C}">
      <text>
        <t xml:space="preserve">[Threaded comment]
Your version of Excel allows you to read this threaded comment; however, any edits to it will get removed if the file is opened in a newer version of Excel. Learn more: https://go.microsoft.com/fwlink/?linkid=870924
Comment:
    размер упаковки
</t>
      </text>
    </comment>
    <comment ref="X8" authorId="6" shapeId="0" xr:uid="{008E00F1-00F4-44DD-AA42-0023009E009F}">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Y8" authorId="7" shapeId="0" xr:uid="{006600BA-0011-4102-8878-000F00180072}">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Z8" authorId="8" shapeId="0" xr:uid="{004100A0-00DB-42EE-BDF5-004000310010}">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AF8" authorId="9" shapeId="0" xr:uid="{00840090-00E6-4D12-B359-00F5001D0025}">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AG8" authorId="10" shapeId="0" xr:uid="{00C10067-0042-4BB1-B097-0088009F00FE}">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AH8" authorId="11" shapeId="0" xr:uid="{00A500A3-00AB-4982-995E-000B00A70073}">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AN8" authorId="12" shapeId="0" xr:uid="{00740052-00FF-4C4F-9E91-000400C90067}">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AO8" authorId="13" shapeId="0" xr:uid="{002D00B3-0007-4C2E-AD42-00760048001C}">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AP8" authorId="14" shapeId="0" xr:uid="{00F00019-0095-427D-A986-002E003B00A6}">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AV8" authorId="15" shapeId="0" xr:uid="{00370065-00F4-4ED0-BDAB-00510024003D}">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AW8" authorId="16" shapeId="0" xr:uid="{00850081-0017-4468-A748-00C5006900BD}">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AX8" authorId="17" shapeId="0" xr:uid="{00A500BB-0066-44FF-8F07-00B300F8005F}">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BD8" authorId="18" shapeId="0" xr:uid="{00BB000E-0016-447E-AEDF-00FD00E900A1}">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BE8" authorId="19" shapeId="0" xr:uid="{00120042-00E0-4554-9A49-007B0060003A}">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BF8" authorId="20" shapeId="0" xr:uid="{007E0037-00A0-4B1E-AD74-001F00070049}">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BL8" authorId="21" shapeId="0" xr:uid="{00F2003D-00C7-4151-8431-000C00EA0098}">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BM8" authorId="22" shapeId="0" xr:uid="{008A00EA-001F-4750-97C8-0011003A00B0}">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BN8" authorId="23" shapeId="0" xr:uid="{008E00E6-00D7-4A45-A82D-00950065007F}">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BT8" authorId="24" shapeId="0" xr:uid="{003E007A-0077-45A5-8D17-0040000500DE}">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BU8" authorId="25" shapeId="0" xr:uid="{00FD00A5-0012-484D-A49C-00D500860062}">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BV8" authorId="26" shapeId="0" xr:uid="{00550027-0016-47D6-AA10-002C00B6004C}">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CB8" authorId="27" shapeId="0" xr:uid="{0071004E-000F-4593-98DF-002900BC007B}">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CC8" authorId="28" shapeId="0" xr:uid="{006800F8-00E8-4506-A2E8-006D008F0014}">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CD8" authorId="29" shapeId="0" xr:uid="{002C00B9-00C1-43E0-AE4A-001B00CD006E}">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CJ8" authorId="30" shapeId="0" xr:uid="{007600A3-00F0-40FB-BD3E-00C900E50077}">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CK8" authorId="31" shapeId="0" xr:uid="{00F000B0-0085-40DC-AF0D-003600CC00AC}">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CL8" authorId="32" shapeId="0" xr:uid="{00740083-00A2-4305-B120-00AA001D0014}">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CR8" authorId="33" shapeId="0" xr:uid="{00D7007C-00E9-425F-AB61-0030009E0070}">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CS8" authorId="34" shapeId="0" xr:uid="{00E10041-00C7-4635-ABD5-0024004500CF}">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CT8" authorId="35" shapeId="0" xr:uid="{00100060-00D0-44FC-BDFF-002000770094}">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CZ8" authorId="36" shapeId="0" xr:uid="{003E0075-00BC-41D7-98B7-002400EE00DE}">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DA8" authorId="37" shapeId="0" xr:uid="{005D0066-005C-4937-B8D1-007200D20022}">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DB8" authorId="38" shapeId="0" xr:uid="{0086003E-00FC-489B-9DC2-00B6001200B3}">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DI8" authorId="39" shapeId="0" xr:uid="{00880047-00FC-49A9-9D8B-004F00E2004C}">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DJ8" authorId="40" shapeId="0" xr:uid="{004A0000-005C-4128-A86B-00E7006B00EA}">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DK8" authorId="41" shapeId="0" xr:uid="{008200C3-0013-45CF-BE69-00AC0073002F}">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DQ8" authorId="42" shapeId="0" xr:uid="{00C10046-003A-4C75-90DB-00FC00790025}">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DR8" authorId="43" shapeId="0" xr:uid="{007C004E-00F4-4491-B907-00AD0095001C}">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DS8" authorId="44" shapeId="0" xr:uid="{00C000D1-003E-4A91-9295-003E0035005F}">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DZ8" authorId="45" shapeId="0" xr:uid="{00B60002-00EA-4191-B812-0027007E00B1}">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EA8" authorId="46" shapeId="0" xr:uid="{0056009B-00BD-4339-A92D-007700FF0064}">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EB8" authorId="47" shapeId="0" xr:uid="{009B0060-006A-443C-808A-001C00480053}">
      <text>
        <t xml:space="preserve">[Threaded comment]
Your version of Excel allows you to read this threaded comment; however, any edits to it will get removed if the file is opened in a newer version of Excel. Learn more: https://go.microsoft.com/fwlink/?linkid=870924
Comment:
    possible to equate 6, 7 and 8 years
</t>
      </text>
    </comment>
    <comment ref="AY20" authorId="48" shapeId="0" xr:uid="{00160098-00E9-4880-886D-0041001700BC}">
      <text>
        <t xml:space="preserve">[Threaded comment]
Your version of Excel allows you to read this threaded comment; however, any edits to it will get removed if the file is opened in a newer version of Excel. Learn more: https://go.microsoft.com/fwlink/?linkid=870924
Comment:
    do not fill
</t>
      </text>
    </comment>
    <comment ref="B31" authorId="49" shapeId="0" xr:uid="{000400E9-0065-4240-8469-005D00650067}">
      <text>
        <t xml:space="preserve">[Threaded comment]
Your version of Excel allows you to read this threaded comment; however, any edits to it will get removed if the file is opened in a newer version of Excel. Learn more: https://go.microsoft.com/fwlink/?linkid=870924
Comment:
    IQVIA/DSM, TRD prices, all segments, IPSOS Comcon.
</t>
      </text>
    </comment>
    <comment ref="B32" authorId="50" shapeId="0" xr:uid="{00C30046-0088-47C7-B6FD-00AC00570025}">
      <text>
        <t xml:space="preserve">[Threaded comment]
Your version of Excel allows you to read this threaded comment; however, any edits to it will get removed if the file is opened in a newer version of Excel. Learn more: https://go.microsoft.com/fwlink/?linkid=870924
Comment:
    Should describe competitive landscape: group main criteria, the nearest competitors ect. If patient flow is used in forecast, please describe the logic: incidence, prevalence rate, treated population and drug share
</t>
      </text>
    </comment>
    <comment ref="D35" authorId="51" shapeId="0" xr:uid="{32763605-FB86-4A32-954B-08ABEBFB7683}">
      <text>
        <t xml:space="preserve">[Threaded comment]
Your version of Excel allows you to read this threaded comment; however, any edits to it will get removed if the file is opened in a newer version of Excel. Learn more: https://go.microsoft.com/fwlink/?linkid=870924
Comment:
    название компании конкурента
</t>
      </text>
    </comment>
    <comment ref="E35" authorId="52" shapeId="0" xr:uid="{BE2643F9-A09B-4C4A-95FC-88F08A35E379}">
      <text>
        <t xml:space="preserve">[Threaded comment]
Your version of Excel allows you to read this threaded comment; however, any edits to it will get removed if the file is opened in a newer version of Excel. Learn more: https://go.microsoft.com/fwlink/?linkid=870924
Comment:
    размер упаковки
</t>
      </text>
    </comment>
    <comment ref="B54" authorId="53" shapeId="0" xr:uid="{5DB17104-8F7F-40FD-A21F-5C9C48C21A30}">
      <text>
        <t xml:space="preserve">[Threaded comment]
Your version of Excel allows you to read this threaded comment; however, any edits to it will get removed if the file is opened in a newer version of Excel. Learn more: https://go.microsoft.com/fwlink/?linkid=870924
Comment:
    if needed please add prelaunch year for ME
</t>
      </text>
    </comment>
    <comment ref="C64" authorId="54" shapeId="0" xr:uid="{F11A0B68-BE00-42A2-886B-C9851886ED2C}">
      <text>
        <t xml:space="preserve">[Threaded comment]
Your version of Excel allows you to read this threaded comment; however, any edits to it will get removed if the file is opened in a newer version of Excel. Learn more: https://go.microsoft.com/fwlink/?linkid=870924
Comment:
    includes the following cost items:
Omnichannel promotion
Advertising
Marketing clinical studies
Marketing research
Development of original- mock-ups
POS materials
Sampling
Promotions and contests
Others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tc={001D0067-00AE-4AAD-B1BE-002B000B00EE}</author>
    <author>tc={131B5D3B-89E5-4305-8001-1EA36ADD987A}</author>
    <author>tc={00500083-00EA-4D81-9A37-006D0097004C}</author>
    <author>tc={00030046-005B-436F-8E8F-001A00A7002F}</author>
    <author>tc={002500E0-00D3-4D37-AB4D-0073006700D3}</author>
  </authors>
  <commentList>
    <comment ref="A2" authorId="0" shapeId="0" xr:uid="{001D0067-00AE-4AAD-B1BE-002B000B00EE}">
      <text>
        <t xml:space="preserve">[Threaded comment]
Your version of Excel allows you to read this threaded comment; however, any edits to it will get removed if the file is opened in a newer version of Excel. Learn more: https://go.microsoft.com/fwlink/?linkid=870924
Comment:
    Описание процесса:
1. Вкладки АИП готовы: RD rates, LOG
2  ПМ запускает заявку на Расчет себестоимости на внутрикорпоративном портале Stada CIS в раздел Инфосистемы /Global online (прикладываем RD rates, LOG, COGS, полностью АИП не прикладываем )
3. ГКС расчитывает и согласовывает COGS и прикладывает согласованную вкалдку COGS на портале
</t>
      </text>
    </comment>
    <comment ref="A4" authorId="1" shapeId="0" xr:uid="{131B5D3B-89E5-4305-8001-1EA36ADD987A}">
      <text>
        <t xml:space="preserve">[Threaded comment]
Your version of Excel allows you to read this threaded comment; however, any edits to it will get removed if the file is opened in a newer version of Excel. Learn more: https://go.microsoft.com/fwlink/?linkid=870924
Comment:
    выбрать инициатора на листе Title
</t>
      </text>
    </comment>
    <comment ref="A50" authorId="2" shapeId="0" xr:uid="{00500083-00EA-4D81-9A37-006D0097004C}">
      <text>
        <t xml:space="preserve">[Threaded comment]
Your version of Excel allows you to read this threaded comment; however, any edits to it will get removed if the file is opened in a newer version of Excel. Learn more: https://go.microsoft.com/fwlink/?linkid=870924
Comment:
    Описание процесса:
1. ПМ консолидирует данные для Manuf COGS, Customs Duty, Logistic и заполняет на листе COGS
2. ПМ направляет заполненную вкладку COGS в группу контроля себест-ти (Ю. Горыниной) на заполнение Contract price и согласование общего расчета COGS
3. ГКС направляет АИП с финальным расчетом COGS в ПМ
</t>
      </text>
    </comment>
    <comment ref="G57" authorId="3" shapeId="0" xr:uid="{00030046-005B-436F-8E8F-001A00A7002F}">
      <text>
        <t xml:space="preserve">[Threaded comment]
Your version of Excel allows you to read this threaded comment; however, any edits to it will get removed if the file is opened in a newer version of Excel. Learn more: https://go.microsoft.com/fwlink/?linkid=870924
Comment:
    fix Insurance cost = 0,0179%
</t>
      </text>
    </comment>
    <comment ref="A75" authorId="4" shapeId="0" xr:uid="{002500E0-00D3-4D37-AB4D-0073006700D3}">
      <text>
        <t xml:space="preserve">[Threaded comment]
Your version of Excel allows you to read this threaded comment; however, any edits to it will get removed if the file is opened in a newer version of Excel. Learn more: https://go.microsoft.com/fwlink/?linkid=870924
Comment:
    please indicate which sources were used in COGS provision (eg.letter scrin)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tc={B7E88A00-0444-493D-B58E-85102144E1F8}</author>
    <author>tc={67C7867F-6D20-49F4-BB83-BEC146C51933}</author>
  </authors>
  <commentList>
    <comment ref="B28" authorId="0" shapeId="0" xr:uid="{B7E88A00-0444-493D-B58E-85102144E1F8}">
      <text>
        <t xml:space="preserve">[Threaded comment]
Your version of Excel allows you to read this threaded comment; however, any edits to it will get removed if the file is opened in a newer version of Excel. Learn more: https://go.microsoft.com/fwlink/?linkid=870924
Comment:
    заполнить, если необходимо
</t>
      </text>
    </comment>
    <comment ref="B60" authorId="1" shapeId="0" xr:uid="{67C7867F-6D20-49F4-BB83-BEC146C51933}">
      <text>
        <t xml:space="preserve">[Threaded comment]
Your version of Excel allows you to read this threaded comment; however, any edits to it will get removed if the file is opened in a newer version of Excel. Learn more: https://go.microsoft.com/fwlink/?linkid=870924
Comment:
    расходные нормы заполняются в случае необходимости локализации, для поставки ГП не заполняем данный раздел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tc={AD9513F7-4E4B-4642-87EA-AF4628B823B9}</author>
  </authors>
  <commentList>
    <comment ref="D144" authorId="0" shapeId="0" xr:uid="{AD9513F7-4E4B-4642-87EA-AF4628B823B9}">
      <text>
        <t xml:space="preserve">[Threaded comment]
Your version of Excel allows you to read this threaded comment; however, any edits to it will get removed if the file is opened in a newer version of Excel. Learn more: https://go.microsoft.com/fwlink/?linkid=870924
Comment:
    PCM relevant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tc={84C43107-C76D-4CE1-B0B0-6F67F7B61135}</author>
  </authors>
  <commentList>
    <comment ref="D68" authorId="0" shapeId="0" xr:uid="{84C43107-C76D-4CE1-B0B0-6F67F7B61135}">
      <text>
        <t xml:space="preserve">[Threaded comment]
Your version of Excel allows you to read this threaded comment; however, any edits to it will get removed if the file is opened in a newer version of Excel. Learn more: https://go.microsoft.com/fwlink/?linkid=870924
Comment:
    PCM relevant
</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tc={8FA64AE2-BA69-446A-B90F-C1E51E4AE9D2}</author>
  </authors>
  <commentList>
    <comment ref="D68" authorId="0" shapeId="0" xr:uid="{8FA64AE2-BA69-446A-B90F-C1E51E4AE9D2}">
      <text>
        <t xml:space="preserve">[Threaded comment]
Your version of Excel allows you to read this threaded comment; however, any edits to it will get removed if the file is opened in a newer version of Excel. Learn more: https://go.microsoft.com/fwlink/?linkid=870924
Comment:
    PCM relevant
</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tc={003000E9-0034-4E01-9571-00B100170018}</author>
    <author>tc={000500A9-0080-42B9-B37E-0019000B00DE}</author>
    <author>tc={20DCD724-02EE-4A36-A283-B93ED463FFF7}</author>
  </authors>
  <commentList>
    <comment ref="J7" authorId="0" shapeId="0" xr:uid="{003000E9-0034-4E01-9571-00B100170018}">
      <text>
        <t xml:space="preserve">[Threaded comment]
Your version of Excel allows you to read this threaded comment; however, any edits to it will get removed if the file is opened in a newer version of Excel. Learn more: https://go.microsoft.com/fwlink/?linkid=870924
Comment:
    including 1.5% single product risk adjustment
</t>
      </text>
    </comment>
    <comment ref="L7" authorId="1" shapeId="0" xr:uid="{000500A9-0080-42B9-B37E-0019000B00DE}">
      <text>
        <t xml:space="preserve">[Threaded comment]
Your version of Excel allows you to read this threaded comment; however, any edits to it will get removed if the file is opened in a newer version of Excel. Learn more: https://go.microsoft.com/fwlink/?linkid=870924
Comment:
    excluding
 1.5% single product risk adjustment
</t>
      </text>
    </comment>
    <comment ref="E17" authorId="2" shapeId="0" xr:uid="{20DCD724-02EE-4A36-A283-B93ED463FFF7}">
      <text>
        <t xml:space="preserve">[Threaded comment]
Your version of Excel allows you to read this threaded comment; however, any edits to it will get removed if the file is opened in a newer version of Excel. Learn more: https://go.microsoft.com/fwlink/?linkid=870924
Comment:
    adjusted due to neg. profit in previous years
</t>
      </text>
    </comment>
  </commentList>
</comments>
</file>

<file path=xl/sharedStrings.xml><?xml version="1.0" encoding="utf-8"?>
<sst xmlns="http://schemas.openxmlformats.org/spreadsheetml/2006/main" count="10917" uniqueCount="6086">
  <si>
    <t>version</t>
  </si>
  <si>
    <t>changes</t>
  </si>
  <si>
    <t>date</t>
  </si>
  <si>
    <t>V28</t>
  </si>
  <si>
    <t>including country Kosovo</t>
  </si>
  <si>
    <t>V29</t>
  </si>
  <si>
    <t>incl. Shanghai; different launch month per SKU is considered</t>
  </si>
  <si>
    <t>V30</t>
  </si>
  <si>
    <t>WACC RU und UA auf 20% gesetzt</t>
  </si>
  <si>
    <t>V31</t>
  </si>
  <si>
    <t>Sheet Input: Formula for Earliest Launch Month now dependent on laucnh year; 
Sheet Input Finance: entities BG and USA added</t>
  </si>
  <si>
    <t>V32</t>
  </si>
  <si>
    <t>first year discounting: now 2023</t>
  </si>
  <si>
    <t>V33</t>
  </si>
  <si>
    <t>format adjustements for Steffen</t>
  </si>
  <si>
    <t>V34</t>
  </si>
  <si>
    <t>implement CHC specifics (lower NPV calc. Period) &amp; additional sheets added</t>
  </si>
  <si>
    <t>V35</t>
  </si>
  <si>
    <t>Gx =&gt; country codes included</t>
  </si>
  <si>
    <t>V36</t>
  </si>
  <si>
    <t>M&amp;S expenses: individual vs. % of NS</t>
  </si>
  <si>
    <t>V37</t>
  </si>
  <si>
    <t>WACC RU and UA corrected</t>
  </si>
  <si>
    <t>V38</t>
  </si>
  <si>
    <t>complexity costs of 5.000 per SKU incorporated</t>
  </si>
  <si>
    <t>ID проекта</t>
  </si>
  <si>
    <t>Торговое название</t>
  </si>
  <si>
    <t>Дата решения о Stage Gate 2</t>
  </si>
  <si>
    <t>Дата решения РСМ</t>
  </si>
  <si>
    <t>МНН (для ЛС) / Состав (для БАД)</t>
  </si>
  <si>
    <t>Форма выпуска (для регистрации и КД указать отдельно)</t>
  </si>
  <si>
    <t>Цель проекта</t>
  </si>
  <si>
    <t>Источник/инициатор продукта (выбрать нужное)</t>
  </si>
  <si>
    <t>BU</t>
  </si>
  <si>
    <t>DESCRIPTION 1</t>
  </si>
  <si>
    <t>PROJECT NAME</t>
  </si>
  <si>
    <t>№</t>
  </si>
  <si>
    <t>Характеристики препарата</t>
  </si>
  <si>
    <t>Ответственное за заполнение подразделение</t>
  </si>
  <si>
    <t>Изменения/дополнения, согласно НД (плановые ревизии)</t>
  </si>
  <si>
    <t>Изменения/дополнения, согласно НД (внеплановые ревизии)</t>
  </si>
  <si>
    <t>1.1</t>
  </si>
  <si>
    <t>1.2</t>
  </si>
  <si>
    <t>Код АТХ</t>
  </si>
  <si>
    <t>1.3</t>
  </si>
  <si>
    <t>Фармакологическое действие</t>
  </si>
  <si>
    <t>1.4</t>
  </si>
  <si>
    <t>Основное (регистрационное) показание к применению</t>
  </si>
  <si>
    <t>1.5</t>
  </si>
  <si>
    <t xml:space="preserve">Дополнительные показания к применению </t>
  </si>
  <si>
    <t>1.6</t>
  </si>
  <si>
    <t>Способы применения и дозы</t>
  </si>
  <si>
    <t>1.7</t>
  </si>
  <si>
    <t>Противопоказания</t>
  </si>
  <si>
    <t>1.8</t>
  </si>
  <si>
    <t>Статус продукта (OTC/RX, БАД, МИ)</t>
  </si>
  <si>
    <t>2.1</t>
  </si>
  <si>
    <t>Год одобрения EMA</t>
  </si>
  <si>
    <t>2.2</t>
  </si>
  <si>
    <t>Год одобрения FDA</t>
  </si>
  <si>
    <t>2.3</t>
  </si>
  <si>
    <t>Действующая регистрация на иных территориях</t>
  </si>
  <si>
    <t>2.4</t>
  </si>
  <si>
    <t>Дата регистрации референтного препарата в РФ</t>
  </si>
  <si>
    <t>2.5</t>
  </si>
  <si>
    <t>Data exclusivity в РФ</t>
  </si>
  <si>
    <t>2.6</t>
  </si>
  <si>
    <t>Регистрационные клинические испытания в РФ (проводятся, завершены)</t>
  </si>
  <si>
    <t>2.7</t>
  </si>
  <si>
    <t>Взаимозаменяемый (ДА/НЕТ)</t>
  </si>
  <si>
    <t>2.8</t>
  </si>
  <si>
    <t>Наличие референтного МНН в перечне ЖНВЛП (ДА/НЕТ)</t>
  </si>
  <si>
    <t>3.1</t>
  </si>
  <si>
    <t>Обоснование разработки (цель проекта)</t>
  </si>
  <si>
    <t>3.2</t>
  </si>
  <si>
    <t>Терапевтическое направление, принадлежность БЮ</t>
  </si>
  <si>
    <t>3.3</t>
  </si>
  <si>
    <t xml:space="preserve">Критерии вывода продукта на рынок (например, первый дженерик, условия прогноза продаж) </t>
  </si>
  <si>
    <t>3.4</t>
  </si>
  <si>
    <t>Сегмент продаж, ЦА</t>
  </si>
  <si>
    <t>3.5</t>
  </si>
  <si>
    <t>Маркетинговая информация (клеймы)</t>
  </si>
  <si>
    <t>3.6</t>
  </si>
  <si>
    <t>Необходимость брендирования (ДА/НЕТ), торговое наименование</t>
  </si>
  <si>
    <t>3.7</t>
  </si>
  <si>
    <t>Необходимость включения в перечень ЖНВЛП</t>
  </si>
  <si>
    <t>Portfolio Management</t>
  </si>
  <si>
    <t>3.8</t>
  </si>
  <si>
    <t>Необходимость локализации продукта в РФ</t>
  </si>
  <si>
    <t>3.9</t>
  </si>
  <si>
    <t>Необходимость регистрации на иных территориях (СНГ, ЕАЭС, ЕС и т.д.)</t>
  </si>
  <si>
    <t>3.10</t>
  </si>
  <si>
    <t>Медицинское заключение (ссылка, файл)</t>
  </si>
  <si>
    <t>3.11</t>
  </si>
  <si>
    <t>Маркетинговое заключение (ссылка, файл)</t>
  </si>
  <si>
    <t>3.12</t>
  </si>
  <si>
    <t>Экспертное мнение OL (ссылка, файл)</t>
  </si>
  <si>
    <t>3.13</t>
  </si>
  <si>
    <t>Отчет о патентной ситуации (ссылка, файл)</t>
  </si>
  <si>
    <t>4.1</t>
  </si>
  <si>
    <t>Состав (полностью) для регистрации</t>
  </si>
  <si>
    <t>4.2</t>
  </si>
  <si>
    <t>Обоснование выбранного состава для оригинальных продуктов и комбинаций</t>
  </si>
  <si>
    <t>4.3</t>
  </si>
  <si>
    <t>Форма выпуска для регистрации</t>
  </si>
  <si>
    <t>4.4</t>
  </si>
  <si>
    <t>Описание  упаковки (блистер/банка/туба/др.; количество в одном блистере/банке/тубе/др.; количество первичных упаковок в пачке)</t>
  </si>
  <si>
    <t>4.5</t>
  </si>
  <si>
    <t xml:space="preserve">Желаемый срок годности </t>
  </si>
  <si>
    <t>4.6</t>
  </si>
  <si>
    <t>Условия хранения</t>
  </si>
  <si>
    <t>4.7</t>
  </si>
  <si>
    <t>Внешний вид референтного продукта</t>
  </si>
  <si>
    <t>4.8</t>
  </si>
  <si>
    <t>Внешний вид разрабатываемого продукта</t>
  </si>
  <si>
    <t>4.9</t>
  </si>
  <si>
    <t>Планируемый год коммерческой доступности</t>
  </si>
  <si>
    <t>4.10</t>
  </si>
  <si>
    <t>Расчетный год коммерческой доступности</t>
  </si>
  <si>
    <t>Project Management</t>
  </si>
  <si>
    <t>4.11</t>
  </si>
  <si>
    <t>Специальные рекомендации по упаковке</t>
  </si>
  <si>
    <t>4.12</t>
  </si>
  <si>
    <t>Необходимость проведения доп. КИ (да/нет)</t>
  </si>
  <si>
    <t>4.13</t>
  </si>
  <si>
    <t>Желаемый статус, в случае расхождения с имеющимся (RХ/ОТС)</t>
  </si>
  <si>
    <t>4.14</t>
  </si>
  <si>
    <t>Примечание/комментарии по продукту, рынку</t>
  </si>
  <si>
    <t>4.15</t>
  </si>
  <si>
    <t>Уникальность продукта</t>
  </si>
  <si>
    <t>5.1</t>
  </si>
  <si>
    <t>Причина внеплановой ревизии</t>
  </si>
  <si>
    <t>Дата внесения информации:</t>
  </si>
  <si>
    <t>00.00.00</t>
  </si>
  <si>
    <t>СОГЛАСОВАНО</t>
  </si>
  <si>
    <t>Фамилия И.О.</t>
  </si>
  <si>
    <t>Должность</t>
  </si>
  <si>
    <t>Дата</t>
  </si>
  <si>
    <t>Подпись</t>
  </si>
  <si>
    <t>1.9</t>
  </si>
  <si>
    <t>1.10</t>
  </si>
  <si>
    <t>1.11</t>
  </si>
  <si>
    <t>1.12</t>
  </si>
  <si>
    <t>Степень/этап готовности для готового продукта (в случае с Штада АГ)</t>
  </si>
  <si>
    <t>Необходимость локализации производства в РФ</t>
  </si>
  <si>
    <t>Необходимость включения в ЖНВЛП (для оригинального продукта)</t>
  </si>
  <si>
    <t>Желаемый срок годности продукта</t>
  </si>
  <si>
    <t>-</t>
  </si>
  <si>
    <t>6.1</t>
  </si>
  <si>
    <t>6.2</t>
  </si>
  <si>
    <t>6.3</t>
  </si>
  <si>
    <t>6.4</t>
  </si>
  <si>
    <t>6.5</t>
  </si>
  <si>
    <t xml:space="preserve">Срок годности </t>
  </si>
  <si>
    <t>6.6</t>
  </si>
  <si>
    <t>6.7</t>
  </si>
  <si>
    <t>6.8</t>
  </si>
  <si>
    <t>6.9</t>
  </si>
  <si>
    <t>6.10</t>
  </si>
  <si>
    <t>6.11</t>
  </si>
  <si>
    <t>6.12</t>
  </si>
  <si>
    <t>Сегмент продаж, ЦА для каждой ФВ</t>
  </si>
  <si>
    <t>6.13</t>
  </si>
  <si>
    <t>6.14</t>
  </si>
  <si>
    <t>6.15</t>
  </si>
  <si>
    <t>6.16</t>
  </si>
  <si>
    <t>Необходимо внести выявленные риски на вкладку RiskAssmt по итогам анализа</t>
  </si>
  <si>
    <t>ссылка на RiskAssmt</t>
  </si>
  <si>
    <t>FX rate</t>
  </si>
  <si>
    <t>FORECAST RU</t>
  </si>
  <si>
    <t>EUR</t>
  </si>
  <si>
    <t>COGS calculated?</t>
  </si>
  <si>
    <t>yes</t>
  </si>
  <si>
    <t>1.FORECAST</t>
  </si>
  <si>
    <t>to fill number of month</t>
  </si>
  <si>
    <t>calculated</t>
  </si>
  <si>
    <t>to fill for each SKU</t>
  </si>
  <si>
    <r>
      <rPr>
        <b/>
        <i/>
        <sz val="10"/>
        <color indexed="30"/>
        <rFont val="Century Gothic"/>
        <family val="2"/>
        <charset val="204"/>
      </rPr>
      <t>short term</t>
    </r>
    <r>
      <rPr>
        <i/>
        <sz val="10"/>
        <color indexed="30"/>
        <rFont val="Century Gothic"/>
        <family val="2"/>
        <charset val="204"/>
      </rPr>
      <t xml:space="preserve"> (1-2 Y): to fill; </t>
    </r>
    <r>
      <rPr>
        <b/>
        <i/>
        <sz val="10"/>
        <color indexed="30"/>
        <rFont val="Century Gothic"/>
        <family val="2"/>
        <charset val="204"/>
      </rPr>
      <t>long-term</t>
    </r>
    <r>
      <rPr>
        <i/>
        <sz val="10"/>
        <color indexed="30"/>
        <rFont val="Century Gothic"/>
        <family val="2"/>
        <charset val="204"/>
      </rPr>
      <t>: to equate to Units SO</t>
    </r>
  </si>
  <si>
    <t>to fill for each sku (retail only)</t>
  </si>
  <si>
    <t xml:space="preserve">linked, please fill in </t>
  </si>
  <si>
    <t>table #3.2.2</t>
  </si>
  <si>
    <t>table #3.1</t>
  </si>
  <si>
    <t>General Info</t>
  </si>
  <si>
    <t>SKU Share Forecast, %</t>
  </si>
  <si>
    <t>Sales Out, units</t>
  </si>
  <si>
    <t>Sales IN, units</t>
  </si>
  <si>
    <t>Gross Selling Price, RUB</t>
  </si>
  <si>
    <t>Distributor discount, %</t>
  </si>
  <si>
    <t>PhCh bonus, %</t>
  </si>
  <si>
    <t>Net Selling Price, RUB</t>
  </si>
  <si>
    <t>Net Sales, RUB</t>
  </si>
  <si>
    <t>Gross Sales, RUB</t>
  </si>
  <si>
    <t>SF FTE, units</t>
  </si>
  <si>
    <t>Cost of 1 SF FTE, RUB</t>
  </si>
  <si>
    <t>Selling expenses, RUB</t>
  </si>
  <si>
    <t>Marketing expenses, RUB</t>
  </si>
  <si>
    <t>Brand Contribution, RUB</t>
  </si>
  <si>
    <t>COGS, Rub</t>
  </si>
  <si>
    <t>Product SKU Name (Full description)</t>
  </si>
  <si>
    <t>Channel</t>
  </si>
  <si>
    <t>Brand (Umbrella)</t>
  </si>
  <si>
    <t>Strength</t>
  </si>
  <si>
    <t>Form</t>
  </si>
  <si>
    <t>Pack size</t>
  </si>
  <si>
    <t>Target launch year</t>
  </si>
  <si>
    <t>Target launch month</t>
  </si>
  <si>
    <t>Prelaunch</t>
  </si>
  <si>
    <t>Total</t>
  </si>
  <si>
    <t>Retail, total</t>
  </si>
  <si>
    <t>1</t>
  </si>
  <si>
    <t xml:space="preserve">      to fill only incremental SF fte for retail</t>
  </si>
  <si>
    <t>2</t>
  </si>
  <si>
    <t>3</t>
  </si>
  <si>
    <t>4</t>
  </si>
  <si>
    <t>5</t>
  </si>
  <si>
    <t>6</t>
  </si>
  <si>
    <t>7</t>
  </si>
  <si>
    <t>Tender, total</t>
  </si>
  <si>
    <t xml:space="preserve">      to fill only incremental SF fte for tender</t>
  </si>
  <si>
    <t>8</t>
  </si>
  <si>
    <t>to fill in for informational purposes</t>
  </si>
  <si>
    <t>2.MARKET SHARE</t>
  </si>
  <si>
    <t>Allocated SF FTE from current structure, units</t>
  </si>
  <si>
    <t>Source data</t>
  </si>
  <si>
    <t>Logic</t>
  </si>
  <si>
    <t>to fill for each brand</t>
  </si>
  <si>
    <t>to fill in total (for retail and tender)</t>
  </si>
  <si>
    <t>FACT, packs</t>
  </si>
  <si>
    <t>5 Y Forecast since the LD, packs</t>
  </si>
  <si>
    <t>NP product market share forecast, %</t>
  </si>
  <si>
    <t>FACT, mln RUB</t>
  </si>
  <si>
    <t>Brand Name</t>
  </si>
  <si>
    <t>Competitor (Company)</t>
  </si>
  <si>
    <t>Pack Size</t>
  </si>
  <si>
    <t>3. MARKETING &amp; SELLING EXPENSES</t>
  </si>
  <si>
    <t>3.1 Marketing Expenses</t>
  </si>
  <si>
    <t>SPLIT BY ME</t>
  </si>
  <si>
    <t>Marketing Expenses, RUB</t>
  </si>
  <si>
    <t>ME type</t>
  </si>
  <si>
    <t>ADDITIONAL COMMENTS</t>
  </si>
  <si>
    <t>TV incl production</t>
  </si>
  <si>
    <t>Digital incl production</t>
  </si>
  <si>
    <t>Pharmacy chains (Listing Fees)</t>
  </si>
  <si>
    <t>Pharmacy chains (excl LF)</t>
  </si>
  <si>
    <t>Congress&amp;KOL</t>
  </si>
  <si>
    <t>ME Other</t>
  </si>
  <si>
    <t>3.2 Selling Expenses</t>
  </si>
  <si>
    <t>3.2.1 Cost of 1 SF FTE, RUB</t>
  </si>
  <si>
    <t>provided by Finance</t>
  </si>
  <si>
    <t>Country</t>
  </si>
  <si>
    <t>Annual indexation</t>
  </si>
  <si>
    <t>Brand manager</t>
  </si>
  <si>
    <t>Field Force</t>
  </si>
  <si>
    <t>KAM</t>
  </si>
  <si>
    <t>Medical advisor</t>
  </si>
  <si>
    <t>KAS</t>
  </si>
  <si>
    <t>MSL</t>
  </si>
  <si>
    <t>Federal MA</t>
  </si>
  <si>
    <t>Regional MA</t>
  </si>
  <si>
    <t>3.2.2 Number of incremental FTEs required</t>
  </si>
  <si>
    <t>to fill</t>
  </si>
  <si>
    <t>TOTAL</t>
  </si>
  <si>
    <t>3.2.3 Incremental SF expenses</t>
  </si>
  <si>
    <t>3.2.4 Additional non-incremental/Existing FTEs required</t>
  </si>
  <si>
    <t>3.2.5 Total FTEs envolved</t>
  </si>
  <si>
    <t>3.2.6 TOTAL SF expenses</t>
  </si>
  <si>
    <t>Nizhpharm</t>
  </si>
  <si>
    <t>COGS NF HFO RU</t>
  </si>
  <si>
    <t>Hemofarm Obninsk</t>
  </si>
  <si>
    <t>Production &amp; Supply Analysis Division</t>
  </si>
  <si>
    <t>TOTAL COGS PER UNIT</t>
  </si>
  <si>
    <t xml:space="preserve">1. COGS PER UNIT </t>
  </si>
  <si>
    <t>to choose Manufacturing site</t>
  </si>
  <si>
    <t>to add data</t>
  </si>
  <si>
    <t>YOY growth</t>
  </si>
  <si>
    <t>Direct cost, rub/unit</t>
  </si>
  <si>
    <t>Conversion cost, rub/unit</t>
  </si>
  <si>
    <t>COGS, rub/unit</t>
  </si>
  <si>
    <t>USD</t>
  </si>
  <si>
    <t>2.1 COGS PER UNIT (OTHERS)</t>
  </si>
  <si>
    <t>to add Manufacturing site</t>
  </si>
  <si>
    <t>calc</t>
  </si>
  <si>
    <t>Manufacturing COGS, EURO</t>
  </si>
  <si>
    <t>Contract price, EURO</t>
  </si>
  <si>
    <t>Customs duty, %</t>
  </si>
  <si>
    <t>Logistic, 
EURO</t>
  </si>
  <si>
    <t>Customs and Insurance, EURO</t>
  </si>
  <si>
    <t>TOTAL COGS PER UNIT, EURO</t>
  </si>
  <si>
    <t>TOTAL COGS PER UNIT, RUB</t>
  </si>
  <si>
    <t>Stakeholders</t>
  </si>
  <si>
    <t>Manufucturer/ BD&amp;L/ Global PM</t>
  </si>
  <si>
    <t>Production &amp; Supply Analysis (Y. Gorynina)</t>
  </si>
  <si>
    <t>Customs Management Group (E. Kiryanycheva/I. Rozanova)</t>
  </si>
  <si>
    <t>Portfolio Management (matrix)</t>
  </si>
  <si>
    <t>2.2 COGS PER UNIT ON YEARS (RUB)</t>
  </si>
  <si>
    <t>linked</t>
  </si>
  <si>
    <t>3.SOURCE DATA</t>
  </si>
  <si>
    <t>#</t>
  </si>
  <si>
    <t>Cost Type</t>
  </si>
  <si>
    <t>Source</t>
  </si>
  <si>
    <t>Manufacturing COGS</t>
  </si>
  <si>
    <t>Contract price</t>
  </si>
  <si>
    <t>Customs duty</t>
  </si>
  <si>
    <t>Logistic</t>
  </si>
  <si>
    <t>to add scrins/ other source data if applicable</t>
  </si>
  <si>
    <t>CAGR 5y</t>
  </si>
  <si>
    <t>CAGR 8y</t>
  </si>
  <si>
    <t>Assumptions</t>
  </si>
  <si>
    <t>mRub</t>
  </si>
  <si>
    <t>Sales In, units</t>
  </si>
  <si>
    <t>Gross Sales</t>
  </si>
  <si>
    <t>Sales Deductions</t>
  </si>
  <si>
    <t>PhCh bonus</t>
  </si>
  <si>
    <t>Net Sales</t>
  </si>
  <si>
    <t>Growth, %</t>
  </si>
  <si>
    <t>MS , %</t>
  </si>
  <si>
    <t>COGS as % from NS</t>
  </si>
  <si>
    <t>CoGS</t>
  </si>
  <si>
    <t>Gross Profit</t>
  </si>
  <si>
    <t>Selling expenses</t>
  </si>
  <si>
    <t>Marketing expenses</t>
  </si>
  <si>
    <t>Total S&amp;M</t>
  </si>
  <si>
    <t>Direct Contribution</t>
  </si>
  <si>
    <t>SF FTE incremental</t>
  </si>
  <si>
    <t>Key metrics</t>
  </si>
  <si>
    <t>Deductions incl. Ph Ch (% GS)</t>
  </si>
  <si>
    <t>Gross Profit (% NS)</t>
  </si>
  <si>
    <t>Selling expenses (% NS)</t>
  </si>
  <si>
    <t>Marketing expenses (% NS)</t>
  </si>
  <si>
    <t>Total S&amp;M (% NS)</t>
  </si>
  <si>
    <t>Direct Contribution (% NS)</t>
  </si>
  <si>
    <t>SF FTE total</t>
  </si>
  <si>
    <t>Selling expenses with full FTE</t>
  </si>
  <si>
    <t>Direct Contribution (Full FTE)</t>
  </si>
  <si>
    <t>Direct Contribution Full FTE(% NS)</t>
  </si>
  <si>
    <t>AGREEMENT TERMS</t>
  </si>
  <si>
    <t>M&amp;A &amp; BD&amp;L</t>
  </si>
  <si>
    <t>Условия договора</t>
  </si>
  <si>
    <t>Да/нет</t>
  </si>
  <si>
    <t>Стоимость</t>
  </si>
  <si>
    <t>Валюта платежей</t>
  </si>
  <si>
    <t>Условия оплаты</t>
  </si>
  <si>
    <t>Комментарии</t>
  </si>
  <si>
    <t>Структура сделки</t>
  </si>
  <si>
    <t>Приобертение IP rights, вкл.</t>
  </si>
  <si>
    <t>Досье / лицензия на досье</t>
  </si>
  <si>
    <t>ТЗ</t>
  </si>
  <si>
    <t>Ноу-хау</t>
  </si>
  <si>
    <t>Прочие</t>
  </si>
  <si>
    <t xml:space="preserve">Покупка готового продукта </t>
  </si>
  <si>
    <t>Минимальная партия</t>
  </si>
  <si>
    <t>Cтраны, в которых зарегистрирован продукт</t>
  </si>
  <si>
    <t>Производитель</t>
  </si>
  <si>
    <t>Фасовщик/Упаковщик</t>
  </si>
  <si>
    <t>Владелец РУ/Владелец досье</t>
  </si>
  <si>
    <t>Выпускающий контроль</t>
  </si>
  <si>
    <t xml:space="preserve">Сезонность производства (при необходимости) </t>
  </si>
  <si>
    <t>Project GANNT</t>
  </si>
  <si>
    <t>Project Management Office</t>
  </si>
  <si>
    <t>Детали</t>
  </si>
  <si>
    <t>Стратегия работы по проекту</t>
  </si>
  <si>
    <t>REGULATORY CONTROL</t>
  </si>
  <si>
    <t>Regulatory Assurance Department</t>
  </si>
  <si>
    <t xml:space="preserve">Наименование   </t>
  </si>
  <si>
    <t>В соответствии с требованиями Правил регистрации ЕАЭС</t>
  </si>
  <si>
    <t>В соответствии с требованием остальных стран СНГ</t>
  </si>
  <si>
    <t>AZ</t>
  </si>
  <si>
    <t>GE</t>
  </si>
  <si>
    <t>MD</t>
  </si>
  <si>
    <t>MN</t>
  </si>
  <si>
    <t>TJ</t>
  </si>
  <si>
    <t>TM</t>
  </si>
  <si>
    <t>UZ</t>
  </si>
  <si>
    <t>Возможность регистрации данного состава (Да/Нет/Комментарии)-для БАД, косметика</t>
  </si>
  <si>
    <t>Возможность регистрации данного наименования (Да/Нет/Комментарии)-для БАД и косметики</t>
  </si>
  <si>
    <t>Общий срок регистрации</t>
  </si>
  <si>
    <t>Необходимость регистрации субстанции (Да/Нет/Комментарии)</t>
  </si>
  <si>
    <t>Общий срок регистрации субстанции:</t>
  </si>
  <si>
    <t>Последовательность регистрации</t>
  </si>
  <si>
    <t>Стоимость регистрации, руб.</t>
  </si>
  <si>
    <t>Стоимость регистрации, EUR</t>
  </si>
  <si>
    <t>СУММА ИТОГО:</t>
  </si>
  <si>
    <t>RD</t>
  </si>
  <si>
    <t>R&amp;D Laboratory</t>
  </si>
  <si>
    <t>Таблица №1 Итоговые затраты</t>
  </si>
  <si>
    <t>total in eur</t>
  </si>
  <si>
    <t>total in rub</t>
  </si>
  <si>
    <t xml:space="preserve">02 Formulation development </t>
  </si>
  <si>
    <t xml:space="preserve">03 Scale-up </t>
  </si>
  <si>
    <t xml:space="preserve">04 Stability studies </t>
  </si>
  <si>
    <t>10 Internal costs (all phases)</t>
  </si>
  <si>
    <t>Собственная разработка</t>
  </si>
  <si>
    <t xml:space="preserve">Курсы валют </t>
  </si>
  <si>
    <t>Разработка сторонней организацией</t>
  </si>
  <si>
    <t>Разработка возможна при существующих ресурсах (да/нет)</t>
  </si>
  <si>
    <t>EUR/RUR</t>
  </si>
  <si>
    <t>Наименование исполнителя</t>
  </si>
  <si>
    <t>Стоимость работы</t>
  </si>
  <si>
    <t>Разработка возможна при привлечении дополнительных ресурсов</t>
  </si>
  <si>
    <t>USD/RUB</t>
  </si>
  <si>
    <t>Производство возможно при существующих ресурсах и оборудовании (да/нет, комментарии)</t>
  </si>
  <si>
    <t>Необходимые ресурсы:</t>
  </si>
  <si>
    <t>Субстанция, вспомогательные вещества, оборудование</t>
  </si>
  <si>
    <t>Условия валютных контрактов</t>
  </si>
  <si>
    <t>Субстанция, вспомогательные вещества</t>
  </si>
  <si>
    <t>Наименование</t>
  </si>
  <si>
    <t>Количество</t>
  </si>
  <si>
    <t>Ед.измерения</t>
  </si>
  <si>
    <t>Цена, руб.</t>
  </si>
  <si>
    <t>Сумма, руб.</t>
  </si>
  <si>
    <t>Цена</t>
  </si>
  <si>
    <t>Сумма</t>
  </si>
  <si>
    <t>разработка состава и технологий</t>
  </si>
  <si>
    <t>масштабирование</t>
  </si>
  <si>
    <t>разработка и валидация методик</t>
  </si>
  <si>
    <t>затраты на фармэкспертизу</t>
  </si>
  <si>
    <t>ИТОГО</t>
  </si>
  <si>
    <t>Персонал (специализация)</t>
  </si>
  <si>
    <t xml:space="preserve">Длительность разработки (аналитика/технология), мес  </t>
  </si>
  <si>
    <t xml:space="preserve">Изучение естественной стабильности, мес </t>
  </si>
  <si>
    <t xml:space="preserve">Изучение стабильности для регистрации, мес </t>
  </si>
  <si>
    <t xml:space="preserve">Минимальная партия, уп. </t>
  </si>
  <si>
    <t>RD_rates</t>
  </si>
  <si>
    <t>Информация</t>
  </si>
  <si>
    <t>Общая информация</t>
  </si>
  <si>
    <t>Наименование продукта</t>
  </si>
  <si>
    <t>Производственная площадка</t>
  </si>
  <si>
    <t>Производственный цикл</t>
  </si>
  <si>
    <t>Наименование компонента</t>
  </si>
  <si>
    <t>Ед. изм.</t>
  </si>
  <si>
    <t xml:space="preserve">Расходная норма на 1000 уп. </t>
  </si>
  <si>
    <t>Сырье и материалы</t>
  </si>
  <si>
    <t>Упаковочно-маркировочные материалы</t>
  </si>
  <si>
    <t>Прямые расходы</t>
  </si>
  <si>
    <t>Рекомендуемая производственная площадка:</t>
  </si>
  <si>
    <t>Clinical Trial Program</t>
  </si>
  <si>
    <t>Clinical affairs and scientific support</t>
  </si>
  <si>
    <t>Показания</t>
  </si>
  <si>
    <t>Медицинская стратегия</t>
  </si>
  <si>
    <t>Оригинальное/Воспроизведенное ЛС</t>
  </si>
  <si>
    <t>Необходимость проведения (да/нет)</t>
  </si>
  <si>
    <t xml:space="preserve">Объем/программа </t>
  </si>
  <si>
    <t>Продолжительность</t>
  </si>
  <si>
    <t>Стоимость (руб)</t>
  </si>
  <si>
    <t>Стоимость (EUR)</t>
  </si>
  <si>
    <t>Доклинические испытания</t>
  </si>
  <si>
    <t>Клинические испытания</t>
  </si>
  <si>
    <t>Научные обзоры и резюме для целей регистрации</t>
  </si>
  <si>
    <t>Portfolio to fill</t>
  </si>
  <si>
    <t>год лонча</t>
  </si>
  <si>
    <t>Наименование/стоимость EUR</t>
  </si>
  <si>
    <t>LOGISTICS_samples</t>
  </si>
  <si>
    <t>Supply Chain Management Departement</t>
  </si>
  <si>
    <t>Наименование образцов (без учета таможенной пошлины)</t>
  </si>
  <si>
    <t>Поставщик</t>
  </si>
  <si>
    <t>Количество мин. серий, в уп.</t>
  </si>
  <si>
    <t>Стоимость 1 мин.серии, руб.</t>
  </si>
  <si>
    <t>Срок поставки образцов</t>
  </si>
  <si>
    <t>Стоимость утилизации излишков</t>
  </si>
  <si>
    <t>Транспортные расходы</t>
  </si>
  <si>
    <t>Величина таможенной пошлины</t>
  </si>
  <si>
    <t>MANUFACTURE</t>
  </si>
  <si>
    <t>MS&amp;T, Transfer and Contract Manufacturing Deparment</t>
  </si>
  <si>
    <t>Полный цикл</t>
  </si>
  <si>
    <t>Фасовка</t>
  </si>
  <si>
    <t>Упаковка</t>
  </si>
  <si>
    <t>Производство возможно на существующем оборудовании (да/нет)</t>
  </si>
  <si>
    <t>Необходимо дополнительное оборудование</t>
  </si>
  <si>
    <t>Наименование оборудования, тип оборудования (форматные части, оснастка, оборудование)</t>
  </si>
  <si>
    <t>Срок закупки оборудования</t>
  </si>
  <si>
    <t xml:space="preserve">Обоснование сроков закупки </t>
  </si>
  <si>
    <t>Возможная производственная площадка</t>
  </si>
  <si>
    <t>Нижфарм (Да/Нет)</t>
  </si>
  <si>
    <t>Хемофарм Обнинск (Да/Нет)</t>
  </si>
  <si>
    <t>Другая (Указать какая)</t>
  </si>
  <si>
    <t>Информация по производственной площадке</t>
  </si>
  <si>
    <t>Рекомендуемая производственная площадка</t>
  </si>
  <si>
    <t>Минимальный объем производственной партии на основном оборудовании</t>
  </si>
  <si>
    <t>Минимальный объем производственной партии на оборудовании пилотного участка</t>
  </si>
  <si>
    <t>Объем и количество валидационных серий</t>
  </si>
  <si>
    <t>Объем и количество трансферных серий</t>
  </si>
  <si>
    <t>Наличие лицензии на производство</t>
  </si>
  <si>
    <t>Производственный цикл (цикличность)</t>
  </si>
  <si>
    <t>Трансфер</t>
  </si>
  <si>
    <t xml:space="preserve">Срок </t>
  </si>
  <si>
    <t>Обоснование сроков</t>
  </si>
  <si>
    <t>5.2</t>
  </si>
  <si>
    <t>5.3</t>
  </si>
  <si>
    <t>5.4</t>
  </si>
  <si>
    <t>5.5</t>
  </si>
  <si>
    <t>5.6</t>
  </si>
  <si>
    <t>5.7</t>
  </si>
  <si>
    <t>5.8</t>
  </si>
  <si>
    <t>Итого</t>
  </si>
  <si>
    <t>Необходимые ресурсы</t>
  </si>
  <si>
    <t>Расходная норма на 1000 уп.</t>
  </si>
  <si>
    <t>Накладные расходы, Наименование SKU</t>
  </si>
  <si>
    <t xml:space="preserve">BULK </t>
  </si>
  <si>
    <t>Фасовка  и упаковка</t>
  </si>
  <si>
    <t>Размер серии, упаковок</t>
  </si>
  <si>
    <t>Наладка м/ч, мин на 1000 упаковок</t>
  </si>
  <si>
    <t>Работа м/ч, мин на 1000 упаковок</t>
  </si>
  <si>
    <t>Наладка ч/ч, мин на 1000 упаковок</t>
  </si>
  <si>
    <t>Работа ч/ч, мин на 1000 упаковок</t>
  </si>
  <si>
    <t>7.1</t>
  </si>
  <si>
    <t>7.2</t>
  </si>
  <si>
    <t>7.3</t>
  </si>
  <si>
    <t>7.4</t>
  </si>
  <si>
    <t>7.5</t>
  </si>
  <si>
    <t>QUALITY ASSURANCE</t>
  </si>
  <si>
    <t>Quality Assurance Function</t>
  </si>
  <si>
    <r>
      <t xml:space="preserve">Типы Затрат </t>
    </r>
    <r>
      <rPr>
        <b/>
        <i/>
        <sz val="8"/>
        <color theme="0"/>
        <rFont val="Century Gothic"/>
        <family val="2"/>
        <charset val="204"/>
      </rPr>
      <t xml:space="preserve">
(включая наим. производлителя, поставщка)</t>
    </r>
  </si>
  <si>
    <t>Срок</t>
  </si>
  <si>
    <t>Необходимость проведения очного аудита производителя</t>
  </si>
  <si>
    <t>Стоимость, руб.</t>
  </si>
  <si>
    <t>Наименование оборудования, реактивов, валидация методик</t>
  </si>
  <si>
    <t>Необходимость привлечения сторонних организаций</t>
  </si>
  <si>
    <t>Необходимость проведения контроля качества образцов</t>
  </si>
  <si>
    <t>Наименование образцов</t>
  </si>
  <si>
    <t>Количество образцов для экспертизы (минимальных серий, в уп.)</t>
  </si>
  <si>
    <t>Срок проведения экспертизы образцов, кол-во дней</t>
  </si>
  <si>
    <t xml:space="preserve">RISK ASSESSMENT </t>
  </si>
  <si>
    <t>to fill only columns F and G</t>
  </si>
  <si>
    <t>to fill in from the list</t>
  </si>
  <si>
    <t xml:space="preserve">RISK SCALE WITHOUT SOLUTION </t>
  </si>
  <si>
    <t xml:space="preserve">RISK SCALE AFTER SOLUTION IMPLEMENTATION </t>
  </si>
  <si>
    <t xml:space="preserve">DESCRIPTION OF RISK </t>
  </si>
  <si>
    <t>CAUSES OF RISK</t>
  </si>
  <si>
    <t xml:space="preserve">DATE "IN" </t>
  </si>
  <si>
    <t>RISK OWNER</t>
  </si>
  <si>
    <t>RISK SEVERITY</t>
  </si>
  <si>
    <t>RISK LIKELIHOOD</t>
  </si>
  <si>
    <t>RISK LEVEL</t>
  </si>
  <si>
    <t>DESCRIPTION OF CONSEQUENCES</t>
  </si>
  <si>
    <t>MINIMIZATION OF RISK/PROPOSED SOLUTION</t>
  </si>
  <si>
    <t>BUDGET</t>
  </si>
  <si>
    <t>ACCEPTABLE TO PROCEED</t>
  </si>
  <si>
    <t>1. MARKETING RISKS</t>
  </si>
  <si>
    <t>RISK RATING KEY</t>
  </si>
  <si>
    <t>LOW
0 - Acceptable</t>
  </si>
  <si>
    <t>MEDIUM
1- ALARP (as low as reasonably practicable)</t>
  </si>
  <si>
    <t>HIGH
2 - Generally unacceptable</t>
  </si>
  <si>
    <t>EXTREME
3 - Intolerable</t>
  </si>
  <si>
    <t>RISK SEVERITY KEY</t>
  </si>
  <si>
    <t>RISK LIKELIHOOD KEY</t>
  </si>
  <si>
    <t>RISK LEVEL KEY</t>
  </si>
  <si>
    <t>ACCEPTABLE TO PROCEED KEY</t>
  </si>
  <si>
    <t>Uncritical findings, small risk but of interest (for other work stream or in general)</t>
  </si>
  <si>
    <t>Findings with moderate risk without solution</t>
  </si>
  <si>
    <t>Findings with high risk without solution</t>
  </si>
  <si>
    <t>Project breaker without solution</t>
  </si>
  <si>
    <t>OK TO PROCEED</t>
  </si>
  <si>
    <t>TAKE MITIGATION EFFORTS</t>
  </si>
  <si>
    <t>SEEK SUPPORT</t>
  </si>
  <si>
    <t>PROJECT ON HOLD</t>
  </si>
  <si>
    <t>ACCEPTABLE</t>
  </si>
  <si>
    <t>IMPROBABLE</t>
  </si>
  <si>
    <t>LOW</t>
  </si>
  <si>
    <t>Uncritical findings/insignificant risk after solution implementation</t>
  </si>
  <si>
    <t>TOLERABLE</t>
  </si>
  <si>
    <t>POSSIBLE</t>
  </si>
  <si>
    <t>MEDIUM</t>
  </si>
  <si>
    <t>Findings with moderate risk after solution implementation</t>
  </si>
  <si>
    <t>SEVERITY</t>
  </si>
  <si>
    <t>UNDESIRABLE</t>
  </si>
  <si>
    <t>PROBABLE</t>
  </si>
  <si>
    <t>HIGH</t>
  </si>
  <si>
    <t>Findings with high risk after solution implementation</t>
  </si>
  <si>
    <t>ACCEPTABLE
Little to no effect on project</t>
  </si>
  <si>
    <t>TOLERABLE
Effects are felt, but not critical to outcome</t>
  </si>
  <si>
    <t>UNDESIRABLE
Serious impact to the course of action and outcome</t>
  </si>
  <si>
    <t>INTOLERABLE
Could result in disaster</t>
  </si>
  <si>
    <t>INTOLERABLE</t>
  </si>
  <si>
    <t>N/A</t>
  </si>
  <si>
    <t>EXTREME</t>
  </si>
  <si>
    <t>Project breaker (no mitigation possible)</t>
  </si>
  <si>
    <t>LIKELIHOOD</t>
  </si>
  <si>
    <t>IMPROBABLE
Risk is unlikely to occur</t>
  </si>
  <si>
    <t>POSSIBLE
Risk will likely occur</t>
  </si>
  <si>
    <t xml:space="preserve">2. IP RISKS </t>
  </si>
  <si>
    <t>PROBABLE
Risk will occur</t>
  </si>
  <si>
    <t>2.1.</t>
  </si>
  <si>
    <t xml:space="preserve">3. TAX &amp; LEGAL RISKS </t>
  </si>
  <si>
    <t>3.1.</t>
  </si>
  <si>
    <t xml:space="preserve">4. REGULATORY STRATEGY RISKS </t>
  </si>
  <si>
    <t>4.1.</t>
  </si>
  <si>
    <t xml:space="preserve">5. FINANCIAL RISKS </t>
  </si>
  <si>
    <t>5.1.</t>
  </si>
  <si>
    <t>6. R&amp;D RISKS</t>
  </si>
  <si>
    <t>6.1.</t>
  </si>
  <si>
    <t xml:space="preserve">7. CLINICAL DEVELOPMENT RISKS </t>
  </si>
  <si>
    <t>7.1.</t>
  </si>
  <si>
    <t>7.2.</t>
  </si>
  <si>
    <t xml:space="preserve">8. LOGISTIC RISKS </t>
  </si>
  <si>
    <t>8.1.</t>
  </si>
  <si>
    <t xml:space="preserve">9. MANUFACTURING RISKS </t>
  </si>
  <si>
    <t>9.1.</t>
  </si>
  <si>
    <t xml:space="preserve">10. QULITY CONTROL RISKS </t>
  </si>
  <si>
    <t>10.1.</t>
  </si>
  <si>
    <t xml:space="preserve">11. REGULATORY RISKS </t>
  </si>
  <si>
    <t>11.1.</t>
  </si>
  <si>
    <t>LD</t>
  </si>
  <si>
    <t>NS Y1</t>
  </si>
  <si>
    <t>NS Y2</t>
  </si>
  <si>
    <t>NS Y3</t>
  </si>
  <si>
    <t>NS Y4</t>
  </si>
  <si>
    <t>NS Y5</t>
  </si>
  <si>
    <t>NS Y6</t>
  </si>
  <si>
    <t>NS Y7</t>
  </si>
  <si>
    <t>NS Y8</t>
  </si>
  <si>
    <t>NS Y9</t>
  </si>
  <si>
    <t>NS Y10</t>
  </si>
  <si>
    <t>Vol Y1</t>
  </si>
  <si>
    <t>Vol Y2</t>
  </si>
  <si>
    <t>Vol Y3</t>
  </si>
  <si>
    <t>Vol Y4</t>
  </si>
  <si>
    <t>Vol Y5</t>
  </si>
  <si>
    <t>Vol Y6</t>
  </si>
  <si>
    <t>Vol Y7</t>
  </si>
  <si>
    <t>Vol Y8</t>
  </si>
  <si>
    <t>Vol Y9</t>
  </si>
  <si>
    <t>Vol Y10</t>
  </si>
  <si>
    <t>Y3 Sales</t>
  </si>
  <si>
    <t>Total Inv</t>
  </si>
  <si>
    <t>GM (%)</t>
  </si>
  <si>
    <t>NPV</t>
  </si>
  <si>
    <t>IRR (%)</t>
  </si>
  <si>
    <t>Payback period</t>
  </si>
  <si>
    <t>*Calc rate</t>
  </si>
  <si>
    <t>Guidance &amp; Check-list</t>
  </si>
  <si>
    <t>NPV period</t>
  </si>
  <si>
    <t>• NPV period should generally follow the product life cycle (PLC), considering 4 phases: introduction, growth, maturity and decline (see graph to the right)</t>
  </si>
  <si>
    <t>• Default NPV period based on product category (please select category in sheet "Input")</t>
  </si>
  <si>
    <t>(Incremental) Marketing and selling</t>
  </si>
  <si>
    <t>• Incremental product specific marketing &amp; promotion spend to be planned under Marketing expenses dependent on the PLC: higher spend during introduction &amp; growth phase</t>
  </si>
  <si>
    <t>Examples:</t>
  </si>
  <si>
    <t xml:space="preserve">   - POS materials</t>
  </si>
  <si>
    <r>
      <t xml:space="preserve">   - </t>
    </r>
    <r>
      <rPr>
        <sz val="10"/>
        <rFont val="Arial"/>
        <family val="2"/>
        <charset val="204"/>
      </rPr>
      <t>Sampling Activities</t>
    </r>
  </si>
  <si>
    <r>
      <t xml:space="preserve">   - </t>
    </r>
    <r>
      <rPr>
        <sz val="10"/>
        <rFont val="Arial"/>
        <family val="2"/>
        <charset val="204"/>
      </rPr>
      <t>Digital Marketing (agencies fees, content etc)</t>
    </r>
  </si>
  <si>
    <r>
      <t xml:space="preserve">   - </t>
    </r>
    <r>
      <rPr>
        <sz val="10"/>
        <rFont val="Arial"/>
        <family val="2"/>
        <charset val="204"/>
      </rPr>
      <t>Training (HCPs)</t>
    </r>
  </si>
  <si>
    <r>
      <t xml:space="preserve">   - </t>
    </r>
    <r>
      <rPr>
        <sz val="10"/>
        <rFont val="Arial"/>
        <family val="2"/>
        <charset val="204"/>
      </rPr>
      <t>Press Activities</t>
    </r>
  </si>
  <si>
    <r>
      <t xml:space="preserve">   - </t>
    </r>
    <r>
      <rPr>
        <sz val="10"/>
        <rFont val="Arial"/>
        <family val="2"/>
        <charset val="204"/>
      </rPr>
      <t>Launch promotion activities (e.g., events)</t>
    </r>
  </si>
  <si>
    <r>
      <t xml:space="preserve">   - </t>
    </r>
    <r>
      <rPr>
        <sz val="10"/>
        <rFont val="Arial"/>
        <family val="2"/>
        <charset val="204"/>
      </rPr>
      <t>Market research/ concept test</t>
    </r>
  </si>
  <si>
    <t xml:space="preserve">   - Incremental A&amp;P Brand building</t>
  </si>
  <si>
    <t>• Incremental sales reps and logistic costs to be planned under selling expenses</t>
  </si>
  <si>
    <r>
      <t xml:space="preserve">   - </t>
    </r>
    <r>
      <rPr>
        <sz val="10"/>
        <rFont val="Arial"/>
        <family val="2"/>
        <charset val="204"/>
      </rPr>
      <t>Additional Sales Representatives</t>
    </r>
  </si>
  <si>
    <r>
      <t xml:space="preserve">   - </t>
    </r>
    <r>
      <rPr>
        <sz val="10"/>
        <rFont val="Arial"/>
        <family val="2"/>
        <charset val="204"/>
      </rPr>
      <t>Training sales reps</t>
    </r>
  </si>
  <si>
    <r>
      <t xml:space="preserve">   - </t>
    </r>
    <r>
      <rPr>
        <sz val="10"/>
        <rFont val="Arial"/>
        <family val="2"/>
        <charset val="204"/>
      </rPr>
      <t>Logistic costs</t>
    </r>
  </si>
  <si>
    <t>Additional information to be provided (please refer to sheet "BC Assumptions")</t>
  </si>
  <si>
    <t>• Must-have-information:</t>
  </si>
  <si>
    <t xml:space="preserve">   - Brief description of product / product characteristics</t>
  </si>
  <si>
    <t xml:space="preserve">   - Target customer group</t>
  </si>
  <si>
    <t xml:space="preserve">   - USP of the product</t>
  </si>
  <si>
    <t xml:space="preserve">   - Marketing Launch strategy</t>
  </si>
  <si>
    <t xml:space="preserve">   - A&amp;P spend for umbrella brand</t>
  </si>
  <si>
    <t xml:space="preserve">   - Brand owner (locally / globally (STADA AG) owned, 3rd party brand)</t>
  </si>
  <si>
    <t xml:space="preserve">   - Market data source (e.g. IQVIA)</t>
  </si>
  <si>
    <t xml:space="preserve">   - Basis for NSP (e.g. STADA reference product in case of line extension; competitor's product)</t>
  </si>
  <si>
    <t xml:space="preserve">   - Basis for COGS estimate (e.g. STADA reference product; agreed supply price)</t>
  </si>
  <si>
    <t>• Nice-to-have-information (if available):</t>
  </si>
  <si>
    <t xml:space="preserve">   - Details on the main 3 competitors </t>
  </si>
  <si>
    <t xml:space="preserve">   - Distribution channels</t>
  </si>
  <si>
    <t xml:space="preserve">   - Packaging details (shared package, own language pack)</t>
  </si>
  <si>
    <t xml:space="preserve">   - Break-down of marketing investments</t>
  </si>
  <si>
    <t xml:space="preserve">   - IL Term sheet</t>
  </si>
  <si>
    <r>
      <t xml:space="preserve">Guidance &amp; Check-list // Specifics </t>
    </r>
    <r>
      <rPr>
        <b/>
        <u/>
        <sz val="12"/>
        <color theme="0"/>
        <rFont val="Arial"/>
        <family val="2"/>
        <charset val="204"/>
      </rPr>
      <t>CHC</t>
    </r>
  </si>
  <si>
    <t xml:space="preserve">Standard / default approach: </t>
  </si>
  <si>
    <t>• NPV calculation over 8 years
• Net sales ramp-down by -25% p.a. between Y6-8</t>
  </si>
  <si>
    <t>• NPV calculation over 5 years 
• Net sales ramp-down by -25% in Y5</t>
  </si>
  <si>
    <t>Cannibalization - Impact of product launch on the existing portfolio</t>
  </si>
  <si>
    <t>NPV calculation is only to be based on incremental Net sales:
• Cannibalization refers to a reduction in sales volume / revenue as a result of the introduction of a new product
• Cannibalization needs to be deducted to make sure that only the incremental Net sales are considered in the NPV calculation
• Cannibalization in percentage share (percentage of consumers switching from existing to new product) to be based on past experience of new product launches</t>
  </si>
  <si>
    <r>
      <t xml:space="preserve">• Must-have-information: same as above </t>
    </r>
    <r>
      <rPr>
        <u/>
        <sz val="10"/>
        <color theme="1"/>
        <rFont val="Arial"/>
        <family val="2"/>
        <charset val="204"/>
      </rPr>
      <t>plus</t>
    </r>
    <r>
      <rPr>
        <sz val="10"/>
        <color theme="1"/>
        <rFont val="Arial"/>
        <family val="2"/>
        <charset val="204"/>
      </rPr>
      <t>:</t>
    </r>
  </si>
  <si>
    <t xml:space="preserve">   - Existing Portfolio &amp; Cannibalization</t>
  </si>
  <si>
    <t>BC Preparation - Which internal &amp; external factors should be considered?</t>
  </si>
  <si>
    <t>USP 
(unique selling preposition)</t>
  </si>
  <si>
    <t>• What is the USP (unique selling preposition) of the product? E.g.: better taste / smells better, easier to apply, new indication
• Does it meet an unmet need? 
• Is USP based on consumer insight or portfolio extension?
• What makes the product different to competition?</t>
  </si>
  <si>
    <t>Consumer</t>
  </si>
  <si>
    <t>• Who is the consumer / target group? Consumer profile includes e.g. behaviour, age, gender
• How do I target the identified consumer best? 
• What is the potential trial / conversion rate? What is the source of estimated trial and conversions rates?</t>
  </si>
  <si>
    <t>Competition</t>
  </si>
  <si>
    <t>• Who are my competitors? 
• What are the market shares of main competitors?
• How fragmented is the market? Are there a few big players / one dominating market player with high market share / many small brands with low shares?
• Is there private label / generic competition (e.g. generic cough products...)
• What is the competitors' strategy and their USP? Does any competitor plan any new launch?
• How many consumers might switch to STADA's new product? What is the source of estimated switches (e.g. past experience)?</t>
  </si>
  <si>
    <t>Market / Economic environment</t>
  </si>
  <si>
    <t>•  How is the market defined? (OTC category / specific subsegment --&gt; e.g. specific plain vitamins / Vitamin C combinations / Multivitamins…)
• What is the expected market growth (e.g. IQVIA data)?
     --&gt; consider external factors, e.g. Covid impact (last two years have changed market dynamics / potential rebound or normalization of market)
     --&gt; is there a seasonality to be considered?
     --&gt; is it a newly established market? --&gt; exponential growth rates might be seen that might not maintain at same level
• Does the data source (e.g. IQVIA) cover all important or relevant segments (mass market / e-commerce) as market dynamics might differ?
• What is our expected market share? 
• Pricing - Do I have information on competitors' pricing? What is the minimum required NSP? 
• Are there any significant changes in the market that need to be considered, e.g. any regulatory changes expected (RX-OTC-switches)?</t>
  </si>
  <si>
    <t>Existing products</t>
  </si>
  <si>
    <t xml:space="preserve">• What is the expected impact on existing products (cannibalization)?
• In case of expected cannibalization: how many consumers are expected to switch to the new product? What is the impact on unit sales and / or pricing? </t>
  </si>
  <si>
    <t>Please fill in the orange fields in the following sheets</t>
  </si>
  <si>
    <t>1. Assump_local - вкладка, для внесения первичных данных, зафиксированных в АИП (кроме Инвестиций)</t>
  </si>
  <si>
    <t xml:space="preserve">2. Если продукт относится к категории CHC-FS/Cosmetics , то прогнозы на 6-8 гг не нужно заполнять, т.к. NPV рассчитывается для данной категории только на 5 лет </t>
  </si>
  <si>
    <t xml:space="preserve">На вкладке Assump_local необходимо выбрать условие, согласно которому прогнозы будут затянуты в модель: </t>
  </si>
  <si>
    <t>1. ДА - Берем для расчета кейса прогнозы БЮ для 5-8 гг;</t>
  </si>
  <si>
    <t>2. НЕТ - Используем стандартные вводные по расчету кейсов (для СНС)</t>
  </si>
  <si>
    <t>3. Вносим вводные для расчета кейса на вкладку "Input"</t>
  </si>
  <si>
    <t xml:space="preserve">4. </t>
  </si>
  <si>
    <t>4. Вкладка Input_P&amp;L</t>
  </si>
  <si>
    <t>Для затрат на Marketing и SF есть две опции:</t>
  </si>
  <si>
    <t xml:space="preserve"> - Individual: в данном случае в кейс затянутся затраты, полученные от БЮ (по строке SKU1 для каждой страны, т.к. затраты планируются на PC)</t>
  </si>
  <si>
    <t>-% от Net sales (10% по умолчанию): в данном случае  - 10% от NS по каждому SKU</t>
  </si>
  <si>
    <t>5.  OOE затраты: буферные затраты 5000 евро на весь бизнес кейс</t>
  </si>
  <si>
    <t xml:space="preserve"> buffer/complexity cost ( per year, per business case)</t>
  </si>
  <si>
    <t>Other operating exp.</t>
  </si>
  <si>
    <t>6. Лист Input_INV: Добавлены дополнительные категории инвестиций (п 13 - 15), также в пустых строках можно вписаь еще необходимые категории (п 16 и ниже)</t>
  </si>
  <si>
    <t>Важно! Сроки амортизации проверяем ( для пустых строк стоит 20, если другое - корректируем,  для  оборудования -  также проверяем в зависимости от класса ОС)</t>
  </si>
  <si>
    <t>НИОКР 20 лет</t>
  </si>
  <si>
    <t>Лабораторное оборудование 8 лет</t>
  </si>
  <si>
    <t>Оснастка  8 лет</t>
  </si>
  <si>
    <t>Производственная линия 15 лет</t>
  </si>
  <si>
    <t>…</t>
  </si>
  <si>
    <t>Для CHC - FS/Cosmetics 6-8 гг не заполнять!!!!</t>
  </si>
  <si>
    <t>Предпосылки для расчетов</t>
  </si>
  <si>
    <t>Sales</t>
  </si>
  <si>
    <t>Currency</t>
  </si>
  <si>
    <t>Выбрать</t>
  </si>
  <si>
    <t>Продажи итого, уп.</t>
  </si>
  <si>
    <t>Sales, units</t>
  </si>
  <si>
    <t>Использовать прогнозы БЮ для 5-8 гг</t>
  </si>
  <si>
    <t>SKU 1</t>
  </si>
  <si>
    <t>RU</t>
  </si>
  <si>
    <t>RUB</t>
  </si>
  <si>
    <t>SKU 2</t>
  </si>
  <si>
    <t xml:space="preserve">SKU 3 </t>
  </si>
  <si>
    <t>SKU 4</t>
  </si>
  <si>
    <t>SKU 5</t>
  </si>
  <si>
    <t>KZ</t>
  </si>
  <si>
    <t>BY</t>
  </si>
  <si>
    <t>AM</t>
  </si>
  <si>
    <t>KG</t>
  </si>
  <si>
    <t>Отпускная цена gross, на упаковку</t>
  </si>
  <si>
    <t>Gross selling price, per un</t>
  </si>
  <si>
    <t>Финансовая скидка, %</t>
  </si>
  <si>
    <t>Financial discount, %</t>
  </si>
  <si>
    <t>Отпускная цена net, на упаковку</t>
  </si>
  <si>
    <t>Net selling price, per un</t>
  </si>
  <si>
    <t>Продажи итого net, локальная валюта</t>
  </si>
  <si>
    <t>Net Sales, local currency</t>
  </si>
  <si>
    <t>Себестоимость, на упаковку</t>
  </si>
  <si>
    <t>COGS, per un</t>
  </si>
  <si>
    <t>Роялти, на упаковку</t>
  </si>
  <si>
    <t>Royalty, per un</t>
  </si>
  <si>
    <t>Себестоимость (с учетом роялти), на упаковку</t>
  </si>
  <si>
    <t>COGS (incl.royalty), per un</t>
  </si>
  <si>
    <t>Себестоимость, локальная валюта</t>
  </si>
  <si>
    <t>COGS, local currency</t>
  </si>
  <si>
    <t>Total COGS</t>
  </si>
  <si>
    <t>Затраты на продвижение, локальная валюта</t>
  </si>
  <si>
    <t>Marketing expenses, local currency</t>
  </si>
  <si>
    <t>Marketing and Selling expenses</t>
  </si>
  <si>
    <t>PC</t>
  </si>
  <si>
    <t>Расходы SF, локальная валюта</t>
  </si>
  <si>
    <t>Selling expenses, local currency</t>
  </si>
  <si>
    <t>Административные расходы, локальная валюта</t>
  </si>
  <si>
    <t>GA, local currency</t>
  </si>
  <si>
    <t>G&amp;A</t>
  </si>
  <si>
    <t>R&amp;D расходы, локальная валюта</t>
  </si>
  <si>
    <t>R&amp;D, local currency</t>
  </si>
  <si>
    <t>R&amp;D expenses</t>
  </si>
  <si>
    <t>OOE расходы, локальная валюта</t>
  </si>
  <si>
    <t>OOE, local currency</t>
  </si>
  <si>
    <t>Other operating expenses</t>
  </si>
  <si>
    <t xml:space="preserve">Оборотный капитал </t>
  </si>
  <si>
    <t>Working capital</t>
  </si>
  <si>
    <t>дней</t>
  </si>
  <si>
    <t>days</t>
  </si>
  <si>
    <t>Период оборота дебиторской задолженности, дн.</t>
  </si>
  <si>
    <t>Receivables Turnover period</t>
  </si>
  <si>
    <t>Период оборота запасов готовой продукции, дн.</t>
  </si>
  <si>
    <t>Finished goods Turnover period</t>
  </si>
  <si>
    <t>Период оборота запасов сырья и материалов, дн.</t>
  </si>
  <si>
    <t>Raw materials Turnover period</t>
  </si>
  <si>
    <t>Период оборота кредиторской задолженности, дн.</t>
  </si>
  <si>
    <t>Payables Turnover period</t>
  </si>
  <si>
    <t>Стоимость капитала</t>
  </si>
  <si>
    <t>Cost of Capital</t>
  </si>
  <si>
    <t>X-rates BUD 2024</t>
  </si>
  <si>
    <t>EUR/USD</t>
  </si>
  <si>
    <t>WACC Assumps</t>
  </si>
  <si>
    <t>TOTAL WACC</t>
  </si>
  <si>
    <t>min</t>
  </si>
  <si>
    <t>max</t>
  </si>
  <si>
    <t>Row Input</t>
  </si>
  <si>
    <t>EUR/RUB</t>
  </si>
  <si>
    <t>NPV, EUR</t>
  </si>
  <si>
    <t>GM (avg. fcst period)</t>
  </si>
  <si>
    <t/>
  </si>
  <si>
    <t>Product Category</t>
  </si>
  <si>
    <t>Generics</t>
  </si>
  <si>
    <t>&lt;&lt;&lt;Choose</t>
  </si>
  <si>
    <t>RU-Russian Federation</t>
  </si>
  <si>
    <t>Company</t>
  </si>
  <si>
    <t>Earliest Launch date</t>
  </si>
  <si>
    <r>
      <t xml:space="preserve">Period Number </t>
    </r>
    <r>
      <rPr>
        <b/>
        <sz val="10"/>
        <rFont val="Arial"/>
        <family val="2"/>
        <charset val="204"/>
      </rPr>
      <t xml:space="preserve">1 </t>
    </r>
    <r>
      <rPr>
        <sz val="10"/>
        <rFont val="Arial"/>
        <family val="2"/>
        <charset val="204"/>
      </rPr>
      <t>(for discount factor)</t>
    </r>
  </si>
  <si>
    <t>country assumptions by HQ</t>
  </si>
  <si>
    <t>country assumptions adjusted by locals</t>
  </si>
  <si>
    <t>Chosen assumptions</t>
  </si>
  <si>
    <t>DSO (in days / net-sales)</t>
  </si>
  <si>
    <t>DIO (in days / net-sales)</t>
  </si>
  <si>
    <t>DPO (in days / net-sales)</t>
  </si>
  <si>
    <t>Company Tax Rate (in%)</t>
  </si>
  <si>
    <t>WACC</t>
  </si>
  <si>
    <t>serial no.</t>
  </si>
  <si>
    <t>Company Code</t>
  </si>
  <si>
    <t>Sales Country</t>
  </si>
  <si>
    <t>SAP Material number</t>
  </si>
  <si>
    <t>Product</t>
  </si>
  <si>
    <t>Dosage form</t>
  </si>
  <si>
    <t>HDPE bottles</t>
  </si>
  <si>
    <t>market section</t>
  </si>
  <si>
    <t>pharm. Status [Rx/OTC]</t>
  </si>
  <si>
    <t xml:space="preserve">Originator pack size </t>
  </si>
  <si>
    <t xml:space="preserve">Originator ex-factory price (in €) </t>
  </si>
  <si>
    <t>launch year</t>
  </si>
  <si>
    <t>launch month</t>
  </si>
  <si>
    <t>Channel Retail /Hospital</t>
  </si>
  <si>
    <t>Maxim aceptable COGs per pack</t>
  </si>
  <si>
    <t>Introduction quantity (in packs)</t>
  </si>
  <si>
    <t>MOQ</t>
  </si>
  <si>
    <t>Please note: Y1 to be entered on 12-month basis (not launch month specific)</t>
  </si>
  <si>
    <t>Please note: Launch month specifc unit FC in Y1</t>
  </si>
  <si>
    <t>incremental</t>
  </si>
  <si>
    <r>
      <t xml:space="preserve">Ramp-down for </t>
    </r>
    <r>
      <rPr>
        <b/>
        <u/>
        <sz val="11"/>
        <color theme="5"/>
        <rFont val="Arial"/>
        <family val="2"/>
        <charset val="204"/>
      </rPr>
      <t>CHC only</t>
    </r>
  </si>
  <si>
    <t>individual</t>
  </si>
  <si>
    <t>Select "individual" if amounts to be entered in €m or "in % of NS" for %-age share</t>
  </si>
  <si>
    <t>excl. royalty</t>
  </si>
  <si>
    <t>incl. royalty</t>
  </si>
  <si>
    <t>Units</t>
  </si>
  <si>
    <r>
      <t xml:space="preserve">Units </t>
    </r>
    <r>
      <rPr>
        <sz val="9"/>
        <rFont val="Arial"/>
        <family val="2"/>
        <charset val="204"/>
      </rPr>
      <t>- Launch spec.</t>
    </r>
  </si>
  <si>
    <t>Gross Selling Price</t>
  </si>
  <si>
    <t>discount, %</t>
  </si>
  <si>
    <t>Net Selling Price</t>
  </si>
  <si>
    <t>Default or individual?</t>
  </si>
  <si>
    <t>growth rate - Net sales in %</t>
  </si>
  <si>
    <t>COGS per unit</t>
  </si>
  <si>
    <t>Royalty per unit</t>
  </si>
  <si>
    <t>Gross Margin</t>
  </si>
  <si>
    <t>Selling exp.</t>
  </si>
  <si>
    <t>M&amp;S expenses</t>
  </si>
  <si>
    <t>R&amp;D exp.</t>
  </si>
  <si>
    <t>Launch year</t>
  </si>
  <si>
    <t>Default or individual</t>
  </si>
  <si>
    <t>Default</t>
  </si>
  <si>
    <t>only direct attributable expenses</t>
  </si>
  <si>
    <t>Investments</t>
  </si>
  <si>
    <t>Depreciation</t>
  </si>
  <si>
    <t>check sum !!!</t>
  </si>
  <si>
    <t>WBS element</t>
  </si>
  <si>
    <t>WBS element name</t>
  </si>
  <si>
    <t xml:space="preserve">Phase </t>
  </si>
  <si>
    <t>Depreciation period in years</t>
  </si>
  <si>
    <t>Total capitalization</t>
  </si>
  <si>
    <t>annual depreciation
(full year)</t>
  </si>
  <si>
    <t>begin of depreciation (=launch year)</t>
  </si>
  <si>
    <t>begin of depreciation (=launch month)</t>
  </si>
  <si>
    <t>depreciation in 1st year (launch year)</t>
  </si>
  <si>
    <t>end of depreciation (year)</t>
  </si>
  <si>
    <t>end of depreciation (month)</t>
  </si>
  <si>
    <t>depreciation in last year of depr. Period</t>
  </si>
  <si>
    <t xml:space="preserve">01 API sourcing/Dossier selection </t>
  </si>
  <si>
    <t>Local exp.</t>
  </si>
  <si>
    <t xml:space="preserve">05 Clinical research </t>
  </si>
  <si>
    <t xml:space="preserve">06 Dossier compilation </t>
  </si>
  <si>
    <t> </t>
  </si>
  <si>
    <t xml:space="preserve">07 Regulatory procedure </t>
  </si>
  <si>
    <t xml:space="preserve">08 Pre-launch phase </t>
  </si>
  <si>
    <t xml:space="preserve">09 Commercial phase </t>
  </si>
  <si>
    <t>11 Downpayments / License fee</t>
  </si>
  <si>
    <t>12 Dummy</t>
  </si>
  <si>
    <t xml:space="preserve">13. Production Equipment </t>
  </si>
  <si>
    <t>14. QA&amp;QC Equipment</t>
  </si>
  <si>
    <t>15. Transfer costs</t>
  </si>
  <si>
    <t>16. ….</t>
  </si>
  <si>
    <t>Global exp.</t>
  </si>
  <si>
    <t>Year</t>
  </si>
  <si>
    <t>An investment assessment (NPV calculation) is related to incremental P&amp;L
In Pipeline Value File it is interesting to show the full value of the project
=&gt; here you can change the views</t>
  </si>
  <si>
    <t>Y1</t>
  </si>
  <si>
    <t>Y2</t>
  </si>
  <si>
    <t>Y3</t>
  </si>
  <si>
    <t>Y4</t>
  </si>
  <si>
    <t>Y5</t>
  </si>
  <si>
    <t>Y6</t>
  </si>
  <si>
    <t>Y7</t>
  </si>
  <si>
    <t>Y8</t>
  </si>
  <si>
    <r>
      <rPr>
        <b/>
        <sz val="10"/>
        <rFont val="Arial"/>
        <family val="2"/>
        <charset val="204"/>
      </rPr>
      <t>how much in %</t>
    </r>
    <r>
      <rPr>
        <sz val="10"/>
        <rFont val="Arial"/>
        <family val="2"/>
        <charset val="204"/>
      </rPr>
      <t xml:space="preserve"> of considered units are </t>
    </r>
    <r>
      <rPr>
        <b/>
        <sz val="10"/>
        <rFont val="Arial"/>
        <family val="2"/>
        <charset val="204"/>
      </rPr>
      <t>incremental</t>
    </r>
    <r>
      <rPr>
        <sz val="10"/>
        <rFont val="Arial"/>
        <family val="2"/>
        <charset val="204"/>
      </rPr>
      <t xml:space="preserve"> vs. Situation w/o this project (default value = 100%)</t>
    </r>
  </si>
  <si>
    <r>
      <rPr>
        <b/>
        <sz val="10"/>
        <rFont val="Arial"/>
        <family val="2"/>
        <charset val="204"/>
      </rPr>
      <t>how much in %</t>
    </r>
    <r>
      <rPr>
        <sz val="10"/>
        <rFont val="Arial"/>
        <family val="2"/>
        <charset val="204"/>
      </rPr>
      <t xml:space="preserve"> of considered NSP are </t>
    </r>
    <r>
      <rPr>
        <b/>
        <sz val="10"/>
        <rFont val="Arial"/>
        <family val="2"/>
        <charset val="204"/>
      </rPr>
      <t>incremental</t>
    </r>
    <r>
      <rPr>
        <sz val="10"/>
        <rFont val="Arial"/>
        <family val="2"/>
        <charset val="204"/>
      </rPr>
      <t xml:space="preserve"> vs. situation w/o this project (default value = 100%)</t>
    </r>
  </si>
  <si>
    <t>Example 1</t>
  </si>
  <si>
    <t>Situation in the past</t>
  </si>
  <si>
    <t>Future situation without new project</t>
  </si>
  <si>
    <t>Future situation with new project</t>
  </si>
  <si>
    <t>NSP</t>
  </si>
  <si>
    <t>Example 2</t>
  </si>
  <si>
    <t>Example 3</t>
  </si>
  <si>
    <r>
      <t xml:space="preserve">Select countries (Yes/No) - </t>
    </r>
    <r>
      <rPr>
        <b/>
        <i/>
        <sz val="10"/>
        <color rgb="FFD50058"/>
        <rFont val="Segoe UI"/>
        <family val="2"/>
        <charset val="204"/>
      </rPr>
      <t>If manual selection is needed, please choose No for Group Selection</t>
    </r>
  </si>
  <si>
    <t>Group Selection</t>
  </si>
  <si>
    <t>Select EAEU</t>
  </si>
  <si>
    <t>Yes</t>
  </si>
  <si>
    <t>&lt;&lt;&lt;</t>
  </si>
  <si>
    <t>Select STADA CIS</t>
  </si>
  <si>
    <t>No</t>
  </si>
  <si>
    <t>STADA CIS</t>
  </si>
  <si>
    <t>EAEU</t>
  </si>
  <si>
    <t>Manual selection</t>
  </si>
  <si>
    <t>Period Number (for discount factor)</t>
  </si>
  <si>
    <t>Comment</t>
  </si>
  <si>
    <t>Measure</t>
  </si>
  <si>
    <t>Mio EUR</t>
  </si>
  <si>
    <t>check</t>
  </si>
  <si>
    <t>Y-o-y growth</t>
  </si>
  <si>
    <t>GM</t>
  </si>
  <si>
    <t>GM, %</t>
  </si>
  <si>
    <t>ME+SF % Net Sales</t>
  </si>
  <si>
    <t>EBITDA</t>
  </si>
  <si>
    <t>EBIT</t>
  </si>
  <si>
    <t>EBIT % NS</t>
  </si>
  <si>
    <t>Accounts receivable</t>
  </si>
  <si>
    <t xml:space="preserve">Inventory </t>
  </si>
  <si>
    <t>Accounts payable</t>
  </si>
  <si>
    <t>Working Capital</t>
  </si>
  <si>
    <t>Delta NWC</t>
  </si>
  <si>
    <t>CCC</t>
  </si>
  <si>
    <t>Cash Flow</t>
  </si>
  <si>
    <t>Tax payment</t>
  </si>
  <si>
    <t>Delta Working Capital</t>
  </si>
  <si>
    <t>Cash Flow from operating activities</t>
  </si>
  <si>
    <t>Total investments</t>
  </si>
  <si>
    <t>Cash Flow from Investing activities</t>
  </si>
  <si>
    <t>Total Cash Flow</t>
  </si>
  <si>
    <t>Cumulative CF</t>
  </si>
  <si>
    <t>Discounted CF from operating activities</t>
  </si>
  <si>
    <t>Discounted CF from Investing activities</t>
  </si>
  <si>
    <t>Total Discounted CF</t>
  </si>
  <si>
    <t>Cumulative discounted CF</t>
  </si>
  <si>
    <t>PP</t>
  </si>
  <si>
    <t>DPP</t>
  </si>
  <si>
    <t>IRR</t>
  </si>
  <si>
    <t>Break Even (Y)</t>
  </si>
  <si>
    <t>Note: break-even starting from first year of investment</t>
  </si>
  <si>
    <t>Break Even (CY)</t>
  </si>
  <si>
    <t>x</t>
  </si>
  <si>
    <t>Profitability index</t>
  </si>
  <si>
    <t>Net Sales discounted</t>
  </si>
  <si>
    <t>COGS discounted</t>
  </si>
  <si>
    <t>M&amp;S discounted</t>
  </si>
  <si>
    <t>R&amp;D &amp; G&amp;A discounted</t>
  </si>
  <si>
    <t>Taxes discounted</t>
  </si>
  <si>
    <t>NWC discounted</t>
  </si>
  <si>
    <t>COUNTRY</t>
  </si>
  <si>
    <t>&lt;&lt; choose country</t>
  </si>
  <si>
    <t>Currency and measure</t>
  </si>
  <si>
    <t>in €/Rub</t>
  </si>
  <si>
    <t>Страны</t>
  </si>
  <si>
    <t>Валюта</t>
  </si>
  <si>
    <t>ARM</t>
  </si>
  <si>
    <t>ML</t>
  </si>
  <si>
    <t>Да</t>
  </si>
  <si>
    <t>Нет</t>
  </si>
  <si>
    <t>Формирование NSP: % G2N</t>
  </si>
  <si>
    <t>Price G2N, %</t>
  </si>
  <si>
    <t>ALL</t>
  </si>
  <si>
    <t>CHC</t>
  </si>
  <si>
    <t>Guidance 
fit</t>
  </si>
  <si>
    <t>Corporate Guidance</t>
  </si>
  <si>
    <t>Corp. Guidance</t>
  </si>
  <si>
    <t>n/a</t>
  </si>
  <si>
    <t>Min €100k per product per country or 
Min €100k per SKU</t>
  </si>
  <si>
    <t>in %</t>
  </si>
  <si>
    <t>&gt; 50%; (30% min)</t>
  </si>
  <si>
    <t>&gt;= Exist. brand GM or 50%; Min: 45% or (Exist. Brand GM-5% points)</t>
  </si>
  <si>
    <t>&gt; 30%; (20% min)</t>
  </si>
  <si>
    <t>Break even (CY)</t>
  </si>
  <si>
    <t>Bud 2022 GM:</t>
  </si>
  <si>
    <t>Please select CHC Brand:</t>
  </si>
  <si>
    <t xml:space="preserve">Investment (incl. reg fees) </t>
  </si>
  <si>
    <t>Lunestil</t>
  </si>
  <si>
    <t>please select from drop-down</t>
  </si>
  <si>
    <t>P&amp;L  - Total</t>
  </si>
  <si>
    <t>P&amp;L  - Incremental</t>
  </si>
  <si>
    <t>Cannibalization</t>
  </si>
  <si>
    <t>Unit sales</t>
  </si>
  <si>
    <t>NSP in €</t>
  </si>
  <si>
    <t>growth rate</t>
  </si>
  <si>
    <t>COGS</t>
  </si>
  <si>
    <t>COGS in €</t>
  </si>
  <si>
    <t>Marketing &amp; Selling Expenses</t>
  </si>
  <si>
    <t>EBITDA Margin</t>
  </si>
  <si>
    <t>NSP - Incremental</t>
  </si>
  <si>
    <t>Check with NPV sheet</t>
  </si>
  <si>
    <t>Check with BC ass. sheet</t>
  </si>
  <si>
    <t>Net sales - New products</t>
  </si>
  <si>
    <t>Net Sales - Incremental</t>
  </si>
  <si>
    <t>Net Sales - Cannibalized</t>
  </si>
  <si>
    <t>Net Sales - Total</t>
  </si>
  <si>
    <t>Net sales - Existing Business</t>
  </si>
  <si>
    <t>Net Sales - Existing Business</t>
  </si>
  <si>
    <t>Net Sales - Existing Business less Cannibalized</t>
  </si>
  <si>
    <t>Total Net sales</t>
  </si>
  <si>
    <t>M&amp;S</t>
  </si>
  <si>
    <t>R&amp;D + Admin</t>
  </si>
  <si>
    <t>Taxes</t>
  </si>
  <si>
    <t>Δ NWC</t>
  </si>
  <si>
    <t>Net Sales (disc.)</t>
  </si>
  <si>
    <t>COGS (disc.)</t>
  </si>
  <si>
    <t>M&amp;S (disc.)</t>
  </si>
  <si>
    <t>R&amp;D + Admin (disc.)</t>
  </si>
  <si>
    <t>Taxes (disc)</t>
  </si>
  <si>
    <t>Δ NWC (disc.)</t>
  </si>
  <si>
    <t>Investments (disc.)</t>
  </si>
  <si>
    <t>PROJECT DETAILS</t>
  </si>
  <si>
    <t>Project Stage Gate</t>
  </si>
  <si>
    <t xml:space="preserve">Decision level </t>
  </si>
  <si>
    <t>Decision type</t>
  </si>
  <si>
    <t>Dev. Type</t>
  </si>
  <si>
    <t>Launch Type</t>
  </si>
  <si>
    <t>Category</t>
  </si>
  <si>
    <t>drop-down</t>
  </si>
  <si>
    <t>SG-1</t>
  </si>
  <si>
    <t>Local Deal</t>
  </si>
  <si>
    <t>ooPCM</t>
  </si>
  <si>
    <t>IL (exclusive)</t>
  </si>
  <si>
    <t>RA-driven</t>
  </si>
  <si>
    <t>SG-2</t>
  </si>
  <si>
    <t>Global Deal</t>
  </si>
  <si>
    <t>PCM</t>
  </si>
  <si>
    <t>IL (non-exclusive)</t>
  </si>
  <si>
    <t>LoE-driven</t>
  </si>
  <si>
    <t>Gx</t>
  </si>
  <si>
    <t>SG-3</t>
  </si>
  <si>
    <t>Range Enlargement</t>
  </si>
  <si>
    <t>CD</t>
  </si>
  <si>
    <t>Spx</t>
  </si>
  <si>
    <t>Territory Extension</t>
  </si>
  <si>
    <t>OD</t>
  </si>
  <si>
    <t>Dossier Source</t>
  </si>
  <si>
    <t>please fill out</t>
  </si>
  <si>
    <t>INN</t>
  </si>
  <si>
    <t>NFC code</t>
  </si>
  <si>
    <t>Dosage Form</t>
  </si>
  <si>
    <t>Strengths</t>
  </si>
  <si>
    <t>ATC</t>
  </si>
  <si>
    <t>Indication</t>
  </si>
  <si>
    <t>Brand name</t>
  </si>
  <si>
    <t>Originator</t>
  </si>
  <si>
    <t>Country Scope</t>
  </si>
  <si>
    <t>PCM date</t>
  </si>
  <si>
    <t>Main Launch</t>
  </si>
  <si>
    <t>automatic</t>
  </si>
  <si>
    <t>First Launch</t>
  </si>
  <si>
    <t>Decision
level</t>
  </si>
  <si>
    <t>Dev. 
Type</t>
  </si>
  <si>
    <t>Country
Scope</t>
  </si>
  <si>
    <t>INN/Project 
Name</t>
  </si>
  <si>
    <t>NFC</t>
  </si>
  <si>
    <t>NPV 
(k EUR)</t>
  </si>
  <si>
    <t>Topic</t>
  </si>
  <si>
    <t>Decision
type</t>
  </si>
  <si>
    <t>Action</t>
  </si>
  <si>
    <t>Responsible</t>
  </si>
  <si>
    <t>Net Sales Y3</t>
  </si>
  <si>
    <t>EBIT Y3</t>
  </si>
  <si>
    <t>NPV
in k €</t>
  </si>
  <si>
    <t>Invests</t>
  </si>
  <si>
    <t>Status</t>
  </si>
  <si>
    <t>Remarks</t>
  </si>
  <si>
    <t>tbc</t>
  </si>
  <si>
    <t>tbd</t>
  </si>
  <si>
    <t>PM / GBDL / PD</t>
  </si>
  <si>
    <t>ü</t>
  </si>
  <si>
    <t>Rationale/Justification for approval</t>
  </si>
  <si>
    <t>Data Source</t>
  </si>
  <si>
    <t>Master Data</t>
  </si>
  <si>
    <t>Input tab</t>
  </si>
  <si>
    <t>Manual</t>
  </si>
  <si>
    <t>ok</t>
  </si>
  <si>
    <t xml:space="preserve"> (global &amp; local template)</t>
  </si>
  <si>
    <t>Country scope</t>
  </si>
  <si>
    <t>INN/Project Name</t>
  </si>
  <si>
    <t>Decision</t>
  </si>
  <si>
    <t>Genetic grants exclusivity to biggest markets UK and DE + AT and Nordics, Dossier audit positive, submission planned with In-Vitro BE data (approach checked &amp; confirmed by RA) &amp; 9 M stability, RMS AT recently open to discuss timelines
Competitive Landscape: Lupin, Teva and Cipla all most probably achieved settlements in the UK, following filing nullity suits against Chiesi patents, Lupin launched in the UK 2021, Sandoz also achieved settlement outside of an IP court and expected to be ready to launch 01/2024</t>
  </si>
  <si>
    <t>approved</t>
  </si>
  <si>
    <t>Sign the LSA with Genetic based on the negotiated deal terms foreseeing that DE remains exclusive, positive IP check on Genetic formulation and device and Genetic agreeing to shoulder 50% of the cost related to achieving IP settlement with Chiesi before Jan 2024</t>
  </si>
  <si>
    <t>GPM/Project Team</t>
  </si>
  <si>
    <t>Pharmaceutical Form
/Strength</t>
  </si>
  <si>
    <t>Country Description
(automatic)</t>
  </si>
  <si>
    <t>Region
(automatic)</t>
  </si>
  <si>
    <t>Project status at HQ</t>
  </si>
  <si>
    <t>HQ
Project 
planned to start
date</t>
  </si>
  <si>
    <t>Planned Subm.
Date</t>
  </si>
  <si>
    <t>PM Approval Date</t>
  </si>
  <si>
    <t>Status PM</t>
  </si>
  <si>
    <t xml:space="preserve">PMDB name </t>
  </si>
  <si>
    <t>GPM Manager</t>
  </si>
  <si>
    <t>PM Priority 
1 - high,
2 - medium,
3 - low)</t>
  </si>
  <si>
    <t>Comments</t>
  </si>
  <si>
    <t>HQ In-Process</t>
  </si>
  <si>
    <t>28.10.2021</t>
  </si>
  <si>
    <t xml:space="preserve">Launch by AL from DE stock planned in Q4 2023.  FC tbc.  </t>
  </si>
  <si>
    <t>Aseem Sharma</t>
  </si>
  <si>
    <t>Field in non-EEA file will have to be changed/split in strength &amp; dosage form</t>
  </si>
  <si>
    <t>OK</t>
  </si>
  <si>
    <t>Alpha-2-Code</t>
  </si>
  <si>
    <t>Country code ISO 3166-1</t>
  </si>
  <si>
    <t>English sort name</t>
  </si>
  <si>
    <t>Region</t>
  </si>
  <si>
    <t>AD</t>
  </si>
  <si>
    <t>AD-Andorra</t>
  </si>
  <si>
    <t>Andorra</t>
  </si>
  <si>
    <t>EU</t>
  </si>
  <si>
    <t>AE</t>
  </si>
  <si>
    <t>AE-United Arab Emirates</t>
  </si>
  <si>
    <t>United Arab Emirates</t>
  </si>
  <si>
    <t>MENA</t>
  </si>
  <si>
    <t>AF</t>
  </si>
  <si>
    <t>AF-Afghanistan</t>
  </si>
  <si>
    <t>Afghanistan</t>
  </si>
  <si>
    <t>AG</t>
  </si>
  <si>
    <t>AG-Antigua and Barbuda</t>
  </si>
  <si>
    <t>Antigua and Barbuda</t>
  </si>
  <si>
    <t>LATAM</t>
  </si>
  <si>
    <t>AI</t>
  </si>
  <si>
    <t>AI-Anguilla</t>
  </si>
  <si>
    <t>Anguilla</t>
  </si>
  <si>
    <t>AL</t>
  </si>
  <si>
    <t>AL-Albania</t>
  </si>
  <si>
    <t>Albania</t>
  </si>
  <si>
    <t>SEE</t>
  </si>
  <si>
    <t>AM-Armenia</t>
  </si>
  <si>
    <t>Armenia</t>
  </si>
  <si>
    <t>CIS</t>
  </si>
  <si>
    <t>AO</t>
  </si>
  <si>
    <t>AO-Angola</t>
  </si>
  <si>
    <t>Angola</t>
  </si>
  <si>
    <t>AFRICA</t>
  </si>
  <si>
    <t>AQ</t>
  </si>
  <si>
    <t>AQ-Antarctica</t>
  </si>
  <si>
    <t>Antarctica</t>
  </si>
  <si>
    <t>AR</t>
  </si>
  <si>
    <t>AR-Argentina</t>
  </si>
  <si>
    <t>Argentina</t>
  </si>
  <si>
    <t>AS</t>
  </si>
  <si>
    <t>AS-American Samoa</t>
  </si>
  <si>
    <t>American Samoa</t>
  </si>
  <si>
    <t>AT</t>
  </si>
  <si>
    <t>AT-Austria</t>
  </si>
  <si>
    <t>Austria</t>
  </si>
  <si>
    <t>AU</t>
  </si>
  <si>
    <t>AU-Australia</t>
  </si>
  <si>
    <t>Australia</t>
  </si>
  <si>
    <t>APAC</t>
  </si>
  <si>
    <t>AW</t>
  </si>
  <si>
    <t>AW-Aruba</t>
  </si>
  <si>
    <t>Aruba</t>
  </si>
  <si>
    <t>AX</t>
  </si>
  <si>
    <t>AX-Aland Islands !Åland Islands</t>
  </si>
  <si>
    <t>Aland Islands !Åland Islands</t>
  </si>
  <si>
    <t>AZ-Azerbaijan</t>
  </si>
  <si>
    <t>Azerbaijan</t>
  </si>
  <si>
    <t>BA</t>
  </si>
  <si>
    <t>BA-Bosnia and Herzegovina</t>
  </si>
  <si>
    <t>Bosnia and Herzegovina</t>
  </si>
  <si>
    <t>BB</t>
  </si>
  <si>
    <t>BB-Barbados</t>
  </si>
  <si>
    <t>Barbados</t>
  </si>
  <si>
    <t>BD</t>
  </si>
  <si>
    <t>BD-Bangladesh</t>
  </si>
  <si>
    <t>Bangladesh</t>
  </si>
  <si>
    <t>BE</t>
  </si>
  <si>
    <t>BE-Belgium</t>
  </si>
  <si>
    <t>Belgium</t>
  </si>
  <si>
    <t>BF</t>
  </si>
  <si>
    <t>BF-Burkina Faso</t>
  </si>
  <si>
    <t>Burkina Faso</t>
  </si>
  <si>
    <t>BG</t>
  </si>
  <si>
    <t>BG-Bulgaria</t>
  </si>
  <si>
    <t>Bulgaria</t>
  </si>
  <si>
    <t>BH</t>
  </si>
  <si>
    <t>BH-Bahrain</t>
  </si>
  <si>
    <t>Bahrain</t>
  </si>
  <si>
    <t>BI</t>
  </si>
  <si>
    <t>BI-Burundi</t>
  </si>
  <si>
    <t>Burundi</t>
  </si>
  <si>
    <t>BJ</t>
  </si>
  <si>
    <t>BJ-Benin</t>
  </si>
  <si>
    <t>Benin</t>
  </si>
  <si>
    <t>BL</t>
  </si>
  <si>
    <t>BL-Saint Barthelemy !Saint Barthélemy</t>
  </si>
  <si>
    <t>Saint Barthelemy !Saint Barthélemy</t>
  </si>
  <si>
    <t>BM</t>
  </si>
  <si>
    <t>BM-Bermuda</t>
  </si>
  <si>
    <t>Bermuda</t>
  </si>
  <si>
    <t>BN</t>
  </si>
  <si>
    <t>BN-Brunei Darussalam</t>
  </si>
  <si>
    <t>Brunei Darussalam</t>
  </si>
  <si>
    <t>BO</t>
  </si>
  <si>
    <t>BO-Bolivia (Plurinational State of)</t>
  </si>
  <si>
    <t>Bolivia (Plurinational State of)</t>
  </si>
  <si>
    <t>BQ</t>
  </si>
  <si>
    <t>BQ-Bonaire, Sint Eustatius and Saba</t>
  </si>
  <si>
    <t>Bonaire, Sint Eustatius and Saba</t>
  </si>
  <si>
    <t>BR</t>
  </si>
  <si>
    <t>BR-Brazil</t>
  </si>
  <si>
    <t>Brazil</t>
  </si>
  <si>
    <t>BS</t>
  </si>
  <si>
    <t>BS-Bahamas</t>
  </si>
  <si>
    <t>Bahamas</t>
  </si>
  <si>
    <t>BT</t>
  </si>
  <si>
    <t>BT-Bhutan</t>
  </si>
  <si>
    <t>Bhutan</t>
  </si>
  <si>
    <t>BV</t>
  </si>
  <si>
    <t>BV-Bouvet Island</t>
  </si>
  <si>
    <t>Bouvet Island</t>
  </si>
  <si>
    <t>BW</t>
  </si>
  <si>
    <t>BW-Botswana</t>
  </si>
  <si>
    <t>Botswana</t>
  </si>
  <si>
    <t>BY-Belarus</t>
  </si>
  <si>
    <t>Belarus</t>
  </si>
  <si>
    <t>BZ</t>
  </si>
  <si>
    <t>BZ-Belize</t>
  </si>
  <si>
    <t>Belize</t>
  </si>
  <si>
    <t>CA</t>
  </si>
  <si>
    <t>CA-Canada</t>
  </si>
  <si>
    <t>Canada</t>
  </si>
  <si>
    <t>NA</t>
  </si>
  <si>
    <t>CC</t>
  </si>
  <si>
    <t>CC-Cocos (Keeling) Islands</t>
  </si>
  <si>
    <t>Cocos (Keeling) Islands</t>
  </si>
  <si>
    <t>CD-Congo (Democratic Republic of the)</t>
  </si>
  <si>
    <t>Congo (Democratic Republic of the)</t>
  </si>
  <si>
    <t>CF</t>
  </si>
  <si>
    <t>CF-Central African Republic</t>
  </si>
  <si>
    <t>Central African Republic</t>
  </si>
  <si>
    <t>CG</t>
  </si>
  <si>
    <t>CG-Congo</t>
  </si>
  <si>
    <t>Congo</t>
  </si>
  <si>
    <t>CH</t>
  </si>
  <si>
    <t>CH-Switzerland</t>
  </si>
  <si>
    <t>Switzerland</t>
  </si>
  <si>
    <t>CI</t>
  </si>
  <si>
    <t>CI-Cote d'Ivoire !Côte d'Ivoire</t>
  </si>
  <si>
    <t>Cote d'Ivoire !Côte d'Ivoire</t>
  </si>
  <si>
    <t>CK</t>
  </si>
  <si>
    <t>CK-Cook Islands</t>
  </si>
  <si>
    <t>Cook Islands</t>
  </si>
  <si>
    <t>CL</t>
  </si>
  <si>
    <t>CL-Chile</t>
  </si>
  <si>
    <t>Chile</t>
  </si>
  <si>
    <t>CM</t>
  </si>
  <si>
    <t>CM-Cameroon</t>
  </si>
  <si>
    <t>Cameroon</t>
  </si>
  <si>
    <t>CN</t>
  </si>
  <si>
    <t>CN-China</t>
  </si>
  <si>
    <t>China</t>
  </si>
  <si>
    <t>CO</t>
  </si>
  <si>
    <t>CO-Colombia</t>
  </si>
  <si>
    <t>Colombia</t>
  </si>
  <si>
    <t>CR</t>
  </si>
  <si>
    <t>CR-Costa Rica</t>
  </si>
  <si>
    <t>Costa Rica</t>
  </si>
  <si>
    <t>CU</t>
  </si>
  <si>
    <t>CU-Cuba</t>
  </si>
  <si>
    <t>Cuba</t>
  </si>
  <si>
    <t>CV</t>
  </si>
  <si>
    <t>CV-Cabo Verde</t>
  </si>
  <si>
    <t>Cabo Verde</t>
  </si>
  <si>
    <t>CW</t>
  </si>
  <si>
    <t>CW-Curacao !Curaçao</t>
  </si>
  <si>
    <t>Curacao !Curaçao</t>
  </si>
  <si>
    <t>CX</t>
  </si>
  <si>
    <t>CX-Christmas Island</t>
  </si>
  <si>
    <t>Christmas Island</t>
  </si>
  <si>
    <t>CY</t>
  </si>
  <si>
    <t>CY-Cyprus</t>
  </si>
  <si>
    <t>Cyprus</t>
  </si>
  <si>
    <t>CZ</t>
  </si>
  <si>
    <t>CZ-Czech Republic</t>
  </si>
  <si>
    <t>Czech Republic</t>
  </si>
  <si>
    <t>DE</t>
  </si>
  <si>
    <t>DE-Germany</t>
  </si>
  <si>
    <t>Germany</t>
  </si>
  <si>
    <t>DJ</t>
  </si>
  <si>
    <t>DJ-Djibouti</t>
  </si>
  <si>
    <t>Djibouti</t>
  </si>
  <si>
    <t>DK</t>
  </si>
  <si>
    <t>DK-Denmark</t>
  </si>
  <si>
    <t>Denmark</t>
  </si>
  <si>
    <t>DM</t>
  </si>
  <si>
    <t>DM-Dominica</t>
  </si>
  <si>
    <t>Dominica</t>
  </si>
  <si>
    <t>DO</t>
  </si>
  <si>
    <t>DO-Dominican Republic</t>
  </si>
  <si>
    <t>Dominican Republic</t>
  </si>
  <si>
    <t>DZ</t>
  </si>
  <si>
    <t>DZ-Algeria</t>
  </si>
  <si>
    <t>Algeria</t>
  </si>
  <si>
    <t>EC</t>
  </si>
  <si>
    <t>EC-Ecuador</t>
  </si>
  <si>
    <t>Ecuador</t>
  </si>
  <si>
    <t>EE</t>
  </si>
  <si>
    <t>EE-Estonia</t>
  </si>
  <si>
    <t>Estonia</t>
  </si>
  <si>
    <t>EG</t>
  </si>
  <si>
    <t>EG-Egypt</t>
  </si>
  <si>
    <t>Egypt</t>
  </si>
  <si>
    <t>EH</t>
  </si>
  <si>
    <t>EH-Western Sahara</t>
  </si>
  <si>
    <t>Western Sahara</t>
  </si>
  <si>
    <t>ER</t>
  </si>
  <si>
    <t>ER-Eritrea</t>
  </si>
  <si>
    <t>Eritrea</t>
  </si>
  <si>
    <t>ES</t>
  </si>
  <si>
    <t>ES-Spain</t>
  </si>
  <si>
    <t>Spain</t>
  </si>
  <si>
    <t>ET</t>
  </si>
  <si>
    <t>ET-Ethiopia</t>
  </si>
  <si>
    <t>Ethiopia</t>
  </si>
  <si>
    <t>FI</t>
  </si>
  <si>
    <t>FI-Finland</t>
  </si>
  <si>
    <t>Finland</t>
  </si>
  <si>
    <t>FJ</t>
  </si>
  <si>
    <t>FJ-Fiji</t>
  </si>
  <si>
    <t>Fiji</t>
  </si>
  <si>
    <t>FK</t>
  </si>
  <si>
    <t>FK-Falkland Islands (Malvinas)</t>
  </si>
  <si>
    <t>Falkland Islands (Malvinas)</t>
  </si>
  <si>
    <t>FM</t>
  </si>
  <si>
    <t>FM-Micronesia (Federated States of)</t>
  </si>
  <si>
    <t>Micronesia (Federated States of)</t>
  </si>
  <si>
    <t>FO</t>
  </si>
  <si>
    <t>FO-Faroe Islands</t>
  </si>
  <si>
    <t>Faroe Islands</t>
  </si>
  <si>
    <t>FR</t>
  </si>
  <si>
    <t>FR-France</t>
  </si>
  <si>
    <t>France</t>
  </si>
  <si>
    <t>GA</t>
  </si>
  <si>
    <t>GA-Gabon</t>
  </si>
  <si>
    <t>Gabon</t>
  </si>
  <si>
    <t>GB</t>
  </si>
  <si>
    <t>GB-United Kingdom of Great Britain and Northern Ireland</t>
  </si>
  <si>
    <t>United Kingdom of Great Britain and Northern Ireland</t>
  </si>
  <si>
    <t>GD</t>
  </si>
  <si>
    <t>GD-Grenada</t>
  </si>
  <si>
    <t>Grenada</t>
  </si>
  <si>
    <t>GE-Georgia</t>
  </si>
  <si>
    <t>Georgia</t>
  </si>
  <si>
    <t>GF</t>
  </si>
  <si>
    <t>GF-French Guiana</t>
  </si>
  <si>
    <t>French Guiana</t>
  </si>
  <si>
    <t>GG</t>
  </si>
  <si>
    <t>GG-Guernsey</t>
  </si>
  <si>
    <t>Guernsey</t>
  </si>
  <si>
    <t>GH</t>
  </si>
  <si>
    <t>GH-Ghana</t>
  </si>
  <si>
    <t>Ghana</t>
  </si>
  <si>
    <t>GI</t>
  </si>
  <si>
    <t>GI-Gibraltar</t>
  </si>
  <si>
    <t>Gibraltar</t>
  </si>
  <si>
    <t>GL</t>
  </si>
  <si>
    <t>GL-Greenland</t>
  </si>
  <si>
    <t>Greenland</t>
  </si>
  <si>
    <t>GM-Gambia</t>
  </si>
  <si>
    <t>Gambia</t>
  </si>
  <si>
    <t>GN</t>
  </si>
  <si>
    <t>GN-Guinea</t>
  </si>
  <si>
    <t>Guinea</t>
  </si>
  <si>
    <t>GP</t>
  </si>
  <si>
    <t>GP-Guadeloupe</t>
  </si>
  <si>
    <t>Guadeloupe</t>
  </si>
  <si>
    <t>GQ</t>
  </si>
  <si>
    <t>GQ-Equatorial Guinea</t>
  </si>
  <si>
    <t>Equatorial Guinea</t>
  </si>
  <si>
    <t>GR</t>
  </si>
  <si>
    <t>GR-Greece</t>
  </si>
  <si>
    <t>Greece</t>
  </si>
  <si>
    <t>GS</t>
  </si>
  <si>
    <t>GS-South Georgia and the South Sandwich Islands</t>
  </si>
  <si>
    <t>South Georgia and the South Sandwich Islands</t>
  </si>
  <si>
    <t>GT</t>
  </si>
  <si>
    <t>GT-Guatemala</t>
  </si>
  <si>
    <t>Guatemala</t>
  </si>
  <si>
    <t>GU</t>
  </si>
  <si>
    <t>GU-Guam</t>
  </si>
  <si>
    <t>Guam</t>
  </si>
  <si>
    <t>GW</t>
  </si>
  <si>
    <t>GW-Guinea-Bissau</t>
  </si>
  <si>
    <t>Guinea-Bissau</t>
  </si>
  <si>
    <t>GY</t>
  </si>
  <si>
    <t>GY-Guyana</t>
  </si>
  <si>
    <t>Guyana</t>
  </si>
  <si>
    <t>HK</t>
  </si>
  <si>
    <t>HK-Hong Kong</t>
  </si>
  <si>
    <t>Hong Kong</t>
  </si>
  <si>
    <t xml:space="preserve">APAC </t>
  </si>
  <si>
    <t>HM</t>
  </si>
  <si>
    <t>HM-Heard Island and McDonald Islands</t>
  </si>
  <si>
    <t>Heard Island and McDonald Islands</t>
  </si>
  <si>
    <t>HN</t>
  </si>
  <si>
    <t>HN-Honduras</t>
  </si>
  <si>
    <t>Honduras</t>
  </si>
  <si>
    <t>HR</t>
  </si>
  <si>
    <t>HR-Croatia</t>
  </si>
  <si>
    <t>Croatia</t>
  </si>
  <si>
    <t>HT</t>
  </si>
  <si>
    <t>HT-Haiti</t>
  </si>
  <si>
    <t>Haiti</t>
  </si>
  <si>
    <t>HU</t>
  </si>
  <si>
    <t>HU-Hungary</t>
  </si>
  <si>
    <t>Hungary</t>
  </si>
  <si>
    <t>ID</t>
  </si>
  <si>
    <t>ID-Indonesia</t>
  </si>
  <si>
    <t>Indonesia</t>
  </si>
  <si>
    <t>APaC</t>
  </si>
  <si>
    <t>IE</t>
  </si>
  <si>
    <t>IE-Ireland</t>
  </si>
  <si>
    <t>Ireland</t>
  </si>
  <si>
    <t>IL</t>
  </si>
  <si>
    <t>IL-Israel</t>
  </si>
  <si>
    <t>Israel</t>
  </si>
  <si>
    <t>IM</t>
  </si>
  <si>
    <t>IM-Isle of Man</t>
  </si>
  <si>
    <t>Isle of Man</t>
  </si>
  <si>
    <t>IN</t>
  </si>
  <si>
    <t>IN-India</t>
  </si>
  <si>
    <t>India</t>
  </si>
  <si>
    <t>IO</t>
  </si>
  <si>
    <t>IO-British Indian Ocean Territory</t>
  </si>
  <si>
    <t>British Indian Ocean Territory</t>
  </si>
  <si>
    <t>IQ</t>
  </si>
  <si>
    <t>IQ-Iraq</t>
  </si>
  <si>
    <t>Iraq</t>
  </si>
  <si>
    <t>IQ/K</t>
  </si>
  <si>
    <t>IQ/K-Iraq-Kurdistan Territory</t>
  </si>
  <si>
    <t>Iraq-Kurdistan Territory</t>
  </si>
  <si>
    <t>IR</t>
  </si>
  <si>
    <t>IR-Iran (Islamic Republic of)</t>
  </si>
  <si>
    <t>Iran (Islamic Republic of)</t>
  </si>
  <si>
    <t>IS</t>
  </si>
  <si>
    <t>IS-Iceland</t>
  </si>
  <si>
    <t>Iceland</t>
  </si>
  <si>
    <t>IT</t>
  </si>
  <si>
    <t>IT-Italy</t>
  </si>
  <si>
    <t>Italy</t>
  </si>
  <si>
    <t>JE</t>
  </si>
  <si>
    <t>JE-Jersey</t>
  </si>
  <si>
    <t>Jersey</t>
  </si>
  <si>
    <t>JM</t>
  </si>
  <si>
    <t>JM-Jamaica</t>
  </si>
  <si>
    <t>Jamaica</t>
  </si>
  <si>
    <t>JO</t>
  </si>
  <si>
    <t>JO-Jordan</t>
  </si>
  <si>
    <t>Jordan</t>
  </si>
  <si>
    <t>JP</t>
  </si>
  <si>
    <t>JP-Japan</t>
  </si>
  <si>
    <t>Japan</t>
  </si>
  <si>
    <t>KE</t>
  </si>
  <si>
    <t>KE-Kenya</t>
  </si>
  <si>
    <t>Kenya</t>
  </si>
  <si>
    <t>KG-Kyrgyzstan</t>
  </si>
  <si>
    <t>Kyrgyzstan</t>
  </si>
  <si>
    <t>KH</t>
  </si>
  <si>
    <t>KH-Cambodia</t>
  </si>
  <si>
    <t>Cambodia</t>
  </si>
  <si>
    <t>KI</t>
  </si>
  <si>
    <t>KI-Kiribati</t>
  </si>
  <si>
    <t>Kiribati</t>
  </si>
  <si>
    <t>KM</t>
  </si>
  <si>
    <t>KM-Comoros</t>
  </si>
  <si>
    <t>Comoros</t>
  </si>
  <si>
    <t>KN</t>
  </si>
  <si>
    <t>KN-Saint Kitts and Nevis</t>
  </si>
  <si>
    <t>Saint Kitts and Nevis</t>
  </si>
  <si>
    <t>KP</t>
  </si>
  <si>
    <t>KP-Korea (Democratic People's Republic of)</t>
  </si>
  <si>
    <t>Korea (Democratic People's Republic of)</t>
  </si>
  <si>
    <t>KR</t>
  </si>
  <si>
    <t>KR-Korea (Republic of)</t>
  </si>
  <si>
    <t>Korea (Republic of)</t>
  </si>
  <si>
    <t>KW</t>
  </si>
  <si>
    <t>KW-Kuwait</t>
  </si>
  <si>
    <t>Kuwait</t>
  </si>
  <si>
    <t>KY</t>
  </si>
  <si>
    <t>KY-Cayman Islands</t>
  </si>
  <si>
    <t>Cayman Islands</t>
  </si>
  <si>
    <t>KZ-Kazakhstan</t>
  </si>
  <si>
    <t>Kazakhstan</t>
  </si>
  <si>
    <t>LA</t>
  </si>
  <si>
    <t>LA-Lao People's Democratic Republic</t>
  </si>
  <si>
    <t>Lao People's Democratic Republic</t>
  </si>
  <si>
    <t>LB</t>
  </si>
  <si>
    <t>LB-Lebanon</t>
  </si>
  <si>
    <t>Lebanon</t>
  </si>
  <si>
    <t>LC</t>
  </si>
  <si>
    <t>LC-Saint Lucia</t>
  </si>
  <si>
    <t>Saint Lucia</t>
  </si>
  <si>
    <t>LI</t>
  </si>
  <si>
    <t>LI-Liechtenstein</t>
  </si>
  <si>
    <t>Liechtenstein</t>
  </si>
  <si>
    <t>LK</t>
  </si>
  <si>
    <t>LK-Sri Lanka</t>
  </si>
  <si>
    <t>Sri Lanka</t>
  </si>
  <si>
    <t>LR</t>
  </si>
  <si>
    <t>LR-Liberia</t>
  </si>
  <si>
    <t>Liberia</t>
  </si>
  <si>
    <t>LS</t>
  </si>
  <si>
    <t>LS-Lesotho</t>
  </si>
  <si>
    <t>Lesotho</t>
  </si>
  <si>
    <t>LT</t>
  </si>
  <si>
    <t>LT-Lithuania</t>
  </si>
  <si>
    <t>Lithuania</t>
  </si>
  <si>
    <t>LU</t>
  </si>
  <si>
    <t>LU-Luxembourg</t>
  </si>
  <si>
    <t>Luxembourg</t>
  </si>
  <si>
    <t>LV</t>
  </si>
  <si>
    <t>LV-Latvia</t>
  </si>
  <si>
    <t>Latvia</t>
  </si>
  <si>
    <t>LY</t>
  </si>
  <si>
    <t>LY-Libya</t>
  </si>
  <si>
    <t>Libya</t>
  </si>
  <si>
    <t>MA</t>
  </si>
  <si>
    <t>MA-Morocco</t>
  </si>
  <si>
    <t>Morocco</t>
  </si>
  <si>
    <t>MC</t>
  </si>
  <si>
    <t>MC-Monaco</t>
  </si>
  <si>
    <t>Monaco</t>
  </si>
  <si>
    <t>MD-Moldova (Republic of)</t>
  </si>
  <si>
    <t>Moldova (Republic of)</t>
  </si>
  <si>
    <t>ME</t>
  </si>
  <si>
    <t>ME-Montenegro</t>
  </si>
  <si>
    <t>Montenegro</t>
  </si>
  <si>
    <t>MF</t>
  </si>
  <si>
    <t>MF-Saint Martin (French part)</t>
  </si>
  <si>
    <t>Saint Martin (French part)</t>
  </si>
  <si>
    <t>MG</t>
  </si>
  <si>
    <t>MG-Madagascar</t>
  </si>
  <si>
    <t>Madagascar</t>
  </si>
  <si>
    <t>MH</t>
  </si>
  <si>
    <t>MH-Marshall Islands</t>
  </si>
  <si>
    <t>Marshall Islands</t>
  </si>
  <si>
    <t>MK</t>
  </si>
  <si>
    <t>MK-North Macedonia</t>
  </si>
  <si>
    <t>North Macedonia</t>
  </si>
  <si>
    <t>ML-Mali</t>
  </si>
  <si>
    <t>Mali</t>
  </si>
  <si>
    <t>MM</t>
  </si>
  <si>
    <t>MM-Myanmar</t>
  </si>
  <si>
    <t>Myanmar</t>
  </si>
  <si>
    <t>MN-Mongolia</t>
  </si>
  <si>
    <t>Mongolia</t>
  </si>
  <si>
    <t>MO</t>
  </si>
  <si>
    <t>MO-Macao</t>
  </si>
  <si>
    <t>Macao</t>
  </si>
  <si>
    <t>MP</t>
  </si>
  <si>
    <t>MP-Northern Mariana Islands</t>
  </si>
  <si>
    <t>Northern Mariana Islands</t>
  </si>
  <si>
    <t>MQ</t>
  </si>
  <si>
    <t>MQ-Martinique</t>
  </si>
  <si>
    <t>Martinique</t>
  </si>
  <si>
    <t>MR</t>
  </si>
  <si>
    <t>MR-Mauritania</t>
  </si>
  <si>
    <t>Mauritania</t>
  </si>
  <si>
    <t>MS</t>
  </si>
  <si>
    <t>MS-Montserrat</t>
  </si>
  <si>
    <t>Montserrat</t>
  </si>
  <si>
    <t>MT</t>
  </si>
  <si>
    <t>MT-Malta</t>
  </si>
  <si>
    <t>Malta</t>
  </si>
  <si>
    <t>MU</t>
  </si>
  <si>
    <t>MU-Mauritius</t>
  </si>
  <si>
    <t>Mauritius</t>
  </si>
  <si>
    <t>MV</t>
  </si>
  <si>
    <t>MV-Maldives</t>
  </si>
  <si>
    <t>Maldives</t>
  </si>
  <si>
    <t>MW</t>
  </si>
  <si>
    <t>MW-Malawi</t>
  </si>
  <si>
    <t>Malawi</t>
  </si>
  <si>
    <t>MX</t>
  </si>
  <si>
    <t>MX-Mexico</t>
  </si>
  <si>
    <t>Mexico</t>
  </si>
  <si>
    <t>MY</t>
  </si>
  <si>
    <t>MY-Malaysia</t>
  </si>
  <si>
    <t>Malaysia</t>
  </si>
  <si>
    <t>MZ</t>
  </si>
  <si>
    <t>MZ-Mozambique</t>
  </si>
  <si>
    <t>Mozambique</t>
  </si>
  <si>
    <t>NA-Namibia</t>
  </si>
  <si>
    <t>Namibia</t>
  </si>
  <si>
    <t>NC</t>
  </si>
  <si>
    <t>NC-New Caledonia</t>
  </si>
  <si>
    <t>New Caledonia</t>
  </si>
  <si>
    <t>NE</t>
  </si>
  <si>
    <t>NE-Niger</t>
  </si>
  <si>
    <t>Niger</t>
  </si>
  <si>
    <t>NF</t>
  </si>
  <si>
    <t>NF-Norfolk Island</t>
  </si>
  <si>
    <t>Norfolk Island</t>
  </si>
  <si>
    <t>NG</t>
  </si>
  <si>
    <t>NG-Nigeria</t>
  </si>
  <si>
    <t>Nigeria</t>
  </si>
  <si>
    <t>NI</t>
  </si>
  <si>
    <t>NI-Nicaragua</t>
  </si>
  <si>
    <t>Nicaragua</t>
  </si>
  <si>
    <t>NL</t>
  </si>
  <si>
    <t>NL-Netherlands</t>
  </si>
  <si>
    <t>Netherlands</t>
  </si>
  <si>
    <t>NO</t>
  </si>
  <si>
    <t>NO-Norway</t>
  </si>
  <si>
    <t>Norway</t>
  </si>
  <si>
    <t>NP</t>
  </si>
  <si>
    <t>NP-Nepal</t>
  </si>
  <si>
    <t>Nepal</t>
  </si>
  <si>
    <t>NR</t>
  </si>
  <si>
    <t>NR-Nauru</t>
  </si>
  <si>
    <t>Nauru</t>
  </si>
  <si>
    <t>NU</t>
  </si>
  <si>
    <t>NU-Niue</t>
  </si>
  <si>
    <t>Niue</t>
  </si>
  <si>
    <t>NZ</t>
  </si>
  <si>
    <t>NZ-New Zealand</t>
  </si>
  <si>
    <t>New Zealand</t>
  </si>
  <si>
    <t>OM</t>
  </si>
  <si>
    <t>OM-Oman</t>
  </si>
  <si>
    <t>Oman</t>
  </si>
  <si>
    <t>PA</t>
  </si>
  <si>
    <t>PA-Panama</t>
  </si>
  <si>
    <t>Panama</t>
  </si>
  <si>
    <t>PE</t>
  </si>
  <si>
    <t>PE-Peru</t>
  </si>
  <si>
    <t>Peru</t>
  </si>
  <si>
    <t>PF</t>
  </si>
  <si>
    <t>PF-French Polynesia</t>
  </si>
  <si>
    <t>French Polynesia</t>
  </si>
  <si>
    <t>PG</t>
  </si>
  <si>
    <t>PG-Papua New Guinea</t>
  </si>
  <si>
    <t>Papua New Guinea</t>
  </si>
  <si>
    <t>PH</t>
  </si>
  <si>
    <t>PH-Philippines</t>
  </si>
  <si>
    <t>Philippines</t>
  </si>
  <si>
    <t>PK</t>
  </si>
  <si>
    <t>PK-Pakistan</t>
  </si>
  <si>
    <t>Pakistan</t>
  </si>
  <si>
    <t>PL</t>
  </si>
  <si>
    <t>PL-Poland</t>
  </si>
  <si>
    <t>Poland</t>
  </si>
  <si>
    <t>PM</t>
  </si>
  <si>
    <t>PM-Saint Pierre and Miquelon</t>
  </si>
  <si>
    <t>Saint Pierre and Miquelon</t>
  </si>
  <si>
    <t>PN</t>
  </si>
  <si>
    <t>PN-Pitcairn</t>
  </si>
  <si>
    <t>Pitcairn</t>
  </si>
  <si>
    <t>PR</t>
  </si>
  <si>
    <t>PR-Puerto Rico</t>
  </si>
  <si>
    <t>Puerto Rico</t>
  </si>
  <si>
    <t>PS</t>
  </si>
  <si>
    <t>PS-Palestine, State of</t>
  </si>
  <si>
    <t>Palestine, State of</t>
  </si>
  <si>
    <t>PT</t>
  </si>
  <si>
    <t>PT-Portugal</t>
  </si>
  <si>
    <t>Portugal</t>
  </si>
  <si>
    <t>PW</t>
  </si>
  <si>
    <t>PW-Palau</t>
  </si>
  <si>
    <t>Palau</t>
  </si>
  <si>
    <t>PY</t>
  </si>
  <si>
    <t>PY-Paraguay</t>
  </si>
  <si>
    <t>Paraguay</t>
  </si>
  <si>
    <t>QA</t>
  </si>
  <si>
    <t>QA-Qatar</t>
  </si>
  <si>
    <t>Qatar</t>
  </si>
  <si>
    <t>RE</t>
  </si>
  <si>
    <t>RE-Reunion !Réunion</t>
  </si>
  <si>
    <t>Reunion !Réunion</t>
  </si>
  <si>
    <t>RO</t>
  </si>
  <si>
    <t>RO-Romania</t>
  </si>
  <si>
    <t>Romania</t>
  </si>
  <si>
    <t>RS</t>
  </si>
  <si>
    <t>RS-Serbia</t>
  </si>
  <si>
    <t>Serbia</t>
  </si>
  <si>
    <t>Russian Federation</t>
  </si>
  <si>
    <t>RW</t>
  </si>
  <si>
    <t>RW-Rwanda</t>
  </si>
  <si>
    <t>Rwanda</t>
  </si>
  <si>
    <t>SA</t>
  </si>
  <si>
    <t>SA-Saudi Arabia</t>
  </si>
  <si>
    <t>Saudi Arabia</t>
  </si>
  <si>
    <t>SB</t>
  </si>
  <si>
    <t>SB-Solomon Islands</t>
  </si>
  <si>
    <t>Solomon Islands</t>
  </si>
  <si>
    <t>SC</t>
  </si>
  <si>
    <t>SC-Seychelles</t>
  </si>
  <si>
    <t>Seychelles</t>
  </si>
  <si>
    <t>SD</t>
  </si>
  <si>
    <t>SD-Sudan</t>
  </si>
  <si>
    <t>Sudan</t>
  </si>
  <si>
    <t>SE</t>
  </si>
  <si>
    <t>SE-Sweden</t>
  </si>
  <si>
    <t>Sweden</t>
  </si>
  <si>
    <t>SG</t>
  </si>
  <si>
    <t>SG-Singapore</t>
  </si>
  <si>
    <t>Singapore</t>
  </si>
  <si>
    <t>SH</t>
  </si>
  <si>
    <t>SH-Saint Helena, Ascension and Tristan da Cunha</t>
  </si>
  <si>
    <t>Saint Helena, Ascension and Tristan da Cunha</t>
  </si>
  <si>
    <t>SI</t>
  </si>
  <si>
    <t>SI-Slovenia</t>
  </si>
  <si>
    <t>Slovenia</t>
  </si>
  <si>
    <t>SJ</t>
  </si>
  <si>
    <t>SJ-Svalbard and Jan Mayen</t>
  </si>
  <si>
    <t>Svalbard and Jan Mayen</t>
  </si>
  <si>
    <t>SK</t>
  </si>
  <si>
    <t>SK-Slovakia</t>
  </si>
  <si>
    <t>Slovakia</t>
  </si>
  <si>
    <t>SL</t>
  </si>
  <si>
    <t>SL-Sierra Leone</t>
  </si>
  <si>
    <t>Sierra Leone</t>
  </si>
  <si>
    <t>SM</t>
  </si>
  <si>
    <t>SM-San Marino</t>
  </si>
  <si>
    <t>San Marino</t>
  </si>
  <si>
    <t>SN</t>
  </si>
  <si>
    <t>SN-Senegal</t>
  </si>
  <si>
    <t>Senegal</t>
  </si>
  <si>
    <t>SO</t>
  </si>
  <si>
    <t>SO-Somalia</t>
  </si>
  <si>
    <t>Somalia</t>
  </si>
  <si>
    <t>SR</t>
  </si>
  <si>
    <t>SR-Suriname</t>
  </si>
  <si>
    <t>Suriname</t>
  </si>
  <si>
    <t>SS</t>
  </si>
  <si>
    <t>SS-South Sudan</t>
  </si>
  <si>
    <t>South Sudan</t>
  </si>
  <si>
    <t>ST</t>
  </si>
  <si>
    <t>ST-Sao Tome and Principe</t>
  </si>
  <si>
    <t>Sao Tome and Principe</t>
  </si>
  <si>
    <t>SV</t>
  </si>
  <si>
    <t>SV-El Salvador</t>
  </si>
  <si>
    <t>El Salvador</t>
  </si>
  <si>
    <t>SX</t>
  </si>
  <si>
    <t>SX-Sint Maarten (Dutch part)</t>
  </si>
  <si>
    <t>Sint Maarten (Dutch part)</t>
  </si>
  <si>
    <t>SY</t>
  </si>
  <si>
    <t>SY-Syrian Arab Republic</t>
  </si>
  <si>
    <t>Syrian Arab Republic</t>
  </si>
  <si>
    <t>SZ</t>
  </si>
  <si>
    <t>SZ-Swaziland</t>
  </si>
  <si>
    <t>Swaziland</t>
  </si>
  <si>
    <t>TC</t>
  </si>
  <si>
    <t>TC-Turks and Caicos Islands</t>
  </si>
  <si>
    <t>Turks and Caicos Islands</t>
  </si>
  <si>
    <t>TD</t>
  </si>
  <si>
    <t>TD-Chad</t>
  </si>
  <si>
    <t>Chad</t>
  </si>
  <si>
    <t>TF</t>
  </si>
  <si>
    <t>TF-French Southern Territories</t>
  </si>
  <si>
    <t>French Southern Territories</t>
  </si>
  <si>
    <t>TG</t>
  </si>
  <si>
    <t>TG-Togo</t>
  </si>
  <si>
    <t>Togo</t>
  </si>
  <si>
    <t>TH</t>
  </si>
  <si>
    <t>TH-Thailand</t>
  </si>
  <si>
    <t>Thailand</t>
  </si>
  <si>
    <t>TJ-Tajikistan</t>
  </si>
  <si>
    <t>Tajikistan</t>
  </si>
  <si>
    <t>TK</t>
  </si>
  <si>
    <t>TK-Tokelau</t>
  </si>
  <si>
    <t>Tokelau</t>
  </si>
  <si>
    <t>TL</t>
  </si>
  <si>
    <t>TL-Timor-Leste</t>
  </si>
  <si>
    <t>Timor-Leste</t>
  </si>
  <si>
    <t>TM-Turkmenistan</t>
  </si>
  <si>
    <t>Turkmenistan</t>
  </si>
  <si>
    <t>TN</t>
  </si>
  <si>
    <t>TN-Tunisia</t>
  </si>
  <si>
    <t>Tunisia</t>
  </si>
  <si>
    <t>TO</t>
  </si>
  <si>
    <t>TO-Tonga</t>
  </si>
  <si>
    <t>Tonga</t>
  </si>
  <si>
    <t>TR</t>
  </si>
  <si>
    <t>TR-Turkey</t>
  </si>
  <si>
    <t>Turkey</t>
  </si>
  <si>
    <t>TT</t>
  </si>
  <si>
    <t>TT-Trinidad and Tobago</t>
  </si>
  <si>
    <t>Trinidad and Tobago</t>
  </si>
  <si>
    <t>TV</t>
  </si>
  <si>
    <t>TV-Tuvalu</t>
  </si>
  <si>
    <t>Tuvalu</t>
  </si>
  <si>
    <t>TW</t>
  </si>
  <si>
    <t>TW-Taiwan, Province of China[a]</t>
  </si>
  <si>
    <t>Taiwan, Province of China[a]</t>
  </si>
  <si>
    <t>TZ</t>
  </si>
  <si>
    <t>TZ-Tanzania, United Republic of</t>
  </si>
  <si>
    <t>Tanzania, United Republic of</t>
  </si>
  <si>
    <t>UA</t>
  </si>
  <si>
    <t>UA-Ukraine</t>
  </si>
  <si>
    <t>Ukraine</t>
  </si>
  <si>
    <t>UG</t>
  </si>
  <si>
    <t>UG-Uganda</t>
  </si>
  <si>
    <t>Uganda</t>
  </si>
  <si>
    <t>UM</t>
  </si>
  <si>
    <t>UM-United States Minor Outlying Islands</t>
  </si>
  <si>
    <t>United States Minor Outlying Islands</t>
  </si>
  <si>
    <t>US</t>
  </si>
  <si>
    <t>US-United States of America</t>
  </si>
  <si>
    <t>United States of America</t>
  </si>
  <si>
    <t>UY</t>
  </si>
  <si>
    <t>UY-Uruguay</t>
  </si>
  <si>
    <t>Uruguay</t>
  </si>
  <si>
    <t>UZ-Uzbekistan</t>
  </si>
  <si>
    <t>Uzbekistan</t>
  </si>
  <si>
    <t>VA</t>
  </si>
  <si>
    <t>VA-Holy See</t>
  </si>
  <si>
    <t>Holy See</t>
  </si>
  <si>
    <t>VC</t>
  </si>
  <si>
    <t>VC-Saint Vincent and the Grenadines</t>
  </si>
  <si>
    <t>Saint Vincent and the Grenadines</t>
  </si>
  <si>
    <t>VE</t>
  </si>
  <si>
    <t>VE-Venezuela (Bolivarian Republic of)</t>
  </si>
  <si>
    <t>Venezuela (Bolivarian Republic of)</t>
  </si>
  <si>
    <t>VG</t>
  </si>
  <si>
    <t>VG-Virgin Islands (British)</t>
  </si>
  <si>
    <t>Virgin Islands (British)</t>
  </si>
  <si>
    <t>VI</t>
  </si>
  <si>
    <t>VI-Virgin Islands (U.S.)</t>
  </si>
  <si>
    <t>Virgin Islands (U.S.)</t>
  </si>
  <si>
    <t>VN</t>
  </si>
  <si>
    <t>VN-Vietnam</t>
  </si>
  <si>
    <t>Vietnam</t>
  </si>
  <si>
    <t>VU</t>
  </si>
  <si>
    <t>VU-Vanuatu</t>
  </si>
  <si>
    <t>Vanuatu</t>
  </si>
  <si>
    <t>WF</t>
  </si>
  <si>
    <t>WF-Wallis and Futuna</t>
  </si>
  <si>
    <t>Wallis and Futuna</t>
  </si>
  <si>
    <t>WS</t>
  </si>
  <si>
    <t>WS-Samoa</t>
  </si>
  <si>
    <t>Samoa</t>
  </si>
  <si>
    <t>XK</t>
  </si>
  <si>
    <t>XK-Kosovo</t>
  </si>
  <si>
    <t>Kosovo</t>
  </si>
  <si>
    <t>XX</t>
  </si>
  <si>
    <t>XX-OTHER</t>
  </si>
  <si>
    <t>YE</t>
  </si>
  <si>
    <t>YE-Yemen</t>
  </si>
  <si>
    <t>Yemen</t>
  </si>
  <si>
    <t>YT</t>
  </si>
  <si>
    <t>YT-Mayotte</t>
  </si>
  <si>
    <t>Mayotte</t>
  </si>
  <si>
    <t>ZA</t>
  </si>
  <si>
    <t>ZA-South Africa</t>
  </si>
  <si>
    <t>South Africa</t>
  </si>
  <si>
    <t>ZM</t>
  </si>
  <si>
    <t>ZM-Zambia</t>
  </si>
  <si>
    <t>Zambia</t>
  </si>
  <si>
    <t>ZW</t>
  </si>
  <si>
    <t>ZW-Zimbabwe</t>
  </si>
  <si>
    <t>Zimbabwe</t>
  </si>
  <si>
    <t>Country code + affiliate</t>
  </si>
  <si>
    <t>Relevant sales countries</t>
  </si>
  <si>
    <t>Planned launch year</t>
  </si>
  <si>
    <t>Planned launch month</t>
  </si>
  <si>
    <t>Active Ingredient Description</t>
  </si>
  <si>
    <t>Active Pharma. Ingredient ID</t>
  </si>
  <si>
    <t>Dosage Form Description</t>
  </si>
  <si>
    <t>Unit</t>
  </si>
  <si>
    <t>Unit description</t>
  </si>
  <si>
    <t>New Form Code (NFC)</t>
  </si>
  <si>
    <t>NFC Description</t>
  </si>
  <si>
    <t>Interested</t>
  </si>
  <si>
    <t>market strategy</t>
  </si>
  <si>
    <t>pharmaceutical status
[Rx/OTC]</t>
  </si>
  <si>
    <t>STADA</t>
  </si>
  <si>
    <t>units</t>
  </si>
  <si>
    <t>Default Ramp-down
Y5</t>
  </si>
  <si>
    <t>Default Ramp-down
Y6</t>
  </si>
  <si>
    <t>Default Ramp-down
Y7</t>
  </si>
  <si>
    <t>Default Ramp-down
Y8</t>
  </si>
  <si>
    <t>M&amp;S assumptions</t>
  </si>
  <si>
    <t>DE-STADA Arzneimittel AG</t>
  </si>
  <si>
    <t>2,4 DICHLOROBENZYL ALCOHOL</t>
  </si>
  <si>
    <t>01351</t>
  </si>
  <si>
    <t>ACN</t>
  </si>
  <si>
    <t>API CONTAINING NAIL POLISH</t>
  </si>
  <si>
    <t>%</t>
  </si>
  <si>
    <t>Percentage</t>
  </si>
  <si>
    <t>Dosage Form: NFC</t>
  </si>
  <si>
    <t>Dosage Form: NFC Description</t>
  </si>
  <si>
    <t>retail</t>
  </si>
  <si>
    <t>January</t>
  </si>
  <si>
    <t>generics</t>
  </si>
  <si>
    <t>tender business</t>
  </si>
  <si>
    <t>Rx</t>
  </si>
  <si>
    <t>TAB</t>
  </si>
  <si>
    <t>AAA</t>
  </si>
  <si>
    <t>HQ assumptions</t>
  </si>
  <si>
    <t>DE-Mobilat Produktions GmbH</t>
  </si>
  <si>
    <t>3-METHOXYBUTYL ACETATE</t>
  </si>
  <si>
    <t>01308</t>
  </si>
  <si>
    <t>AMP</t>
  </si>
  <si>
    <t>AMPOULE</t>
  </si>
  <si>
    <t>D</t>
  </si>
  <si>
    <t>Days</t>
  </si>
  <si>
    <t>Oral Solid Ordinary Tablets</t>
  </si>
  <si>
    <t>hospital</t>
  </si>
  <si>
    <t>February</t>
  </si>
  <si>
    <t>no</t>
  </si>
  <si>
    <t>brand</t>
  </si>
  <si>
    <t>indication of importance</t>
  </si>
  <si>
    <t>OTC</t>
  </si>
  <si>
    <t>SMT</t>
  </si>
  <si>
    <t>AAB</t>
  </si>
  <si>
    <t>local assumptions</t>
  </si>
  <si>
    <t>Kilo EUR</t>
  </si>
  <si>
    <t>CHC - OTC/MD</t>
  </si>
  <si>
    <t>% of NS</t>
  </si>
  <si>
    <t>AL DE</t>
  </si>
  <si>
    <t>DE-ALIUD Pharma GmbH</t>
  </si>
  <si>
    <t>4-AMINOPYRIDINE</t>
  </si>
  <si>
    <t>01357</t>
  </si>
  <si>
    <t>BAG</t>
  </si>
  <si>
    <t>DU</t>
  </si>
  <si>
    <t>Dosage Unit</t>
  </si>
  <si>
    <t>Oral Solid Ordinary Orally Disintegrating Tablets</t>
  </si>
  <si>
    <t>retail / hospital</t>
  </si>
  <si>
    <t>March</t>
  </si>
  <si>
    <t>add on therapy</t>
  </si>
  <si>
    <t>xxx</t>
  </si>
  <si>
    <t>SUT</t>
  </si>
  <si>
    <t>AAF</t>
  </si>
  <si>
    <t>CHC - FS/Cosmetics</t>
  </si>
  <si>
    <t>CP DE</t>
  </si>
  <si>
    <t>DE-cell pharm GmbH</t>
  </si>
  <si>
    <t>4-AMINOSALICYLIC ACID (PAS)</t>
  </si>
  <si>
    <t>01022</t>
  </si>
  <si>
    <t>BAL</t>
  </si>
  <si>
    <t>BALM</t>
  </si>
  <si>
    <t>G</t>
  </si>
  <si>
    <t>Gram</t>
  </si>
  <si>
    <t>Oral Solid Ordinary Sublingual Tablets</t>
  </si>
  <si>
    <t>April</t>
  </si>
  <si>
    <t>miscellaneous</t>
  </si>
  <si>
    <t>KTA</t>
  </si>
  <si>
    <t>AAG</t>
  </si>
  <si>
    <t>SD DE</t>
  </si>
  <si>
    <t>DE-STADApharm GmbH</t>
  </si>
  <si>
    <t>8-CHLORTHEOPHYLLINE</t>
  </si>
  <si>
    <t>00752</t>
  </si>
  <si>
    <t>BAT</t>
  </si>
  <si>
    <t>BATH</t>
  </si>
  <si>
    <t>I.U</t>
  </si>
  <si>
    <t>International units</t>
  </si>
  <si>
    <t>Oral Solid Ordinary Chewable Tablets</t>
  </si>
  <si>
    <t>May</t>
  </si>
  <si>
    <t>private sector</t>
  </si>
  <si>
    <t>BTA</t>
  </si>
  <si>
    <t>AAH</t>
  </si>
  <si>
    <t>Kilo RUB</t>
  </si>
  <si>
    <t>DE-STADA CEE GmbH</t>
  </si>
  <si>
    <t>ABACAVIR</t>
  </si>
  <si>
    <t>00957</t>
  </si>
  <si>
    <t>BON</t>
  </si>
  <si>
    <t>CANDY BONBONS</t>
  </si>
  <si>
    <t>L</t>
  </si>
  <si>
    <t>Liter</t>
  </si>
  <si>
    <t>Oral Solid Ordinary Effervescent Tablets</t>
  </si>
  <si>
    <t>June</t>
  </si>
  <si>
    <t>not of interest, sales force required</t>
  </si>
  <si>
    <t>TRT</t>
  </si>
  <si>
    <t>AAK</t>
  </si>
  <si>
    <t>Mio RUB</t>
  </si>
  <si>
    <t>DE-STADA GmbH</t>
  </si>
  <si>
    <t>ABIRATERONE</t>
  </si>
  <si>
    <t>00439</t>
  </si>
  <si>
    <t>CAP</t>
  </si>
  <si>
    <t>CAPSULE</t>
  </si>
  <si>
    <t>meg</t>
  </si>
  <si>
    <t>Mega</t>
  </si>
  <si>
    <t>AAJ</t>
  </si>
  <si>
    <t>Oral Solid Ordinary Layered Tablets</t>
  </si>
  <si>
    <t>July</t>
  </si>
  <si>
    <t>not of intererest, market too small</t>
  </si>
  <si>
    <t>UTA</t>
  </si>
  <si>
    <t>ABA</t>
  </si>
  <si>
    <t>DE-STADAvita GmbH</t>
  </si>
  <si>
    <t>ABIRATERONE ACETATE</t>
  </si>
  <si>
    <t>00572</t>
  </si>
  <si>
    <t>CHG</t>
  </si>
  <si>
    <t>CHEWING-GUM</t>
  </si>
  <si>
    <t>Milligram</t>
  </si>
  <si>
    <t>Oral Solid Ordinary Soluble Tablets</t>
  </si>
  <si>
    <t>August</t>
  </si>
  <si>
    <t>not of interest due to strategic reasons</t>
  </si>
  <si>
    <t>FTA</t>
  </si>
  <si>
    <t>ABC</t>
  </si>
  <si>
    <t>SD BG</t>
  </si>
  <si>
    <t>BG-Hemopharm GmbH</t>
  </si>
  <si>
    <t>ACAMPROSATE</t>
  </si>
  <si>
    <t>00887</t>
  </si>
  <si>
    <t>CHT</t>
  </si>
  <si>
    <t>CHEWABLE TABLET</t>
  </si>
  <si>
    <t>MGG</t>
  </si>
  <si>
    <t>Milligram/gram</t>
  </si>
  <si>
    <t>Oral Solid Ordinary Coated Tablets</t>
  </si>
  <si>
    <t>September</t>
  </si>
  <si>
    <t>not of interest, already competitors on the market</t>
  </si>
  <si>
    <t>DRM</t>
  </si>
  <si>
    <t>ABD</t>
  </si>
  <si>
    <t>HEM DE</t>
  </si>
  <si>
    <t>DE-Hemopharm GmbH</t>
  </si>
  <si>
    <t>ACARBOSE</t>
  </si>
  <si>
    <t>00990</t>
  </si>
  <si>
    <t>CLO</t>
  </si>
  <si>
    <t>CLOTHS</t>
  </si>
  <si>
    <t>Milliliter</t>
  </si>
  <si>
    <t>Oral Solid Ordinary Film-Coated Tablets</t>
  </si>
  <si>
    <t>October</t>
  </si>
  <si>
    <t>not of interest, innovator not on the market</t>
  </si>
  <si>
    <t>TMR</t>
  </si>
  <si>
    <t>HF BG</t>
  </si>
  <si>
    <t>ACEBUTOLOL</t>
  </si>
  <si>
    <t>00785</t>
  </si>
  <si>
    <t>COC</t>
  </si>
  <si>
    <t>CONCENTRATE</t>
  </si>
  <si>
    <t>MMO</t>
  </si>
  <si>
    <t>Millimol</t>
  </si>
  <si>
    <t>Oral Solid Ordinary Enteric-Coated Tablets</t>
  </si>
  <si>
    <t>November</t>
  </si>
  <si>
    <t>not of interest due to price structure</t>
  </si>
  <si>
    <t>HKA</t>
  </si>
  <si>
    <t>ACA</t>
  </si>
  <si>
    <t>HF HR</t>
  </si>
  <si>
    <t>HR-Hemopharm GmbH</t>
  </si>
  <si>
    <t>ACECLOFENAC</t>
  </si>
  <si>
    <t>00973</t>
  </si>
  <si>
    <t>COR</t>
  </si>
  <si>
    <t>CORE</t>
  </si>
  <si>
    <t>Piece</t>
  </si>
  <si>
    <t>Oral Solid Ordinary Capsules</t>
  </si>
  <si>
    <t>December</t>
  </si>
  <si>
    <t>KAP</t>
  </si>
  <si>
    <t>HF HU</t>
  </si>
  <si>
    <t>HU-Hemopharm GmbH</t>
  </si>
  <si>
    <t>ACEMETACIN</t>
  </si>
  <si>
    <t>00812</t>
  </si>
  <si>
    <t>CPA</t>
  </si>
  <si>
    <t>COMBINED PACKAGE</t>
  </si>
  <si>
    <t>µG</t>
  </si>
  <si>
    <t>Microgram</t>
  </si>
  <si>
    <t>ACD</t>
  </si>
  <si>
    <t>Oral Solid Ordinary Enteric-Coated Capsules</t>
  </si>
  <si>
    <t>WKA</t>
  </si>
  <si>
    <t>HF SI</t>
  </si>
  <si>
    <t>SI-Hemopharm GmbH</t>
  </si>
  <si>
    <t>ACENOCOUMAROL</t>
  </si>
  <si>
    <t>00602</t>
  </si>
  <si>
    <t>CRE</t>
  </si>
  <si>
    <t>CREAM</t>
  </si>
  <si>
    <t>µGG</t>
  </si>
  <si>
    <t>Microgram per gram</t>
  </si>
  <si>
    <t>ACY</t>
  </si>
  <si>
    <t>Oral Solid Ordinary Other Capsules</t>
  </si>
  <si>
    <t>KMR</t>
  </si>
  <si>
    <t>CF NL</t>
  </si>
  <si>
    <t>NL-Centrafarm B.V.</t>
  </si>
  <si>
    <t>ACETARSOL</t>
  </si>
  <si>
    <t>00722</t>
  </si>
  <si>
    <t>CSI</t>
  </si>
  <si>
    <t>CONCENTRATE FOR SOLUTION FOR INFUSION</t>
  </si>
  <si>
    <t>µGH</t>
  </si>
  <si>
    <t>Microgram per hour</t>
  </si>
  <si>
    <t>ADE</t>
  </si>
  <si>
    <t>Oral Solid Ordinary Lozenges</t>
  </si>
  <si>
    <t>PEL</t>
  </si>
  <si>
    <t>ADD</t>
  </si>
  <si>
    <t>EU BE/LU</t>
  </si>
  <si>
    <t>BE-S.A. Eurogenerics N.V.</t>
  </si>
  <si>
    <t>ACETIC ACID</t>
  </si>
  <si>
    <t>00737</t>
  </si>
  <si>
    <t>CTA</t>
  </si>
  <si>
    <t>COATED TABLETS</t>
  </si>
  <si>
    <t>µGL</t>
  </si>
  <si>
    <t>Microgram/liter</t>
  </si>
  <si>
    <t>AEA</t>
  </si>
  <si>
    <t>Oral Solid Ordinary Powders</t>
  </si>
  <si>
    <t>PAS</t>
  </si>
  <si>
    <t>EG FR</t>
  </si>
  <si>
    <t>FR-EG Labo S.A.S Eurogeneric</t>
  </si>
  <si>
    <t>ACETYLATED LANOLIN ALCOHOLS</t>
  </si>
  <si>
    <t>00965</t>
  </si>
  <si>
    <t>DIL</t>
  </si>
  <si>
    <t>DILUTION</t>
  </si>
  <si>
    <t>MG/ML</t>
  </si>
  <si>
    <t>Milligram/Mililiter</t>
  </si>
  <si>
    <t>AEB</t>
  </si>
  <si>
    <t>Oral Solid Ordinary Granules N.O.S</t>
  </si>
  <si>
    <t>KGU</t>
  </si>
  <si>
    <t>ADF</t>
  </si>
  <si>
    <t>LE FR</t>
  </si>
  <si>
    <t>FR-Laboratoire LERO SA</t>
  </si>
  <si>
    <t>ACETYLCYSTEINE</t>
  </si>
  <si>
    <t>00691</t>
  </si>
  <si>
    <t>DIP</t>
  </si>
  <si>
    <t>AEK</t>
  </si>
  <si>
    <t>Oral Ordinary Solid Soluble Powders/Granules</t>
  </si>
  <si>
    <t>PST</t>
  </si>
  <si>
    <t>ASB</t>
  </si>
  <si>
    <t>SHC CH</t>
  </si>
  <si>
    <t>CH-Spirig HealthCare AG</t>
  </si>
  <si>
    <t>ACETYLLEUCINE</t>
  </si>
  <si>
    <t>00738</t>
  </si>
  <si>
    <t>DMS</t>
  </si>
  <si>
    <t>DRY MATTER WITH SOLVENT</t>
  </si>
  <si>
    <t>AEP</t>
  </si>
  <si>
    <t>Oral Solid Ordinary Unit Dose Powders</t>
  </si>
  <si>
    <t>RET</t>
  </si>
  <si>
    <t>BAA</t>
  </si>
  <si>
    <t>AT-STADA Aesthetics AG</t>
  </si>
  <si>
    <t>ACETYLSALICYLIC ACID</t>
  </si>
  <si>
    <t>00400</t>
  </si>
  <si>
    <t>DRE</t>
  </si>
  <si>
    <t>DRAGEES ENTERICCOATED</t>
  </si>
  <si>
    <t>Oral Solid Retard Tablets</t>
  </si>
  <si>
    <t>BBA</t>
  </si>
  <si>
    <t>GEN GB</t>
  </si>
  <si>
    <t>GB-Genus Pharmaceuticals</t>
  </si>
  <si>
    <t>ACICLOVIR</t>
  </si>
  <si>
    <t>00573</t>
  </si>
  <si>
    <t>DRJ</t>
  </si>
  <si>
    <t>DRY JUICE</t>
  </si>
  <si>
    <t>BAY</t>
  </si>
  <si>
    <t>Oral Solid Retard or Long-acting Other Tablets</t>
  </si>
  <si>
    <t>RED</t>
  </si>
  <si>
    <t>BBC</t>
  </si>
  <si>
    <t>TR GB</t>
  </si>
  <si>
    <t>GB-Thornton &amp; Ross Limited</t>
  </si>
  <si>
    <t>ACICLOVIR SODIUM</t>
  </si>
  <si>
    <t>00556</t>
  </si>
  <si>
    <t>DRO</t>
  </si>
  <si>
    <t>DROPS</t>
  </si>
  <si>
    <t>Oral Solid Retard Coated Tablets</t>
  </si>
  <si>
    <t>CHC IE</t>
  </si>
  <si>
    <t>IE-Clonmel Healthcare Ltd.</t>
  </si>
  <si>
    <t>ACITRETIN</t>
  </si>
  <si>
    <t>00717</t>
  </si>
  <si>
    <t>DSS</t>
  </si>
  <si>
    <t>DRY MATTER WITHOUT SOLVENT</t>
  </si>
  <si>
    <t>Oral solid retard film coated</t>
  </si>
  <si>
    <t>BBD</t>
  </si>
  <si>
    <t>SD AT</t>
  </si>
  <si>
    <t>AT-STADA Arzneimittel GmbH A</t>
  </si>
  <si>
    <t>ACIZOL</t>
  </si>
  <si>
    <t>00999</t>
  </si>
  <si>
    <t>EAD</t>
  </si>
  <si>
    <t>EAR DROPS</t>
  </si>
  <si>
    <t>Oral Solid Retard Enteric-Coated Tablets</t>
  </si>
  <si>
    <t>REK</t>
  </si>
  <si>
    <t>BCA</t>
  </si>
  <si>
    <t>AT-SCIOTEC Diag. Tech. GmbH</t>
  </si>
  <si>
    <t>ACLIDINIUM</t>
  </si>
  <si>
    <t>00829</t>
  </si>
  <si>
    <t>EDR</t>
  </si>
  <si>
    <t>EYE DROPS, SOLUTION</t>
  </si>
  <si>
    <t>BBN</t>
  </si>
  <si>
    <t>Oral Solid Retard Membrane-Coated Tablets</t>
  </si>
  <si>
    <t>BCY</t>
  </si>
  <si>
    <t>SD DK/SE/FI</t>
  </si>
  <si>
    <t>DK/SE/FI-STADA Nordic ApS</t>
  </si>
  <si>
    <t>ACLIDINIUM BROMIDE</t>
  </si>
  <si>
    <t>00574</t>
  </si>
  <si>
    <t>EED</t>
  </si>
  <si>
    <t>EYE AND EAR DROPS</t>
  </si>
  <si>
    <t>Oral Solid Retard Capsules</t>
  </si>
  <si>
    <t>GRA</t>
  </si>
  <si>
    <t>DEP</t>
  </si>
  <si>
    <t>SD FI</t>
  </si>
  <si>
    <t>FI-STADA Nordic ApS</t>
  </si>
  <si>
    <t>ADALIMUMAB</t>
  </si>
  <si>
    <t>00888</t>
  </si>
  <si>
    <t>EEO</t>
  </si>
  <si>
    <t>EYE AND EAR OINTMENT</t>
  </si>
  <si>
    <t>DEH</t>
  </si>
  <si>
    <t>Oral Liquid Ordinary Effervescent Powders/Granules</t>
  </si>
  <si>
    <t>PUL</t>
  </si>
  <si>
    <t>SD DK</t>
  </si>
  <si>
    <t>DK-STADA Nordic ApS</t>
  </si>
  <si>
    <t>ADAPALENE</t>
  </si>
  <si>
    <t>00739</t>
  </si>
  <si>
    <t>EGE</t>
  </si>
  <si>
    <t>EYE GEL</t>
  </si>
  <si>
    <t>DEK</t>
  </si>
  <si>
    <t>LSG</t>
  </si>
  <si>
    <t>DGA</t>
  </si>
  <si>
    <t>SD SE</t>
  </si>
  <si>
    <t>SE-STADA Nordic ApS</t>
  </si>
  <si>
    <t>ADEFOVIR</t>
  </si>
  <si>
    <t>00740</t>
  </si>
  <si>
    <t>ELY</t>
  </si>
  <si>
    <t>ELEGY</t>
  </si>
  <si>
    <t>Oral liquid Ordinary Unit Dose Powders / Granules</t>
  </si>
  <si>
    <t>SAF</t>
  </si>
  <si>
    <t>SD CZ</t>
  </si>
  <si>
    <t>CZ-Stadapharma CZ</t>
  </si>
  <si>
    <t>ADEFOVIR DIPIVOXIL</t>
  </si>
  <si>
    <t>00966</t>
  </si>
  <si>
    <t>EMU</t>
  </si>
  <si>
    <t>EMULSION</t>
  </si>
  <si>
    <t>Oral Liquid Ordinary Liquids</t>
  </si>
  <si>
    <t>TRO</t>
  </si>
  <si>
    <t>DGB</t>
  </si>
  <si>
    <t>SD SK</t>
  </si>
  <si>
    <t>SK-STADA PHARMA Slovakia</t>
  </si>
  <si>
    <t>ADRENALINE TARTRATE</t>
  </si>
  <si>
    <t>00786</t>
  </si>
  <si>
    <t>ENE</t>
  </si>
  <si>
    <t>ENEMA</t>
  </si>
  <si>
    <t>Oral Liquid Ordinary Drops</t>
  </si>
  <si>
    <t>TSA</t>
  </si>
  <si>
    <t>DGJ</t>
  </si>
  <si>
    <t>SD PL</t>
  </si>
  <si>
    <t>PL-STADA sp.z.o.o. PL</t>
  </si>
  <si>
    <t>AFATINIB</t>
  </si>
  <si>
    <t>00969</t>
  </si>
  <si>
    <t>ENO</t>
  </si>
  <si>
    <t>EYE AND NASAL OINTMENT</t>
  </si>
  <si>
    <t>Oral Liquid Ordinary Dry Suspensions/Syrups/Drops</t>
  </si>
  <si>
    <t>SUS</t>
  </si>
  <si>
    <t>DGK</t>
  </si>
  <si>
    <t>EGI IT</t>
  </si>
  <si>
    <t>IT-EG S.p.A. IT</t>
  </si>
  <si>
    <t>AGAR</t>
  </si>
  <si>
    <t>00575</t>
  </si>
  <si>
    <t>EOI</t>
  </si>
  <si>
    <t>EYE OINTMENT</t>
  </si>
  <si>
    <t>Oral Liquid Ordinary Suspensions</t>
  </si>
  <si>
    <t>DGL</t>
  </si>
  <si>
    <t>CR IT</t>
  </si>
  <si>
    <t>IT-Crinos S.p.A. IT</t>
  </si>
  <si>
    <t>AGOMELATINE</t>
  </si>
  <si>
    <t>00971</t>
  </si>
  <si>
    <t>ESO</t>
  </si>
  <si>
    <t>ESSENTIAL OIL</t>
  </si>
  <si>
    <t>DGM</t>
  </si>
  <si>
    <t>Oral Liquid Ordinary Syrups</t>
  </si>
  <si>
    <t>SIR</t>
  </si>
  <si>
    <t>SD ES</t>
  </si>
  <si>
    <t>ES-Laboratorio Stada S.L.</t>
  </si>
  <si>
    <t>ALANINE</t>
  </si>
  <si>
    <t>00945</t>
  </si>
  <si>
    <t>ESS</t>
  </si>
  <si>
    <t>ESSENZ</t>
  </si>
  <si>
    <t>DGN</t>
  </si>
  <si>
    <t>Oral Liquid Ordinary Unit Dose Liquids</t>
  </si>
  <si>
    <t>CI PT</t>
  </si>
  <si>
    <t>PT-Ciclum Farma Unipessoal L</t>
  </si>
  <si>
    <t>ALBENDAZOLE</t>
  </si>
  <si>
    <t>00692</t>
  </si>
  <si>
    <t>ETA</t>
  </si>
  <si>
    <t>EFFERVESCENT TABLET</t>
  </si>
  <si>
    <t>EGK</t>
  </si>
  <si>
    <t>Extended Release Suspension</t>
  </si>
  <si>
    <t>DGP</t>
  </si>
  <si>
    <t>NP RU</t>
  </si>
  <si>
    <t>RU-OAO Nizhpharm</t>
  </si>
  <si>
    <t>ALCLOXA</t>
  </si>
  <si>
    <t>00518</t>
  </si>
  <si>
    <t>EXT</t>
  </si>
  <si>
    <t>EXTRACT</t>
  </si>
  <si>
    <t>FMA</t>
  </si>
  <si>
    <t>Parental Ordinary Ampoules</t>
  </si>
  <si>
    <t>TEE</t>
  </si>
  <si>
    <t>DKP</t>
  </si>
  <si>
    <t>SD LV</t>
  </si>
  <si>
    <t>ALENDRONIC ACID</t>
  </si>
  <si>
    <t>00673</t>
  </si>
  <si>
    <t>FACE MASK</t>
  </si>
  <si>
    <t>FMB</t>
  </si>
  <si>
    <t>Parental Ordinary Dry Ampoules</t>
  </si>
  <si>
    <t>SD EE</t>
  </si>
  <si>
    <t>LT-UAB STADA-Nizhpharm-Balti</t>
  </si>
  <si>
    <t>ALFACALCIDOL</t>
  </si>
  <si>
    <t>00993</t>
  </si>
  <si>
    <t>FOA</t>
  </si>
  <si>
    <t>FOAM</t>
  </si>
  <si>
    <t>FMC</t>
  </si>
  <si>
    <t>Parental Ordinary I V Ampoules</t>
  </si>
  <si>
    <t>SD UA</t>
  </si>
  <si>
    <t>UA-Nizhpharm-Ukraine DO</t>
  </si>
  <si>
    <t>ALFUZOSIN</t>
  </si>
  <si>
    <t>00787</t>
  </si>
  <si>
    <t>FILM-COATED TABLET</t>
  </si>
  <si>
    <t>FMD</t>
  </si>
  <si>
    <t>Parental Ordinary I M Ampoules</t>
  </si>
  <si>
    <t>SD LT</t>
  </si>
  <si>
    <t>ALFUZOSIN HYDROCHLORIDE</t>
  </si>
  <si>
    <t>00576</t>
  </si>
  <si>
    <t>GEL</t>
  </si>
  <si>
    <t>FME</t>
  </si>
  <si>
    <t>Parental Ordinary S C Ampoules</t>
  </si>
  <si>
    <t>SRI</t>
  </si>
  <si>
    <t>FNA</t>
  </si>
  <si>
    <t>HF RO</t>
  </si>
  <si>
    <t>RO-STADA M&amp;D S.R.L</t>
  </si>
  <si>
    <t>ALIMEMAZINE HEMITARTRATE</t>
  </si>
  <si>
    <t>00972</t>
  </si>
  <si>
    <t>GRANULES</t>
  </si>
  <si>
    <t>Parental Ordinary Pre-Filled Syringes</t>
  </si>
  <si>
    <t>IFF</t>
  </si>
  <si>
    <t>FPA</t>
  </si>
  <si>
    <t>HF RS</t>
  </si>
  <si>
    <t>RS-Hemofarm A.D.</t>
  </si>
  <si>
    <t>ALISKIREN</t>
  </si>
  <si>
    <t>00440</t>
  </si>
  <si>
    <t>GRC</t>
  </si>
  <si>
    <t>GASTRO-RESISTANT CAPSULE</t>
  </si>
  <si>
    <t>FNB</t>
  </si>
  <si>
    <t>Parental Ordinary Dry Pre-Filled Syringes</t>
  </si>
  <si>
    <t>TSS</t>
  </si>
  <si>
    <t>FPB</t>
  </si>
  <si>
    <t>HF ALB</t>
  </si>
  <si>
    <t>AL-Hemofarm A.D.</t>
  </si>
  <si>
    <t>ALISKIREN HEMIFUMARATE</t>
  </si>
  <si>
    <t>00538</t>
  </si>
  <si>
    <t>GRT</t>
  </si>
  <si>
    <t>GASTRO-RESISTANT TABLET</t>
  </si>
  <si>
    <t>FNC</t>
  </si>
  <si>
    <t>Parental Ordinary I V Pre-Filled Syringes</t>
  </si>
  <si>
    <t>IFA</t>
  </si>
  <si>
    <t>FQA</t>
  </si>
  <si>
    <t>HF BA</t>
  </si>
  <si>
    <t>BA-Hemofarm A.D.</t>
  </si>
  <si>
    <t>ALITRETINOIN</t>
  </si>
  <si>
    <t>00863</t>
  </si>
  <si>
    <t>HCA</t>
  </si>
  <si>
    <t>HARD CAPSULES</t>
  </si>
  <si>
    <t>FND</t>
  </si>
  <si>
    <t>Parental Ordinary I M Pre-Filled Syringes</t>
  </si>
  <si>
    <t>FQB</t>
  </si>
  <si>
    <t>HF ME</t>
  </si>
  <si>
    <t>ME-Hemomont d.o.o.</t>
  </si>
  <si>
    <t>ALLANTOIN</t>
  </si>
  <si>
    <t>00882</t>
  </si>
  <si>
    <t>HPI</t>
  </si>
  <si>
    <t>HARDCAPSULE WITH POWDER FOR INHALATION</t>
  </si>
  <si>
    <t>FNE</t>
  </si>
  <si>
    <t>Parental Ordinary S C Pre-Filled Syringes</t>
  </si>
  <si>
    <t>FQD</t>
  </si>
  <si>
    <t>HF MK</t>
  </si>
  <si>
    <t>MK-Hemofarm Komerc</t>
  </si>
  <si>
    <t>MK-Macedonia (the former Yugoslav Republic of)</t>
  </si>
  <si>
    <t>ALLOFERON-3</t>
  </si>
  <si>
    <t>00741</t>
  </si>
  <si>
    <t>IFS</t>
  </si>
  <si>
    <t>INFUSION SET</t>
  </si>
  <si>
    <t>FNF</t>
  </si>
  <si>
    <t>Parental Ordinary Pre-Filled Pens</t>
  </si>
  <si>
    <t>GNB</t>
  </si>
  <si>
    <t>SD HK</t>
  </si>
  <si>
    <t>HK-STADA Pharmaceuticals (As</t>
  </si>
  <si>
    <t>ALLOPURINOL</t>
  </si>
  <si>
    <t>00742</t>
  </si>
  <si>
    <t>IHP</t>
  </si>
  <si>
    <t>INHALATION POWDER</t>
  </si>
  <si>
    <t>Parental Ordinary Vials</t>
  </si>
  <si>
    <t>IMP</t>
  </si>
  <si>
    <t>GYV</t>
  </si>
  <si>
    <t>SD KR</t>
  </si>
  <si>
    <t>KR-STADA Pharmaceuticals (As</t>
  </si>
  <si>
    <t>KR-Korea (Democratic People's Republic of)</t>
  </si>
  <si>
    <t>ALMOTRIPTAN</t>
  </si>
  <si>
    <t>00563</t>
  </si>
  <si>
    <t>IMPLANT</t>
  </si>
  <si>
    <t>Parental Ordinary Dry Vials</t>
  </si>
  <si>
    <t>SD MY</t>
  </si>
  <si>
    <t>MY-STADA Pharmaceuticals (As</t>
  </si>
  <si>
    <t>ALMOTRIPTAN MALATE</t>
  </si>
  <si>
    <t>00889</t>
  </si>
  <si>
    <t>INF</t>
  </si>
  <si>
    <t>INFUSION SOLUTION</t>
  </si>
  <si>
    <t>FPC</t>
  </si>
  <si>
    <t>Parental Ordinary I V Vials</t>
  </si>
  <si>
    <t>KLI</t>
  </si>
  <si>
    <t>HGX</t>
  </si>
  <si>
    <t>SD SG</t>
  </si>
  <si>
    <t>SG-STADA Pharmaceuticals (As</t>
  </si>
  <si>
    <t>ALOE DRY EXTRACT</t>
  </si>
  <si>
    <t>00867</t>
  </si>
  <si>
    <t>INH</t>
  </si>
  <si>
    <t>INHALATION USE</t>
  </si>
  <si>
    <t>FPY</t>
  </si>
  <si>
    <t>Parenteral Ordinary Other Vials</t>
  </si>
  <si>
    <t>SUP</t>
  </si>
  <si>
    <t>HLA</t>
  </si>
  <si>
    <t>SD TW</t>
  </si>
  <si>
    <t>TW-STADA Pharmaceuticals (As</t>
  </si>
  <si>
    <t>ALPHA TOCOPHEROL</t>
  </si>
  <si>
    <t>00890</t>
  </si>
  <si>
    <t>INI</t>
  </si>
  <si>
    <t>INJECTION- INFUSION BOTTLE</t>
  </si>
  <si>
    <t>Parental Ordinary Infusion Ampoules</t>
  </si>
  <si>
    <t>HLB</t>
  </si>
  <si>
    <t>SD PH</t>
  </si>
  <si>
    <t>PH-Croma Medic Inc.</t>
  </si>
  <si>
    <t>ALPHA-BISOBOLOL</t>
  </si>
  <si>
    <t>00942</t>
  </si>
  <si>
    <t>INJ</t>
  </si>
  <si>
    <t>INJECTION SOLUTION</t>
  </si>
  <si>
    <t>Parental Ordinary Infusion Dry Ampoules</t>
  </si>
  <si>
    <t>HLC</t>
  </si>
  <si>
    <t>SD TH</t>
  </si>
  <si>
    <t>TH-STADA (Thailand) Comp.Ltd</t>
  </si>
  <si>
    <t>ALPHA-TOCOPHEROL</t>
  </si>
  <si>
    <t>00437</t>
  </si>
  <si>
    <t>INS</t>
  </si>
  <si>
    <t>INHALTION SOLUTION</t>
  </si>
  <si>
    <t>FQC</t>
  </si>
  <si>
    <t>Parental Ordinary Infusion Vials/Bottles</t>
  </si>
  <si>
    <t>HLX</t>
  </si>
  <si>
    <t>SD VN</t>
  </si>
  <si>
    <t>VN-STADA Vietnam J.V.  Ltd.</t>
  </si>
  <si>
    <t>ALPRAZOLAM</t>
  </si>
  <si>
    <t>00980</t>
  </si>
  <si>
    <t>INU</t>
  </si>
  <si>
    <t>INUNCTION</t>
  </si>
  <si>
    <t>Parental Ordinary Infusion Dry Vials/Bottles</t>
  </si>
  <si>
    <t>DOS</t>
  </si>
  <si>
    <t>JHP</t>
  </si>
  <si>
    <t>SD CN</t>
  </si>
  <si>
    <t>CN-STADA Pharmaceuticals (Be</t>
  </si>
  <si>
    <t>ALPROSTADIL</t>
  </si>
  <si>
    <t>00486</t>
  </si>
  <si>
    <t>IST</t>
  </si>
  <si>
    <t>INSTILLATION</t>
  </si>
  <si>
    <t>FQE</t>
  </si>
  <si>
    <t>Parental Ordinary Infusion Bags</t>
  </si>
  <si>
    <t>VN-Pymepharco</t>
  </si>
  <si>
    <t>ALTIZIDE</t>
  </si>
  <si>
    <t>00991</t>
  </si>
  <si>
    <t>LIN</t>
  </si>
  <si>
    <t>LINIMENT</t>
  </si>
  <si>
    <t>FQY</t>
  </si>
  <si>
    <t>Parental Ordinary Other Infusions</t>
  </si>
  <si>
    <t>PFT</t>
  </si>
  <si>
    <t>JWN</t>
  </si>
  <si>
    <t>IN-STADA Ph. Serv. India Ltd</t>
  </si>
  <si>
    <t>ALUMINIUM HYDROXIDE, DRIED</t>
  </si>
  <si>
    <t>00743</t>
  </si>
  <si>
    <t>LIR</t>
  </si>
  <si>
    <t>LIQUOR</t>
  </si>
  <si>
    <t>GND</t>
  </si>
  <si>
    <t>Parental Retard or Long-acting I M Pre-Filled Syringes</t>
  </si>
  <si>
    <t>KDD</t>
  </si>
  <si>
    <t>AU-STADA Ph. Austr. Pty.Ltd.</t>
  </si>
  <si>
    <t>ALUMINIUM PHOSPHATE</t>
  </si>
  <si>
    <t>00565</t>
  </si>
  <si>
    <t>LOT</t>
  </si>
  <si>
    <t>LOTION</t>
  </si>
  <si>
    <t>GOS</t>
  </si>
  <si>
    <t>Granules for oral suspencion</t>
  </si>
  <si>
    <t>KGA</t>
  </si>
  <si>
    <t>SD KZ</t>
  </si>
  <si>
    <t>KZ-Nizhpharm-Kasachstan TOO</t>
  </si>
  <si>
    <t>AMANTADINE HEMISULFATE</t>
  </si>
  <si>
    <t>00891</t>
  </si>
  <si>
    <t>LOZ</t>
  </si>
  <si>
    <t>LOZENGE</t>
  </si>
  <si>
    <t>GPB</t>
  </si>
  <si>
    <t>Parental Retard or Long-acting Dry Vials</t>
  </si>
  <si>
    <t>KGL</t>
  </si>
  <si>
    <t>SY-Arabia</t>
  </si>
  <si>
    <t>AMANTADINE HYDROCHLORIDE</t>
  </si>
  <si>
    <t>00892</t>
  </si>
  <si>
    <t>MDI</t>
  </si>
  <si>
    <t>METERED DOSE INHALER</t>
  </si>
  <si>
    <t>Rectal Systemic Suppositories</t>
  </si>
  <si>
    <t>KGP</t>
  </si>
  <si>
    <t>SD AE</t>
  </si>
  <si>
    <t>AE-STADA MENA DWC-LLC</t>
  </si>
  <si>
    <t>AMBRISENTAN</t>
  </si>
  <si>
    <t>00407</t>
  </si>
  <si>
    <t>MIL</t>
  </si>
  <si>
    <t>MILK</t>
  </si>
  <si>
    <t>Rectal Systemic Adult Suppositories</t>
  </si>
  <si>
    <t>SD BH</t>
  </si>
  <si>
    <t>BH-STADA MENA DWC-LLC</t>
  </si>
  <si>
    <t>AMBROXOL</t>
  </si>
  <si>
    <t>00893</t>
  </si>
  <si>
    <t>MPO</t>
  </si>
  <si>
    <t>MICRONIZED POWDER</t>
  </si>
  <si>
    <t>Rectal Systemic Paediatric Suppositories</t>
  </si>
  <si>
    <t>KGS</t>
  </si>
  <si>
    <t>SD DZ</t>
  </si>
  <si>
    <t>DZ-STADA MENA DWC-LLC</t>
  </si>
  <si>
    <t>AMBROXOL HYDROCHLORIDE</t>
  </si>
  <si>
    <t>00693</t>
  </si>
  <si>
    <t>NAG</t>
  </si>
  <si>
    <t>NASAL GEL</t>
  </si>
  <si>
    <t>HVA</t>
  </si>
  <si>
    <t>Rectal Systemic Gels and Sols</t>
  </si>
  <si>
    <t>SPR</t>
  </si>
  <si>
    <t>KHA</t>
  </si>
  <si>
    <t>SD IQ</t>
  </si>
  <si>
    <t>IQ-STADA MENA DWC-LLC</t>
  </si>
  <si>
    <t>AMIKACIN SULFATE</t>
  </si>
  <si>
    <t>00672</t>
  </si>
  <si>
    <t>NAO</t>
  </si>
  <si>
    <t>NASAL OEL</t>
  </si>
  <si>
    <t>IGP</t>
  </si>
  <si>
    <t>Nasal Systemic Metered-Dose Liquids</t>
  </si>
  <si>
    <t>KSB</t>
  </si>
  <si>
    <t>SD IR</t>
  </si>
  <si>
    <t>IR-STADA MENA DWC-LLC</t>
  </si>
  <si>
    <t>AMILORIDE HYDROCHLORIDE DIHYDRATE</t>
  </si>
  <si>
    <t>00441</t>
  </si>
  <si>
    <t>NAS</t>
  </si>
  <si>
    <t>NASAL SPRAY</t>
  </si>
  <si>
    <t>Other Systemic Transdermal Patches</t>
  </si>
  <si>
    <t>KVA</t>
  </si>
  <si>
    <t>SD JO</t>
  </si>
  <si>
    <t>JO-STADA MENA DWC-LLC</t>
  </si>
  <si>
    <t>AMINO ACIDS FOR PARENTERAL NUTRITION</t>
  </si>
  <si>
    <t>00578</t>
  </si>
  <si>
    <t>NAV</t>
  </si>
  <si>
    <t>NAIL VARNISH</t>
  </si>
  <si>
    <t>KDE</t>
  </si>
  <si>
    <t>Oral Topical Lozenges</t>
  </si>
  <si>
    <t>KVP</t>
  </si>
  <si>
    <t>SD KW</t>
  </si>
  <si>
    <t>KW-STADA MENA DWC-LLC</t>
  </si>
  <si>
    <t>AMINOPHYLLINE</t>
  </si>
  <si>
    <t>00579</t>
  </si>
  <si>
    <t>NDR</t>
  </si>
  <si>
    <t>NASAL DROPS</t>
  </si>
  <si>
    <t>Oral Topical Liquids</t>
  </si>
  <si>
    <t>PUD</t>
  </si>
  <si>
    <t>MEC</t>
  </si>
  <si>
    <t>SD LB</t>
  </si>
  <si>
    <t>LB-STADA MENA DWC-LLC</t>
  </si>
  <si>
    <t>AMIODARONE HYDROCHLORIDE</t>
  </si>
  <si>
    <t>00509</t>
  </si>
  <si>
    <t>NSO</t>
  </si>
  <si>
    <t>NASAL OINTMENT</t>
  </si>
  <si>
    <t>KGB</t>
  </si>
  <si>
    <t>Oral Topical Drops</t>
  </si>
  <si>
    <t>MGC</t>
  </si>
  <si>
    <t>SD LY</t>
  </si>
  <si>
    <t>LY-STADA MENA DWC-LLC</t>
  </si>
  <si>
    <t>AMISULPRIDE</t>
  </si>
  <si>
    <t>00580</t>
  </si>
  <si>
    <t>OIL</t>
  </si>
  <si>
    <t>Oral Topical Metered-Dose Liquids</t>
  </si>
  <si>
    <t>TRS</t>
  </si>
  <si>
    <t>MGJ</t>
  </si>
  <si>
    <t>SD OM</t>
  </si>
  <si>
    <t>OM-STADA MENA DWC-LLC</t>
  </si>
  <si>
    <t>AMITRIPTYLINE</t>
  </si>
  <si>
    <t>00713</t>
  </si>
  <si>
    <t>OIN</t>
  </si>
  <si>
    <t>OINTMENT</t>
  </si>
  <si>
    <t>Oral Topical Pressurized Aerosols</t>
  </si>
  <si>
    <t>MGL</t>
  </si>
  <si>
    <t>SD QA</t>
  </si>
  <si>
    <t>QA-STADA MENA DWC-LLC</t>
  </si>
  <si>
    <t>AMLODIPINE</t>
  </si>
  <si>
    <t>00825</t>
  </si>
  <si>
    <t>ORT</t>
  </si>
  <si>
    <t>ORODISPERSIBLE TABLET</t>
  </si>
  <si>
    <t>Oral Topical Gels and Sols</t>
  </si>
  <si>
    <t>MGS</t>
  </si>
  <si>
    <t>SD SA</t>
  </si>
  <si>
    <t>SA-STADA MENA DWC-LLC</t>
  </si>
  <si>
    <t>AMLODIPINE BESILATE</t>
  </si>
  <si>
    <t>00711</t>
  </si>
  <si>
    <t>OVU</t>
  </si>
  <si>
    <t>VAGINAL OVULES</t>
  </si>
  <si>
    <t>Topical External Dusting Powders</t>
  </si>
  <si>
    <t>MGT</t>
  </si>
  <si>
    <t>SD YE</t>
  </si>
  <si>
    <t>YE-STADA MENA DWC-LLC</t>
  </si>
  <si>
    <t>AMLODIPINE MALEATE</t>
  </si>
  <si>
    <t>00744</t>
  </si>
  <si>
    <t>PEA</t>
  </si>
  <si>
    <t>PEARLS</t>
  </si>
  <si>
    <t>MGA</t>
  </si>
  <si>
    <t>Topical External Liquids</t>
  </si>
  <si>
    <t>SG EG</t>
  </si>
  <si>
    <t>EG-STADA Egypt Ltd.</t>
  </si>
  <si>
    <t>AMLODIPINE MESILATE</t>
  </si>
  <si>
    <t>00962</t>
  </si>
  <si>
    <t>PELLETS</t>
  </si>
  <si>
    <t>Topical External Sprays without Gas</t>
  </si>
  <si>
    <t>SHA</t>
  </si>
  <si>
    <t>MGW</t>
  </si>
  <si>
    <t>AMMONIUM CHLORIDE</t>
  </si>
  <si>
    <t>00523</t>
  </si>
  <si>
    <t>PIP</t>
  </si>
  <si>
    <t>SINGLE-DOSE PIPETTE</t>
  </si>
  <si>
    <t>Topical External Emulsions</t>
  </si>
  <si>
    <t>MGX</t>
  </si>
  <si>
    <t>AMMONIUM HYDROGEN CARBONATE</t>
  </si>
  <si>
    <t>00225</t>
  </si>
  <si>
    <t>PLA</t>
  </si>
  <si>
    <t>PLASTER</t>
  </si>
  <si>
    <t>Topical External Lotions</t>
  </si>
  <si>
    <t>MHC</t>
  </si>
  <si>
    <t>AMOROLFINE</t>
  </si>
  <si>
    <t>00894</t>
  </si>
  <si>
    <t>POW</t>
  </si>
  <si>
    <t>POWDER</t>
  </si>
  <si>
    <t>Topical External Liquid Soaps/Washes</t>
  </si>
  <si>
    <t>BAD</t>
  </si>
  <si>
    <t>MJA</t>
  </si>
  <si>
    <t>AMOXICILLIN SODIUM</t>
  </si>
  <si>
    <t>00895</t>
  </si>
  <si>
    <t>PRC</t>
  </si>
  <si>
    <t>PROLONGED-RELEASE CAPSULE</t>
  </si>
  <si>
    <t>MHA</t>
  </si>
  <si>
    <t>Topical External Pressurised Aerosols</t>
  </si>
  <si>
    <t>MJL</t>
  </si>
  <si>
    <t>AMOXICILLIN TRIHYDRATE</t>
  </si>
  <si>
    <t>00583</t>
  </si>
  <si>
    <t>PRD</t>
  </si>
  <si>
    <t>PROLONGED-RELEASE DRAGEE</t>
  </si>
  <si>
    <t>Topical External Pressurised Powders</t>
  </si>
  <si>
    <t>MLA</t>
  </si>
  <si>
    <t>AMPHOTERICIN B</t>
  </si>
  <si>
    <t>00896</t>
  </si>
  <si>
    <t>PRT</t>
  </si>
  <si>
    <t>PROLONGED-RELEASE TABLET</t>
  </si>
  <si>
    <t>Topical External Bath Preparations</t>
  </si>
  <si>
    <t>AMPICILLIN</t>
  </si>
  <si>
    <t>00525</t>
  </si>
  <si>
    <t>PSI</t>
  </si>
  <si>
    <t>POWDER FOR SOLUTION FOR INFUSION</t>
  </si>
  <si>
    <t>Topical External Suppositories</t>
  </si>
  <si>
    <t>MLB</t>
  </si>
  <si>
    <t>AMYLMETACRESOL</t>
  </si>
  <si>
    <t>00487</t>
  </si>
  <si>
    <t>PASTE</t>
  </si>
  <si>
    <t>Topical External Adult Suppositories</t>
  </si>
  <si>
    <t>MLX</t>
  </si>
  <si>
    <t>ANAGRELIDE</t>
  </si>
  <si>
    <t>00788</t>
  </si>
  <si>
    <t>SCA</t>
  </si>
  <si>
    <t>SOFT CAPSULES</t>
  </si>
  <si>
    <t>MPA</t>
  </si>
  <si>
    <t>Topical External Vials</t>
  </si>
  <si>
    <t>MNA</t>
  </si>
  <si>
    <t>ANAGRELIDE HYDROCHLORIDE</t>
  </si>
  <si>
    <t>00858</t>
  </si>
  <si>
    <t>SHAMPOO</t>
  </si>
  <si>
    <t>MQS</t>
  </si>
  <si>
    <t>Dialysis Irrigation Perfusion Solutions</t>
  </si>
  <si>
    <t>SAL</t>
  </si>
  <si>
    <t>MSA</t>
  </si>
  <si>
    <t>ANASTROZOLE</t>
  </si>
  <si>
    <t>00488</t>
  </si>
  <si>
    <t>SOL</t>
  </si>
  <si>
    <t>SOLUTION</t>
  </si>
  <si>
    <t>Topical External Ointments</t>
  </si>
  <si>
    <t>MSB</t>
  </si>
  <si>
    <t>ANETHOLE TRITHIONE</t>
  </si>
  <si>
    <t>00709</t>
  </si>
  <si>
    <t>SPRAY</t>
  </si>
  <si>
    <t>MTA</t>
  </si>
  <si>
    <t>Topical External Creams</t>
  </si>
  <si>
    <t>ANGELICA GIGAS DRY EXTRACT</t>
  </si>
  <si>
    <t>00489</t>
  </si>
  <si>
    <t>STI</t>
  </si>
  <si>
    <t>STICK</t>
  </si>
  <si>
    <t>MVA</t>
  </si>
  <si>
    <t>Topical External Gels and Sols</t>
  </si>
  <si>
    <t>ANIDULAFUNGIN</t>
  </si>
  <si>
    <t>00584</t>
  </si>
  <si>
    <t>SUB</t>
  </si>
  <si>
    <t>SUBSTANCE</t>
  </si>
  <si>
    <t>MVP</t>
  </si>
  <si>
    <t>Topical External Unit Dose Gels/Sols</t>
  </si>
  <si>
    <t>ANISEED OIL</t>
  </si>
  <si>
    <t>00840</t>
  </si>
  <si>
    <t>SUPPOSITORY</t>
  </si>
  <si>
    <t>MWA</t>
  </si>
  <si>
    <t>Topical External Plasters with Substance</t>
  </si>
  <si>
    <t>MTL</t>
  </si>
  <si>
    <t>APIXABAN</t>
  </si>
  <si>
    <t>00490</t>
  </si>
  <si>
    <t>SUSPENSION</t>
  </si>
  <si>
    <t>NGB</t>
  </si>
  <si>
    <t>Ophthalmic Drops</t>
  </si>
  <si>
    <t>APOMORPHINE HYDROCHLORIDE</t>
  </si>
  <si>
    <t>00491</t>
  </si>
  <si>
    <t>SUBLINGUAL TABLET</t>
  </si>
  <si>
    <t>NGK</t>
  </si>
  <si>
    <t>Ophthalmic Suspensions</t>
  </si>
  <si>
    <t>MVL</t>
  </si>
  <si>
    <t>APREPITANT</t>
  </si>
  <si>
    <t>00492</t>
  </si>
  <si>
    <t>SYP</t>
  </si>
  <si>
    <t>SYRUP</t>
  </si>
  <si>
    <t>NGZ</t>
  </si>
  <si>
    <t>Ophthalmic Combination Pack Liquids</t>
  </si>
  <si>
    <t>ARACHIS OIL REFINED</t>
  </si>
  <si>
    <t>00493</t>
  </si>
  <si>
    <t>SYR</t>
  </si>
  <si>
    <t>SYRINGE</t>
  </si>
  <si>
    <t>NSA</t>
  </si>
  <si>
    <t>Ophthalmic Ointments</t>
  </si>
  <si>
    <t>ARGININE</t>
  </si>
  <si>
    <t>00946</t>
  </si>
  <si>
    <t>TABLET</t>
  </si>
  <si>
    <t>NVB</t>
  </si>
  <si>
    <t>Ophthalmic Gel Drops</t>
  </si>
  <si>
    <t>PFL</t>
  </si>
  <si>
    <t>ARIPIPRAZOLE</t>
  </si>
  <si>
    <t>00684</t>
  </si>
  <si>
    <t>TEA</t>
  </si>
  <si>
    <t>QGB</t>
  </si>
  <si>
    <t>Nasal Topical Drops</t>
  </si>
  <si>
    <t>MZA</t>
  </si>
  <si>
    <t>ARTICHOKE LEAVES</t>
  </si>
  <si>
    <t>00494</t>
  </si>
  <si>
    <t>TON</t>
  </si>
  <si>
    <t>TONIC PREPARATION</t>
  </si>
  <si>
    <t>QGC</t>
  </si>
  <si>
    <t>Nasal Topical Sprays without Gas</t>
  </si>
  <si>
    <t>AOT</t>
  </si>
  <si>
    <t>ASCORBIC ACID</t>
  </si>
  <si>
    <t>00732</t>
  </si>
  <si>
    <t>TRP</t>
  </si>
  <si>
    <t>TRANSDERMAL PATCH</t>
  </si>
  <si>
    <t>QGP</t>
  </si>
  <si>
    <t>Nasal Topical Metered-Dose Liquids</t>
  </si>
  <si>
    <t>ATR</t>
  </si>
  <si>
    <t>ASENAPINE</t>
  </si>
  <si>
    <t>00883</t>
  </si>
  <si>
    <t>VCR</t>
  </si>
  <si>
    <t>VAGINAL CREAM</t>
  </si>
  <si>
    <t>QHA</t>
  </si>
  <si>
    <t>Pressurized Nasal Spray</t>
  </si>
  <si>
    <t>NGJ</t>
  </si>
  <si>
    <t>ASPARTIC ACID</t>
  </si>
  <si>
    <t>00224</t>
  </si>
  <si>
    <t>VIA</t>
  </si>
  <si>
    <t>VIAL</t>
  </si>
  <si>
    <t>QVA</t>
  </si>
  <si>
    <t>Nasal Topical Gels and Sols</t>
  </si>
  <si>
    <t>ATAZANAVIR</t>
  </si>
  <si>
    <t>00898</t>
  </si>
  <si>
    <t>VTA</t>
  </si>
  <si>
    <t>VAGINAL TABLET</t>
  </si>
  <si>
    <t>RCT</t>
  </si>
  <si>
    <t>Lung Administration Inhaler Capsules</t>
  </si>
  <si>
    <t>ATENOLOL</t>
  </si>
  <si>
    <t>00837</t>
  </si>
  <si>
    <t>ZZZ</t>
  </si>
  <si>
    <t>OTHER</t>
  </si>
  <si>
    <t>REM</t>
  </si>
  <si>
    <t>Lung Administration Unit Dose Pwd Inhal Non-Refillable</t>
  </si>
  <si>
    <t>ATOMOXETIN</t>
  </si>
  <si>
    <t>00585</t>
  </si>
  <si>
    <t>PLE</t>
  </si>
  <si>
    <t>Powder for oral solution</t>
  </si>
  <si>
    <t>REN</t>
  </si>
  <si>
    <t>Lung Administration Unit Dose Powder Inhaler Refillable</t>
  </si>
  <si>
    <t>NGS</t>
  </si>
  <si>
    <t>ATOMOXETINE</t>
  </si>
  <si>
    <t>00495</t>
  </si>
  <si>
    <t>REP</t>
  </si>
  <si>
    <t>Lung Administration Metered-Dose Powder Inhaler</t>
  </si>
  <si>
    <t>ANS</t>
  </si>
  <si>
    <t>ATORVASTATIN</t>
  </si>
  <si>
    <t>00800</t>
  </si>
  <si>
    <t>RGE</t>
  </si>
  <si>
    <t>Lung Administration Liquid for Inhalation</t>
  </si>
  <si>
    <t>AOS</t>
  </si>
  <si>
    <t>ATORVASTATIN CALCIUM</t>
  </si>
  <si>
    <t>00859</t>
  </si>
  <si>
    <t>RGN</t>
  </si>
  <si>
    <t>Lung Administration Unit Dose Liquids</t>
  </si>
  <si>
    <t>ASA</t>
  </si>
  <si>
    <t>ATORVASTATIN CALCIUM TRIHYDRATE</t>
  </si>
  <si>
    <t>00979</t>
  </si>
  <si>
    <t>RHP</t>
  </si>
  <si>
    <t>Lung Administration Metered-Dose Inhaler</t>
  </si>
  <si>
    <t>ATORVASTATIN MAGNESIUM</t>
  </si>
  <si>
    <t>00586</t>
  </si>
  <si>
    <t>RHQ</t>
  </si>
  <si>
    <t>Lung Administration CFC-Free Metered-Dose Inhaler</t>
  </si>
  <si>
    <t>ATOSIBAN</t>
  </si>
  <si>
    <t>00496</t>
  </si>
  <si>
    <t>TAZ</t>
  </si>
  <si>
    <t>Vaginal Combination Pack Tablets</t>
  </si>
  <si>
    <t>ATOVAQUONE</t>
  </si>
  <si>
    <t>00571</t>
  </si>
  <si>
    <t>TLS</t>
  </si>
  <si>
    <t>Vaginal Suppositories</t>
  </si>
  <si>
    <t>AGE</t>
  </si>
  <si>
    <t>NVA</t>
  </si>
  <si>
    <t>ATROPINE SULFATE</t>
  </si>
  <si>
    <t>00799</t>
  </si>
  <si>
    <t>TTA</t>
  </si>
  <si>
    <t>Vaginal Creams</t>
  </si>
  <si>
    <t>NVP</t>
  </si>
  <si>
    <t>AXITINIB</t>
  </si>
  <si>
    <t>00789</t>
  </si>
  <si>
    <t>TYQ</t>
  </si>
  <si>
    <t>Vaginal Mechanical Pessaries with Substance</t>
  </si>
  <si>
    <t>OTR</t>
  </si>
  <si>
    <t>PGA</t>
  </si>
  <si>
    <t>AZACITIDINE</t>
  </si>
  <si>
    <t>00885</t>
  </si>
  <si>
    <t>TYY</t>
  </si>
  <si>
    <t>Vaginal Other Special Forms</t>
  </si>
  <si>
    <t>PGB</t>
  </si>
  <si>
    <t>AZAFEN</t>
  </si>
  <si>
    <t>00497</t>
  </si>
  <si>
    <t>VGB</t>
  </si>
  <si>
    <t>Non-Human Use Drops</t>
  </si>
  <si>
    <t>PGJ</t>
  </si>
  <si>
    <t>AZATHIOPRINE</t>
  </si>
  <si>
    <t>00992</t>
  </si>
  <si>
    <t>VZT</t>
  </si>
  <si>
    <t>Non-Human Use Diagnostic Sticks</t>
  </si>
  <si>
    <t>PGN</t>
  </si>
  <si>
    <t>AZELASTINE</t>
  </si>
  <si>
    <t>00899</t>
  </si>
  <si>
    <t>VZV</t>
  </si>
  <si>
    <t>Non-Human Use Diagnostic Test Excluding Sticks</t>
  </si>
  <si>
    <t>NTR</t>
  </si>
  <si>
    <t>AZELASTINE HYDROCHLORIDE</t>
  </si>
  <si>
    <t>00876</t>
  </si>
  <si>
    <t>AZILSARTAN</t>
  </si>
  <si>
    <t>00503</t>
  </si>
  <si>
    <t>QGH</t>
  </si>
  <si>
    <t>AZITHROMYCIN DIHYDRATE</t>
  </si>
  <si>
    <t>00438</t>
  </si>
  <si>
    <t>AZITHROMYCIN MONOHYDRATE</t>
  </si>
  <si>
    <t>00498</t>
  </si>
  <si>
    <t>QSA</t>
  </si>
  <si>
    <t>KO</t>
  </si>
  <si>
    <t>AZTREONAM</t>
  </si>
  <si>
    <t>00588</t>
  </si>
  <si>
    <t>AZTREONAM LYSINE</t>
  </si>
  <si>
    <t>00745</t>
  </si>
  <si>
    <t>QVP</t>
  </si>
  <si>
    <t>BACAMPICILLIN HYDROCHLORIDE</t>
  </si>
  <si>
    <t>00557</t>
  </si>
  <si>
    <t>IKA</t>
  </si>
  <si>
    <t>BACILLUS CLAUSII</t>
  </si>
  <si>
    <t>00527</t>
  </si>
  <si>
    <t>BACILLUS SUBTILIS</t>
  </si>
  <si>
    <t>00589</t>
  </si>
  <si>
    <t>BACLOFEN</t>
  </si>
  <si>
    <t>00590</t>
  </si>
  <si>
    <t>INL</t>
  </si>
  <si>
    <t>BACTERIAL LYSATE</t>
  </si>
  <si>
    <t>00822</t>
  </si>
  <si>
    <t>BAMIFYLINE</t>
  </si>
  <si>
    <t>00861</t>
  </si>
  <si>
    <t>RHM</t>
  </si>
  <si>
    <t>BARNIDIPINE</t>
  </si>
  <si>
    <t>00591</t>
  </si>
  <si>
    <t>RHN</t>
  </si>
  <si>
    <t>BEAN PODS</t>
  </si>
  <si>
    <t>00949</t>
  </si>
  <si>
    <t>BEARBERRY LEAVES</t>
  </si>
  <si>
    <t>00714</t>
  </si>
  <si>
    <t>BECLOMETASONE DIPROPIONATE</t>
  </si>
  <si>
    <t>00953</t>
  </si>
  <si>
    <t>TAA</t>
  </si>
  <si>
    <t>BECLOMETHASONE</t>
  </si>
  <si>
    <t>00100</t>
  </si>
  <si>
    <t>TGS</t>
  </si>
  <si>
    <t>BELLADONNA LEAF DRY EXTRACT</t>
  </si>
  <si>
    <t>00764</t>
  </si>
  <si>
    <t>BEMIPARIN SODIUM</t>
  </si>
  <si>
    <t>00897</t>
  </si>
  <si>
    <t>BENAZEPRIL HYDROCHLORIDE</t>
  </si>
  <si>
    <t>00157</t>
  </si>
  <si>
    <t>BENDAMUSTINE</t>
  </si>
  <si>
    <t>00593</t>
  </si>
  <si>
    <t>VSB</t>
  </si>
  <si>
    <t>BENDAMUSTINE HYDROCHLORIDE</t>
  </si>
  <si>
    <t>00847</t>
  </si>
  <si>
    <t>BENDROFLUMETHIAZIDE</t>
  </si>
  <si>
    <t>00499</t>
  </si>
  <si>
    <t>BENFOTIAMINE</t>
  </si>
  <si>
    <t>00103</t>
  </si>
  <si>
    <t>BENSERAZIDE HYDROCHLORIDE</t>
  </si>
  <si>
    <t>00104</t>
  </si>
  <si>
    <t>BENZALKONIUM CHLORIDE</t>
  </si>
  <si>
    <t>00105</t>
  </si>
  <si>
    <t>BENZALKONIUM CHLORIDE SOLUTION</t>
  </si>
  <si>
    <t>00767</t>
  </si>
  <si>
    <t>BENZATHINE BENZYLPENICILLIN</t>
  </si>
  <si>
    <t>00694</t>
  </si>
  <si>
    <t>Macedonia (the former Yugoslav Republic of)</t>
  </si>
  <si>
    <t>BENZBROMARONE</t>
  </si>
  <si>
    <t>00900</t>
  </si>
  <si>
    <t>BENZHEXOL HYDROCHLORIDE</t>
  </si>
  <si>
    <t>00106</t>
  </si>
  <si>
    <t>BENZOCAINE</t>
  </si>
  <si>
    <t>00703</t>
  </si>
  <si>
    <t>BENZOYL PEROXIDE</t>
  </si>
  <si>
    <t>00749</t>
  </si>
  <si>
    <t>BENZYDAMINE</t>
  </si>
  <si>
    <t>00995</t>
  </si>
  <si>
    <t>BENZYDAMINE HYDROCHLORIDE</t>
  </si>
  <si>
    <t>00727</t>
  </si>
  <si>
    <t>BENZYL BENZOATE</t>
  </si>
  <si>
    <t>00107</t>
  </si>
  <si>
    <t>BENZYL NICOTINATE</t>
  </si>
  <si>
    <t>00108</t>
  </si>
  <si>
    <t>BENZYLPENICILLIN POTASSIUM</t>
  </si>
  <si>
    <t>00594</t>
  </si>
  <si>
    <t>BENZYLPENICILLIN SODIUM (PENICILLIN G)</t>
  </si>
  <si>
    <t>00797</t>
  </si>
  <si>
    <t>BETAACETYLDIGOXIN</t>
  </si>
  <si>
    <t>00388</t>
  </si>
  <si>
    <t>BETACAROTENE</t>
  </si>
  <si>
    <t>00500</t>
  </si>
  <si>
    <t>BETAHISTIN</t>
  </si>
  <si>
    <t>00941</t>
  </si>
  <si>
    <t>BETAHISTINE</t>
  </si>
  <si>
    <t>00109</t>
  </si>
  <si>
    <t>BETAHISTINE DIHYDROCHLORIDE</t>
  </si>
  <si>
    <t>00735</t>
  </si>
  <si>
    <t>BETAHISTINE MESILATE</t>
  </si>
  <si>
    <t>00110</t>
  </si>
  <si>
    <t>BETAINE</t>
  </si>
  <si>
    <t>00595</t>
  </si>
  <si>
    <t>BETAMETHASONE</t>
  </si>
  <si>
    <t>00901</t>
  </si>
  <si>
    <t>BETAMETHASONE SODIUM PHOSPHATE</t>
  </si>
  <si>
    <t>00790</t>
  </si>
  <si>
    <t>BETAMETHASONE VALERATE</t>
  </si>
  <si>
    <t>00111</t>
  </si>
  <si>
    <t>BETAXOLOL</t>
  </si>
  <si>
    <t>00723</t>
  </si>
  <si>
    <t>BEVACIZUMAB</t>
  </si>
  <si>
    <t>00112</t>
  </si>
  <si>
    <t>BEZAFIBRATE</t>
  </si>
  <si>
    <t>00961</t>
  </si>
  <si>
    <t>BICALUTAMIDE</t>
  </si>
  <si>
    <t>00113</t>
  </si>
  <si>
    <t>BILASTINE</t>
  </si>
  <si>
    <t>00114</t>
  </si>
  <si>
    <t>BIMATOPROST</t>
  </si>
  <si>
    <t>00674</t>
  </si>
  <si>
    <t>BIOTIN</t>
  </si>
  <si>
    <t>00988</t>
  </si>
  <si>
    <t>BIPHENYL DIMETHYL DICARBOXYLATE</t>
  </si>
  <si>
    <t>00719</t>
  </si>
  <si>
    <t>BIRCH LEAVES</t>
  </si>
  <si>
    <t>00115</t>
  </si>
  <si>
    <t>BISACODYL</t>
  </si>
  <si>
    <t>00116</t>
  </si>
  <si>
    <t>BISMUT CITRATE</t>
  </si>
  <si>
    <t>00877</t>
  </si>
  <si>
    <t>BISMUTH III OXIDE</t>
  </si>
  <si>
    <t>00442</t>
  </si>
  <si>
    <t>BISMUTH SUBGALLATE</t>
  </si>
  <si>
    <t>00597</t>
  </si>
  <si>
    <t>BISMUTH SUBNITRATE</t>
  </si>
  <si>
    <t>00117</t>
  </si>
  <si>
    <t>BISOPROLOL</t>
  </si>
  <si>
    <t>00118</t>
  </si>
  <si>
    <t>BISOPROLOL HEMIFUMARATE</t>
  </si>
  <si>
    <t>00119</t>
  </si>
  <si>
    <t>BIVALIRUDIN</t>
  </si>
  <si>
    <t>00948</t>
  </si>
  <si>
    <t>BLACK COHOSH ROOT DRY EXTRACT</t>
  </si>
  <si>
    <t>00120</t>
  </si>
  <si>
    <t>BLEOMYCIN SULFATE</t>
  </si>
  <si>
    <t>00121</t>
  </si>
  <si>
    <t>BOCEPREVIR</t>
  </si>
  <si>
    <t>00122</t>
  </si>
  <si>
    <t>BORIC ACID</t>
  </si>
  <si>
    <t>00704</t>
  </si>
  <si>
    <t>BORTEZOMIB</t>
  </si>
  <si>
    <t>00880</t>
  </si>
  <si>
    <t>BOSENTAN</t>
  </si>
  <si>
    <t>00598</t>
  </si>
  <si>
    <t>BOTULINUM TOXIN TYPE A</t>
  </si>
  <si>
    <t>00123</t>
  </si>
  <si>
    <t>BOTULINUM TOXIN TYPE B</t>
  </si>
  <si>
    <t>00675</t>
  </si>
  <si>
    <t>BRIMONIDINE</t>
  </si>
  <si>
    <t>00124</t>
  </si>
  <si>
    <t>BRIMONIDINE TARTRAT</t>
  </si>
  <si>
    <t>00125</t>
  </si>
  <si>
    <t>BRINZOLAMIDE</t>
  </si>
  <si>
    <t>00126</t>
  </si>
  <si>
    <t>BRIVUDINE</t>
  </si>
  <si>
    <t>00868</t>
  </si>
  <si>
    <t>BROMAZEPAM</t>
  </si>
  <si>
    <t>00127</t>
  </si>
  <si>
    <t>BROMELAINE</t>
  </si>
  <si>
    <t>00128</t>
  </si>
  <si>
    <t>BROMHEXINE HYDROCHLORIDE</t>
  </si>
  <si>
    <t>00129</t>
  </si>
  <si>
    <t>BROMOCRIPTINE</t>
  </si>
  <si>
    <t>00130</t>
  </si>
  <si>
    <t>BROTIZOLAM</t>
  </si>
  <si>
    <t>00131</t>
  </si>
  <si>
    <t>BUDESONIDE</t>
  </si>
  <si>
    <t>00132</t>
  </si>
  <si>
    <t>BUFEXAMAC</t>
  </si>
  <si>
    <t>00133</t>
  </si>
  <si>
    <t>BUFLOMEDIL</t>
  </si>
  <si>
    <t>00801</t>
  </si>
  <si>
    <t>BUMETANIDE</t>
  </si>
  <si>
    <t>00695</t>
  </si>
  <si>
    <t>BUPRENORPHINE</t>
  </si>
  <si>
    <t>BUPRENORPHINE HYDROCHLORIDE</t>
  </si>
  <si>
    <t>00134</t>
  </si>
  <si>
    <t>BUPROPION</t>
  </si>
  <si>
    <t>00601</t>
  </si>
  <si>
    <t>BUPROPION HYDROCHLORIDE</t>
  </si>
  <si>
    <t>00841</t>
  </si>
  <si>
    <t>BURDOCK ROOT EXTRACT</t>
  </si>
  <si>
    <t>00139</t>
  </si>
  <si>
    <t>BUSPIRONE HYDROCHLORIDE</t>
  </si>
  <si>
    <t>00696</t>
  </si>
  <si>
    <t>BUTAMIRAT</t>
  </si>
  <si>
    <t>00376</t>
  </si>
  <si>
    <t>BUTYLSCOPOLAMINE</t>
  </si>
  <si>
    <t>00842</t>
  </si>
  <si>
    <t>CABAZITAXEL</t>
  </si>
  <si>
    <t>00140</t>
  </si>
  <si>
    <t>CABERGOLINE</t>
  </si>
  <si>
    <t>00707</t>
  </si>
  <si>
    <t>CABOZANTINIB</t>
  </si>
  <si>
    <t>00141</t>
  </si>
  <si>
    <t>CAFFEINE</t>
  </si>
  <si>
    <t>00846</t>
  </si>
  <si>
    <t>CALAMINE</t>
  </si>
  <si>
    <t>00142</t>
  </si>
  <si>
    <t>CALCIFEROL</t>
  </si>
  <si>
    <t>00143</t>
  </si>
  <si>
    <t>CALCIPOTRIOL</t>
  </si>
  <si>
    <t>00603</t>
  </si>
  <si>
    <t>CALCITONIN (SALMON) ACETATE</t>
  </si>
  <si>
    <t>00685</t>
  </si>
  <si>
    <t>CALCITRIOL</t>
  </si>
  <si>
    <t>00755</t>
  </si>
  <si>
    <t>CALCIUM</t>
  </si>
  <si>
    <t>00145</t>
  </si>
  <si>
    <t>CALCIUM CARBONATE</t>
  </si>
  <si>
    <t>00146</t>
  </si>
  <si>
    <t>CALCIUM CHLORIDE DIHYDRATE</t>
  </si>
  <si>
    <t>00604</t>
  </si>
  <si>
    <t>CALCIUM CHLORIDE L-LYSINATE</t>
  </si>
  <si>
    <t>00147</t>
  </si>
  <si>
    <t>CALCIUM DOBESYLATE</t>
  </si>
  <si>
    <t>00676</t>
  </si>
  <si>
    <t>CALCIUM FOLINATE</t>
  </si>
  <si>
    <t>00149</t>
  </si>
  <si>
    <t>CALCIUM GLUCOHEPTONATE</t>
  </si>
  <si>
    <t>00150</t>
  </si>
  <si>
    <t>CALCIUM GLUCONATE</t>
  </si>
  <si>
    <t>00151</t>
  </si>
  <si>
    <t>CALCIUM PANTHOTENATE</t>
  </si>
  <si>
    <t>00903</t>
  </si>
  <si>
    <t>CALCIUM PIDOLATE</t>
  </si>
  <si>
    <t>00605</t>
  </si>
  <si>
    <t>CALCIUM UNDECYLENATE</t>
  </si>
  <si>
    <t>00152</t>
  </si>
  <si>
    <t>CAMEGEL</t>
  </si>
  <si>
    <t>00153</t>
  </si>
  <si>
    <t>CAMPHOR</t>
  </si>
  <si>
    <t>00955</t>
  </si>
  <si>
    <t>CAMPHOR OIL</t>
  </si>
  <si>
    <t>00154</t>
  </si>
  <si>
    <t>CANAGLIFLOZIN</t>
  </si>
  <si>
    <t>00155</t>
  </si>
  <si>
    <t>CANDESARTAN</t>
  </si>
  <si>
    <t>00156</t>
  </si>
  <si>
    <t>CANDESARTAN CILEXITIL</t>
  </si>
  <si>
    <t>00697</t>
  </si>
  <si>
    <t>CAPECITABINE</t>
  </si>
  <si>
    <t>00158</t>
  </si>
  <si>
    <t>CAPSAICIN</t>
  </si>
  <si>
    <t>00159</t>
  </si>
  <si>
    <t>CAPSICI TINCTURA</t>
  </si>
  <si>
    <t>00160</t>
  </si>
  <si>
    <t>CAPSICUM EXTRACT</t>
  </si>
  <si>
    <t>00756</t>
  </si>
  <si>
    <t>CAPTOPRIL</t>
  </si>
  <si>
    <t>00161</t>
  </si>
  <si>
    <t>CARBAMAZEPINE</t>
  </si>
  <si>
    <t>00162</t>
  </si>
  <si>
    <t>CARBASALATE CALCIUM</t>
  </si>
  <si>
    <t>00163</t>
  </si>
  <si>
    <t>CARBIDOPA</t>
  </si>
  <si>
    <t>00843</t>
  </si>
  <si>
    <t>CARBIDOPA MONOHYDRATE</t>
  </si>
  <si>
    <t>00845</t>
  </si>
  <si>
    <t>CARBIMAZOLE</t>
  </si>
  <si>
    <t>00165</t>
  </si>
  <si>
    <t>CARBOCISTEINE</t>
  </si>
  <si>
    <t>00167</t>
  </si>
  <si>
    <t>CARBOCYSTEINE LYSINE SALT MONOHYDRATE</t>
  </si>
  <si>
    <t>00168</t>
  </si>
  <si>
    <t>CARBOPLATIN</t>
  </si>
  <si>
    <t>00170</t>
  </si>
  <si>
    <t>CARFILZOMIB</t>
  </si>
  <si>
    <t>00169</t>
  </si>
  <si>
    <t>CARMELLOSE</t>
  </si>
  <si>
    <t>00171</t>
  </si>
  <si>
    <t>CARMUSTINE</t>
  </si>
  <si>
    <t>00947</t>
  </si>
  <si>
    <t>CARTEOLOL</t>
  </si>
  <si>
    <t>00172</t>
  </si>
  <si>
    <t>CARVEDILOL</t>
  </si>
  <si>
    <t>00445</t>
  </si>
  <si>
    <t>CASPOFUNGIN</t>
  </si>
  <si>
    <t>00606</t>
  </si>
  <si>
    <t>CASPOFUNGIN ACETATE</t>
  </si>
  <si>
    <t>00173</t>
  </si>
  <si>
    <t>CEFACLOR</t>
  </si>
  <si>
    <t>00174</t>
  </si>
  <si>
    <t>CEFACLOR MONOHYDRATE</t>
  </si>
  <si>
    <t>00535</t>
  </si>
  <si>
    <t>CEFADROXIL</t>
  </si>
  <si>
    <t>00607</t>
  </si>
  <si>
    <t>CEFALEXIN MONOHYDRATE</t>
  </si>
  <si>
    <t>00826</t>
  </si>
  <si>
    <t>CEFATRIZINE</t>
  </si>
  <si>
    <t>00175</t>
  </si>
  <si>
    <t>CEFAZOLIN</t>
  </si>
  <si>
    <t>00176</t>
  </si>
  <si>
    <t>CEFDINIR</t>
  </si>
  <si>
    <t>00844</t>
  </si>
  <si>
    <t>CEFEPIME</t>
  </si>
  <si>
    <t>00982</t>
  </si>
  <si>
    <t>CEFEPIME HYDROCHLORIDE</t>
  </si>
  <si>
    <t>00608</t>
  </si>
  <si>
    <t>CEFIXIME</t>
  </si>
  <si>
    <t>00609</t>
  </si>
  <si>
    <t>CEFMETAZOLE SODIUM</t>
  </si>
  <si>
    <t>00177</t>
  </si>
  <si>
    <t>CEFONICID SODIUM</t>
  </si>
  <si>
    <t>00178</t>
  </si>
  <si>
    <t>CEFOPERAZONE SODIUM</t>
  </si>
  <si>
    <t>00179</t>
  </si>
  <si>
    <t>CEFOTAXIME SODIUM</t>
  </si>
  <si>
    <t>00180</t>
  </si>
  <si>
    <t>CEFOTIAM HYDROCHLORIDE</t>
  </si>
  <si>
    <t>00512</t>
  </si>
  <si>
    <t>CEFPODOXIME PROXETIL</t>
  </si>
  <si>
    <t>00181</t>
  </si>
  <si>
    <t>CEFRADINE</t>
  </si>
  <si>
    <t>00182</t>
  </si>
  <si>
    <t>CEFTAZIDIME PENTAHYDRATE</t>
  </si>
  <si>
    <t>00712</t>
  </si>
  <si>
    <t>CEFTIBUTEN</t>
  </si>
  <si>
    <t>00183</t>
  </si>
  <si>
    <t>CEFTIZOXIME SODIUM</t>
  </si>
  <si>
    <t>00698</t>
  </si>
  <si>
    <t>CEFTRIAXONE SODIUM</t>
  </si>
  <si>
    <t>00816</t>
  </si>
  <si>
    <t>CEFUROXIME</t>
  </si>
  <si>
    <t>00184</t>
  </si>
  <si>
    <t>CEFUROXIME AXETIL</t>
  </si>
  <si>
    <t>00686</t>
  </si>
  <si>
    <t>CEFUROXIME SODIUM</t>
  </si>
  <si>
    <t>00835</t>
  </si>
  <si>
    <t>CELECOXIB</t>
  </si>
  <si>
    <t>00185</t>
  </si>
  <si>
    <t>CELIPROLOL HYDROCHLORIDE</t>
  </si>
  <si>
    <t>00959</t>
  </si>
  <si>
    <t>CETIRIZINE DIHYDROCHLORIDE</t>
  </si>
  <si>
    <t>00186</t>
  </si>
  <si>
    <t>CETRIMIDE</t>
  </si>
  <si>
    <t>00869</t>
  </si>
  <si>
    <t>CETUXIMAB</t>
  </si>
  <si>
    <t>00446</t>
  </si>
  <si>
    <t>CETYL TRIMETHYLAMMONIUM NAPROXENATE</t>
  </si>
  <si>
    <t>00610</t>
  </si>
  <si>
    <t>CETYLPYRIDINIUM CHLORIDE</t>
  </si>
  <si>
    <t>00904</t>
  </si>
  <si>
    <t>CHAMOMILE FLOWER EXTRACT</t>
  </si>
  <si>
    <t>00187</t>
  </si>
  <si>
    <t>CHENODEOXYCHOLIC ACID</t>
  </si>
  <si>
    <t>00447</t>
  </si>
  <si>
    <t>CHLORAL HYDRATE</t>
  </si>
  <si>
    <t>00188</t>
  </si>
  <si>
    <t>CHLORAMPHENICOL</t>
  </si>
  <si>
    <t>00536</t>
  </si>
  <si>
    <t>CHLORDIAZEPOXIDE</t>
  </si>
  <si>
    <t>00448</t>
  </si>
  <si>
    <t>CHLORHEXIDINE</t>
  </si>
  <si>
    <t>00189</t>
  </si>
  <si>
    <t>CHLORHEXIDINE  DIHYDROCHLORIDE</t>
  </si>
  <si>
    <t>00985</t>
  </si>
  <si>
    <t>CHLORHEXIDINE DIGLUCONATE</t>
  </si>
  <si>
    <t>00190</t>
  </si>
  <si>
    <t>CHLORMADINONE ACETATE</t>
  </si>
  <si>
    <t>00449</t>
  </si>
  <si>
    <t>CHLORMEZANONE</t>
  </si>
  <si>
    <t>00191</t>
  </si>
  <si>
    <t>CHLOROBUTANOL</t>
  </si>
  <si>
    <t>00874</t>
  </si>
  <si>
    <t>CHLOROBUTANOL HEMIHYDRATE</t>
  </si>
  <si>
    <t>00537</t>
  </si>
  <si>
    <t>CHLOROFORM</t>
  </si>
  <si>
    <t>00886</t>
  </si>
  <si>
    <t>CHLORPHENAMINE</t>
  </si>
  <si>
    <t>00192</t>
  </si>
  <si>
    <t>CHLORPHENAMINE MALEATE</t>
  </si>
  <si>
    <t>00758</t>
  </si>
  <si>
    <t>CHLORPHENESIN CARBAMATE</t>
  </si>
  <si>
    <t>00193</t>
  </si>
  <si>
    <t>CHLORPROMAZINE</t>
  </si>
  <si>
    <t>00759</t>
  </si>
  <si>
    <t>CHLORTALIDONE</t>
  </si>
  <si>
    <t>00760</t>
  </si>
  <si>
    <t>CHOLECALCIFEROL</t>
  </si>
  <si>
    <t>00296</t>
  </si>
  <si>
    <t>CHOLIN HYDROGENTARTRATE</t>
  </si>
  <si>
    <t>00761</t>
  </si>
  <si>
    <t>CHOLINE</t>
  </si>
  <si>
    <t>00762</t>
  </si>
  <si>
    <t>CHONDROITIN</t>
  </si>
  <si>
    <t>00194</t>
  </si>
  <si>
    <t>CHONDROITIN POLYSULFATE</t>
  </si>
  <si>
    <t>00195</t>
  </si>
  <si>
    <t>CHONDROITIN SULFATE SODIUM</t>
  </si>
  <si>
    <t>00196</t>
  </si>
  <si>
    <t>CHYMOTRYPSIN</t>
  </si>
  <si>
    <t>00198</t>
  </si>
  <si>
    <t>CICLESONIDE</t>
  </si>
  <si>
    <t>00199</t>
  </si>
  <si>
    <t>CICLETANINE</t>
  </si>
  <si>
    <t>00428</t>
  </si>
  <si>
    <t>CICLOPIROX OLAMINE</t>
  </si>
  <si>
    <t>00201</t>
  </si>
  <si>
    <t>CICLOSPORIN</t>
  </si>
  <si>
    <t>00450</t>
  </si>
  <si>
    <t>CILASTATIN</t>
  </si>
  <si>
    <t>00562</t>
  </si>
  <si>
    <t>CILAZAPRIL</t>
  </si>
  <si>
    <t>00747</t>
  </si>
  <si>
    <t>CILOSTAZOL</t>
  </si>
  <si>
    <t>00748</t>
  </si>
  <si>
    <t>CIMETIDINE</t>
  </si>
  <si>
    <t>00203</t>
  </si>
  <si>
    <t>CINACALCET</t>
  </si>
  <si>
    <t>00905</t>
  </si>
  <si>
    <t>CINEOL</t>
  </si>
  <si>
    <t>00204</t>
  </si>
  <si>
    <t>CINEOLE</t>
  </si>
  <si>
    <t>00559</t>
  </si>
  <si>
    <t>CINNAMONI SPIRITUS</t>
  </si>
  <si>
    <t>00746</t>
  </si>
  <si>
    <t>CINNARIZINE</t>
  </si>
  <si>
    <t>00613</t>
  </si>
  <si>
    <t>CIPROFIBRATE</t>
  </si>
  <si>
    <t>00205</t>
  </si>
  <si>
    <t>CIPROFLOXACIN</t>
  </si>
  <si>
    <t>00206</t>
  </si>
  <si>
    <t>CIPROFLOXACIN HYDROCHLORIDE</t>
  </si>
  <si>
    <t>00207</t>
  </si>
  <si>
    <t>CIPROFLOXACIN LACTATE MONOHYDRATE</t>
  </si>
  <si>
    <t>00208</t>
  </si>
  <si>
    <t>CISAPRIDE</t>
  </si>
  <si>
    <t>00615</t>
  </si>
  <si>
    <t>CISPLATIN</t>
  </si>
  <si>
    <t>00209</t>
  </si>
  <si>
    <t>CITALOPRAM HYDROBROMIDE</t>
  </si>
  <si>
    <t>00854</t>
  </si>
  <si>
    <t>CITALOPRAM HYDROCHLORIDE</t>
  </si>
  <si>
    <t>00879</t>
  </si>
  <si>
    <t>CITICOLIN SODIUM</t>
  </si>
  <si>
    <t>00361</t>
  </si>
  <si>
    <t>CITICOLINE</t>
  </si>
  <si>
    <t>00838</t>
  </si>
  <si>
    <t>CITRIC ACID</t>
  </si>
  <si>
    <t>00210</t>
  </si>
  <si>
    <t>CLARITHROMYCIN</t>
  </si>
  <si>
    <t>00211</t>
  </si>
  <si>
    <t>CLAVULANIC ACID</t>
  </si>
  <si>
    <t>00906</t>
  </si>
  <si>
    <t>CLENBUTEROL HYDROCHLORIDE</t>
  </si>
  <si>
    <t>00212</t>
  </si>
  <si>
    <t>CLINDAMYCIN</t>
  </si>
  <si>
    <t>00802</t>
  </si>
  <si>
    <t>CLINDAMYCIN HYDROCHLORIDE</t>
  </si>
  <si>
    <t>00884</t>
  </si>
  <si>
    <t>CLINDAMYCINE</t>
  </si>
  <si>
    <t>00616</t>
  </si>
  <si>
    <t>CLOBUTINOL</t>
  </si>
  <si>
    <t>00451</t>
  </si>
  <si>
    <t>CLOBUTINOL HYDROCHLORIDE</t>
  </si>
  <si>
    <t>00708</t>
  </si>
  <si>
    <t>CLODRONATE DISODIUM TETRADYDRATE</t>
  </si>
  <si>
    <t>00213</t>
  </si>
  <si>
    <t>CLOFARABINE</t>
  </si>
  <si>
    <t>00728</t>
  </si>
  <si>
    <t>CLOFIBRATE</t>
  </si>
  <si>
    <t>00733</t>
  </si>
  <si>
    <t>CLOMIFENE CITRATE</t>
  </si>
  <si>
    <t>00197</t>
  </si>
  <si>
    <t>CLOMIPRAMINE HYDROCHLORIDE</t>
  </si>
  <si>
    <t>00617</t>
  </si>
  <si>
    <t>CLONAZEPAM</t>
  </si>
  <si>
    <t>00734</t>
  </si>
  <si>
    <t>CLONIDINE HYDROCHLORIDE</t>
  </si>
  <si>
    <t>00452</t>
  </si>
  <si>
    <t>CLOPIDOGREL</t>
  </si>
  <si>
    <t>00453</t>
  </si>
  <si>
    <t>CLOPIDOGREL BESILATE</t>
  </si>
  <si>
    <t>00907</t>
  </si>
  <si>
    <t>CLOPIDOGREL HYDROGENSULFATE</t>
  </si>
  <si>
    <t>00454</t>
  </si>
  <si>
    <t>CLORAZEPATE DIPOTASSIUM</t>
  </si>
  <si>
    <t>00987</t>
  </si>
  <si>
    <t>CLOTRIMAZOLE</t>
  </si>
  <si>
    <t>00214</t>
  </si>
  <si>
    <t>CLOVE OIL</t>
  </si>
  <si>
    <t>00968</t>
  </si>
  <si>
    <t>CLOXACILLIN</t>
  </si>
  <si>
    <t>00215</t>
  </si>
  <si>
    <t>CLOXACILLIN SODIUM</t>
  </si>
  <si>
    <t>00138</t>
  </si>
  <si>
    <t>CLOZAPINE</t>
  </si>
  <si>
    <t>00810</t>
  </si>
  <si>
    <t>COBAMAMIDE</t>
  </si>
  <si>
    <t>00455</t>
  </si>
  <si>
    <t>COBICISTAT</t>
  </si>
  <si>
    <t>00839</t>
  </si>
  <si>
    <t>COCARBOXYLASE</t>
  </si>
  <si>
    <t>00216</t>
  </si>
  <si>
    <t>CODEINE PHOSPHATE HEMIHYDRATE</t>
  </si>
  <si>
    <t>00217</t>
  </si>
  <si>
    <t>COENZYME Q10</t>
  </si>
  <si>
    <t>00218</t>
  </si>
  <si>
    <t>COLCHICINE</t>
  </si>
  <si>
    <t>00456</t>
  </si>
  <si>
    <t>COLESEVELAM</t>
  </si>
  <si>
    <t>00219</t>
  </si>
  <si>
    <t>COLESTYRAMINE</t>
  </si>
  <si>
    <t>00848</t>
  </si>
  <si>
    <t>COLTSFOOT</t>
  </si>
  <si>
    <t>00612</t>
  </si>
  <si>
    <t>COPPER SULFATE PENTAHYDRATE</t>
  </si>
  <si>
    <t>00765</t>
  </si>
  <si>
    <t>CORIANDRI OLEUM</t>
  </si>
  <si>
    <t>00998</t>
  </si>
  <si>
    <t>CREATININE</t>
  </si>
  <si>
    <t>00540</t>
  </si>
  <si>
    <t>CRIZOTINIB</t>
  </si>
  <si>
    <t>00226</t>
  </si>
  <si>
    <t>CROMOGLICIC ACID</t>
  </si>
  <si>
    <t>00457</t>
  </si>
  <si>
    <t>CROMOGLYCATE SODIUM</t>
  </si>
  <si>
    <t>00849</t>
  </si>
  <si>
    <t>CROTAMINTONE</t>
  </si>
  <si>
    <t>00227</t>
  </si>
  <si>
    <t>CYANOCOBALAMIN</t>
  </si>
  <si>
    <t>00619</t>
  </si>
  <si>
    <t>CYCLIZINE HYDROCHLORIDE</t>
  </si>
  <si>
    <t>00458</t>
  </si>
  <si>
    <t>CYCLOPENTOLATE</t>
  </si>
  <si>
    <t>00542</t>
  </si>
  <si>
    <t>CYCLOPHOSPHAMIDE</t>
  </si>
  <si>
    <t>00528</t>
  </si>
  <si>
    <t>CYNANCHUM WILFORDII DRY EXTRACT</t>
  </si>
  <si>
    <t>00964</t>
  </si>
  <si>
    <t>CYPROTERONE ACETATE</t>
  </si>
  <si>
    <t>00620</t>
  </si>
  <si>
    <t>CYTARABINE</t>
  </si>
  <si>
    <t>00228</t>
  </si>
  <si>
    <t>DABIGATRAN</t>
  </si>
  <si>
    <t>00850</t>
  </si>
  <si>
    <t>DABIGATRAN ETEXILATE</t>
  </si>
  <si>
    <t>00229</t>
  </si>
  <si>
    <t>DABRAFENIB</t>
  </si>
  <si>
    <t>00230</t>
  </si>
  <si>
    <t>DALTEPARIN</t>
  </si>
  <si>
    <t>00543</t>
  </si>
  <si>
    <t>DALTEPARIN SODIUM</t>
  </si>
  <si>
    <t>00621</t>
  </si>
  <si>
    <t>DANDELION</t>
  </si>
  <si>
    <t>00908</t>
  </si>
  <si>
    <t>DAPAGLIFLOZIN</t>
  </si>
  <si>
    <t>00231</t>
  </si>
  <si>
    <t>DAPTOMYCIN</t>
  </si>
  <si>
    <t>00627</t>
  </si>
  <si>
    <t>DARIFENACIN</t>
  </si>
  <si>
    <t>00771</t>
  </si>
  <si>
    <t>DARUNAVIR</t>
  </si>
  <si>
    <t>00232</t>
  </si>
  <si>
    <t>DASATINIB</t>
  </si>
  <si>
    <t>00233</t>
  </si>
  <si>
    <t>DASATINIB MONOHYDRATE</t>
  </si>
  <si>
    <t>00766</t>
  </si>
  <si>
    <t>DAUNORUBICIN</t>
  </si>
  <si>
    <t>00234</t>
  </si>
  <si>
    <t>DEFERASIROX</t>
  </si>
  <si>
    <t>00851</t>
  </si>
  <si>
    <t>DEFERIPRONE</t>
  </si>
  <si>
    <t>00235</t>
  </si>
  <si>
    <t>DEFIBROTIDE</t>
  </si>
  <si>
    <t>00236</t>
  </si>
  <si>
    <t>DEFLAZACORT</t>
  </si>
  <si>
    <t>00705</t>
  </si>
  <si>
    <t>DELAPRIL</t>
  </si>
  <si>
    <t>00237</t>
  </si>
  <si>
    <t>DELORAZEPAM</t>
  </si>
  <si>
    <t>00238</t>
  </si>
  <si>
    <t>DEQUALINIUM CHLORIDE</t>
  </si>
  <si>
    <t>00239</t>
  </si>
  <si>
    <t>DESLORATADINE</t>
  </si>
  <si>
    <t>00240</t>
  </si>
  <si>
    <t>DESMOPRESSIN</t>
  </si>
  <si>
    <t>00241</t>
  </si>
  <si>
    <t>DESOGESTREL</t>
  </si>
  <si>
    <t>00687</t>
  </si>
  <si>
    <t>DESVENLAFAXINE</t>
  </si>
  <si>
    <t>00782</t>
  </si>
  <si>
    <t>DEVIL'S CLAW ROOT DRY EXTRACT</t>
  </si>
  <si>
    <t>00242</t>
  </si>
  <si>
    <t>DEXAMETHASONE</t>
  </si>
  <si>
    <t>00852</t>
  </si>
  <si>
    <t>DEXAMETHASONE SODIUM PHOSPHATE</t>
  </si>
  <si>
    <t>00853</t>
  </si>
  <si>
    <t>DEXIBUPROFEN</t>
  </si>
  <si>
    <t>00699</t>
  </si>
  <si>
    <t>DEXKETROPROFEN TROMETAMOL</t>
  </si>
  <si>
    <t>00544</t>
  </si>
  <si>
    <t>DEXLANSOPRAZOLE</t>
  </si>
  <si>
    <t>00909</t>
  </si>
  <si>
    <t>DEXMEDETOMIDINE</t>
  </si>
  <si>
    <t>00243</t>
  </si>
  <si>
    <t>DEXPANTHENOL</t>
  </si>
  <si>
    <t>00507</t>
  </si>
  <si>
    <t>DEXRAZOXAN</t>
  </si>
  <si>
    <t>00870</t>
  </si>
  <si>
    <t>DEXRAZOXANE</t>
  </si>
  <si>
    <t>00943</t>
  </si>
  <si>
    <t>DEXTROMETHORPHAN</t>
  </si>
  <si>
    <t>00910</t>
  </si>
  <si>
    <t>DEXTROMETHORPHAN HYDROBROMIDE</t>
  </si>
  <si>
    <t>00244</t>
  </si>
  <si>
    <t>DEXTROPROPOXYPHENE</t>
  </si>
  <si>
    <t>00506</t>
  </si>
  <si>
    <t>DEXTROSE</t>
  </si>
  <si>
    <t>00460</t>
  </si>
  <si>
    <t>DIACEFYLLINE DIPHENHYDRAMINE</t>
  </si>
  <si>
    <t>00245</t>
  </si>
  <si>
    <t>DIACEREIN</t>
  </si>
  <si>
    <t>00246</t>
  </si>
  <si>
    <t>DIAMORPHINE</t>
  </si>
  <si>
    <t>00247</t>
  </si>
  <si>
    <t>DIAZEPAM</t>
  </si>
  <si>
    <t>00248</t>
  </si>
  <si>
    <t>DICHLORBENZYL ALCOHOL</t>
  </si>
  <si>
    <t>00249</t>
  </si>
  <si>
    <t>DICHLORMETHYLEN</t>
  </si>
  <si>
    <t>00250</t>
  </si>
  <si>
    <t>DICHLOROBENZYLALCOHOL</t>
  </si>
  <si>
    <t>00768</t>
  </si>
  <si>
    <t>DICHLOROPHEN</t>
  </si>
  <si>
    <t>00769</t>
  </si>
  <si>
    <t>DICLOFENAC</t>
  </si>
  <si>
    <t>00461</t>
  </si>
  <si>
    <t>DICLOFENAC DIETHYLAMINE</t>
  </si>
  <si>
    <t>00251</t>
  </si>
  <si>
    <t>DICLOFENAC POTASSIUM</t>
  </si>
  <si>
    <t>00252</t>
  </si>
  <si>
    <t>DICLOFENAC SODIUM</t>
  </si>
  <si>
    <t>00832</t>
  </si>
  <si>
    <t>DIDANOZINE</t>
  </si>
  <si>
    <t>00253</t>
  </si>
  <si>
    <t>DIENOGEST</t>
  </si>
  <si>
    <t>00770</t>
  </si>
  <si>
    <t>DIETHYL PHTHALATE</t>
  </si>
  <si>
    <t>00254</t>
  </si>
  <si>
    <t>DIETHYLAMINE SALICYLATE</t>
  </si>
  <si>
    <t>00255</t>
  </si>
  <si>
    <t>DIFLUCORTOLONE VALERATE</t>
  </si>
  <si>
    <t>00996</t>
  </si>
  <si>
    <t>DIFLUNISAL</t>
  </si>
  <si>
    <t>00256</t>
  </si>
  <si>
    <t>DIGOXIN</t>
  </si>
  <si>
    <t>00754</t>
  </si>
  <si>
    <t>DIHYDROCODEINE</t>
  </si>
  <si>
    <t>00625</t>
  </si>
  <si>
    <t>DIHYDROERGOCRISTINE MESILATE</t>
  </si>
  <si>
    <t>00462</t>
  </si>
  <si>
    <t>DIHYDROERGOTAMINE</t>
  </si>
  <si>
    <t>00626</t>
  </si>
  <si>
    <t>DIHYDROERGOTOXINE</t>
  </si>
  <si>
    <t>00463</t>
  </si>
  <si>
    <t>DIIODOHYDROXYQUINOLINE</t>
  </si>
  <si>
    <t>00718</t>
  </si>
  <si>
    <t>DILTIAZEM HYDROCHLORIDE</t>
  </si>
  <si>
    <t>00808</t>
  </si>
  <si>
    <t>DIMENHYDRINATE</t>
  </si>
  <si>
    <t>00911</t>
  </si>
  <si>
    <t>DIMETHYL FUMARATE</t>
  </si>
  <si>
    <t>00257</t>
  </si>
  <si>
    <t>DIMETHYL SULFOXIDE</t>
  </si>
  <si>
    <t>00258</t>
  </si>
  <si>
    <t>DIMETICONE</t>
  </si>
  <si>
    <t>00464</t>
  </si>
  <si>
    <t>DIOSMIN</t>
  </si>
  <si>
    <t>00912</t>
  </si>
  <si>
    <t>DIOXYDINE</t>
  </si>
  <si>
    <t>00628</t>
  </si>
  <si>
    <t>DIPHENHYDRAMINE HYDROCHLORIDE</t>
  </si>
  <si>
    <t>00259</t>
  </si>
  <si>
    <t>DIPOTASSIUM PHOSPHATE</t>
  </si>
  <si>
    <t>00260</t>
  </si>
  <si>
    <t>DIPYRIDAMOLE</t>
  </si>
  <si>
    <t>00261</t>
  </si>
  <si>
    <t>DIPYRONE</t>
  </si>
  <si>
    <t>00914</t>
  </si>
  <si>
    <t>DISODIUM PHOSPHATE, ANHYDROUS</t>
  </si>
  <si>
    <t>00262</t>
  </si>
  <si>
    <t>DISULFIRAM</t>
  </si>
  <si>
    <t>00809</t>
  </si>
  <si>
    <t>DOBUTAMINE</t>
  </si>
  <si>
    <t>00629</t>
  </si>
  <si>
    <t>DOCETAXEL</t>
  </si>
  <si>
    <t>00263</t>
  </si>
  <si>
    <t>DOLASETRON</t>
  </si>
  <si>
    <t>00264</t>
  </si>
  <si>
    <t>DOLUTEGRAVIR</t>
  </si>
  <si>
    <t>00915</t>
  </si>
  <si>
    <t>DOMPERIDONE</t>
  </si>
  <si>
    <t>00265</t>
  </si>
  <si>
    <t>DOMPERIDONE MALEATE</t>
  </si>
  <si>
    <t>00833</t>
  </si>
  <si>
    <t>DONEPEZIL</t>
  </si>
  <si>
    <t>00830</t>
  </si>
  <si>
    <t>DONEPEZIL HYDROCHLORIDE</t>
  </si>
  <si>
    <t>00940</t>
  </si>
  <si>
    <t>DORIPENEM</t>
  </si>
  <si>
    <t>00266</t>
  </si>
  <si>
    <t>DORNASE ALFA</t>
  </si>
  <si>
    <t>00944</t>
  </si>
  <si>
    <t>DORZOLAMIDE</t>
  </si>
  <si>
    <t>00916</t>
  </si>
  <si>
    <t>DORZOLAMIDE HYDROCHLORIDE</t>
  </si>
  <si>
    <t>00267</t>
  </si>
  <si>
    <t>DOSULEPIN HYDROCHLORIDE</t>
  </si>
  <si>
    <t>00689</t>
  </si>
  <si>
    <t>DOXAZOSIN</t>
  </si>
  <si>
    <t>00268</t>
  </si>
  <si>
    <t>DOXAZOSIN MESILATE</t>
  </si>
  <si>
    <t>00269</t>
  </si>
  <si>
    <t>DOXEPIN</t>
  </si>
  <si>
    <t>00465</t>
  </si>
  <si>
    <t>DOXEPIN HYDROCHLORIDE</t>
  </si>
  <si>
    <t>00270</t>
  </si>
  <si>
    <t>DOXORUBICIN HYDROCHLORIDE</t>
  </si>
  <si>
    <t>00724</t>
  </si>
  <si>
    <t>DOXORUBICINE</t>
  </si>
  <si>
    <t>00981</t>
  </si>
  <si>
    <t>DOXYCYCLINE</t>
  </si>
  <si>
    <t>00367</t>
  </si>
  <si>
    <t>DOXYCYCLINE HYCLATE</t>
  </si>
  <si>
    <t>00791</t>
  </si>
  <si>
    <t>DOXYCYCLINE HYDROCHLORIDE</t>
  </si>
  <si>
    <t>00271</t>
  </si>
  <si>
    <t>DOXYCYCLINE MONOHYDRATE</t>
  </si>
  <si>
    <t>00272</t>
  </si>
  <si>
    <t>DOXYLAMINE</t>
  </si>
  <si>
    <t>00466</t>
  </si>
  <si>
    <t>DOXYLAMINE HYDROGENSUCCINATE</t>
  </si>
  <si>
    <t>00273</t>
  </si>
  <si>
    <t>DRONEDARONE</t>
  </si>
  <si>
    <t>00274</t>
  </si>
  <si>
    <t>DRONEDARONE HYDROCHLORIDE</t>
  </si>
  <si>
    <t>00820</t>
  </si>
  <si>
    <t>DROSPIRENONE</t>
  </si>
  <si>
    <t>00275</t>
  </si>
  <si>
    <t>DROTAVERINHYDROCHLORIDE</t>
  </si>
  <si>
    <t>00726</t>
  </si>
  <si>
    <t>DULOXETIN</t>
  </si>
  <si>
    <t>00276</t>
  </si>
  <si>
    <t>DULOXETINE</t>
  </si>
  <si>
    <t>00277</t>
  </si>
  <si>
    <t>DULOXETINE HYDROCHLORIDE</t>
  </si>
  <si>
    <t>00427</t>
  </si>
  <si>
    <t>DUMMY (NEW API)</t>
  </si>
  <si>
    <t>00278</t>
  </si>
  <si>
    <t>DUTASTERIDE</t>
  </si>
  <si>
    <t>00279</t>
  </si>
  <si>
    <t>EBASTINE</t>
  </si>
  <si>
    <t>00560</t>
  </si>
  <si>
    <t>ECONAZOLE</t>
  </si>
  <si>
    <t>00677</t>
  </si>
  <si>
    <t>EFAVIRENZ</t>
  </si>
  <si>
    <t>00280</t>
  </si>
  <si>
    <t>ELECTROLYTES NOS</t>
  </si>
  <si>
    <t>00951</t>
  </si>
  <si>
    <t>ELETRIPTAN</t>
  </si>
  <si>
    <t>00281</t>
  </si>
  <si>
    <t>ELEUTHEROCOCCUS</t>
  </si>
  <si>
    <t>00282</t>
  </si>
  <si>
    <t>ELTROMBOPAG</t>
  </si>
  <si>
    <t>00283</t>
  </si>
  <si>
    <t>ELVITEGRAVIR</t>
  </si>
  <si>
    <t>00539</t>
  </si>
  <si>
    <t>EMPAGLIFLOZIN</t>
  </si>
  <si>
    <t>00989</t>
  </si>
  <si>
    <t>EMTRICITABINE</t>
  </si>
  <si>
    <t>00631</t>
  </si>
  <si>
    <t>ENALAPRIL</t>
  </si>
  <si>
    <t>00284</t>
  </si>
  <si>
    <t>ENALAPRIL MALEATE</t>
  </si>
  <si>
    <t>00285</t>
  </si>
  <si>
    <t>ENOXACIN</t>
  </si>
  <si>
    <t>00286</t>
  </si>
  <si>
    <t>ENOXAPARIN</t>
  </si>
  <si>
    <t>00836</t>
  </si>
  <si>
    <t>ENOXAPARIN SODIUM</t>
  </si>
  <si>
    <t>00287</t>
  </si>
  <si>
    <t>ENROFLOKSACIN</t>
  </si>
  <si>
    <t>00288</t>
  </si>
  <si>
    <t>ENTACAPONE</t>
  </si>
  <si>
    <t>00289</t>
  </si>
  <si>
    <t>ENTECAVIR</t>
  </si>
  <si>
    <t>00291</t>
  </si>
  <si>
    <t>ENZALUTAMIDE</t>
  </si>
  <si>
    <t>00633</t>
  </si>
  <si>
    <t>EPHEDRINE HYDROCHLORIDE</t>
  </si>
  <si>
    <t>00634</t>
  </si>
  <si>
    <t>EPIRUBICIN HYDROCHLORIDE</t>
  </si>
  <si>
    <t>00753</t>
  </si>
  <si>
    <t>EPITIZIDE</t>
  </si>
  <si>
    <t>00502</t>
  </si>
  <si>
    <t>EPLERENONE</t>
  </si>
  <si>
    <t>00468</t>
  </si>
  <si>
    <t>EPOETIN ALPHA</t>
  </si>
  <si>
    <t>00960</t>
  </si>
  <si>
    <t>EPOETIN ZETA</t>
  </si>
  <si>
    <t>00635</t>
  </si>
  <si>
    <t>EPOPROSTENOL</t>
  </si>
  <si>
    <t>00775</t>
  </si>
  <si>
    <t>EPOPROSTENOL SODIUM</t>
  </si>
  <si>
    <t>00292</t>
  </si>
  <si>
    <t>EPRAZINON DIHYDROCHLORIDE</t>
  </si>
  <si>
    <t>00469</t>
  </si>
  <si>
    <t>EPROSARTAN</t>
  </si>
  <si>
    <t>00293</t>
  </si>
  <si>
    <t>EPTIFIBATIDE</t>
  </si>
  <si>
    <t>00470</t>
  </si>
  <si>
    <t>ERGOMETRINE</t>
  </si>
  <si>
    <t>00865</t>
  </si>
  <si>
    <t>ERIBULIN</t>
  </si>
  <si>
    <t>00294</t>
  </si>
  <si>
    <t>ERLOTINIB</t>
  </si>
  <si>
    <t>00295</t>
  </si>
  <si>
    <t>ERLOTINIB HYDROCHLORIDE</t>
  </si>
  <si>
    <t>00636</t>
  </si>
  <si>
    <t>ERTAPENEM</t>
  </si>
  <si>
    <t>00875</t>
  </si>
  <si>
    <t>ERYTHROMYCIN</t>
  </si>
  <si>
    <t>ERYTHROMYCIN ETHYLSUCCINATE</t>
  </si>
  <si>
    <t>00819</t>
  </si>
  <si>
    <t>ERYTHROMYCIN STEARATE</t>
  </si>
  <si>
    <t>00637</t>
  </si>
  <si>
    <t>ESCHERICHIA COLI EXTRACT</t>
  </si>
  <si>
    <t>00638</t>
  </si>
  <si>
    <t>ESCITALOPRAM</t>
  </si>
  <si>
    <t>00297</t>
  </si>
  <si>
    <t>ESCITALOPRAM OXALATE</t>
  </si>
  <si>
    <t>00298</t>
  </si>
  <si>
    <t>ESLICARBAZEPINE</t>
  </si>
  <si>
    <t>00639</t>
  </si>
  <si>
    <t>ESOMEPRAZOLE</t>
  </si>
  <si>
    <t>00299</t>
  </si>
  <si>
    <t>ESOMEPRAZOLE MAGNESIUM</t>
  </si>
  <si>
    <t>00715</t>
  </si>
  <si>
    <t>ESOMEPRAZOLE MAGNESIUM DIHYDRATE</t>
  </si>
  <si>
    <t>00300</t>
  </si>
  <si>
    <t>ESOMEPRAZOLE SODIUM</t>
  </si>
  <si>
    <t>00301</t>
  </si>
  <si>
    <t>ESTRADIOL</t>
  </si>
  <si>
    <t>00302</t>
  </si>
  <si>
    <t>ESTRADIOL HEMIHYDRATE</t>
  </si>
  <si>
    <t>00701</t>
  </si>
  <si>
    <t>ESTRADIOL VALERATE</t>
  </si>
  <si>
    <t>00640</t>
  </si>
  <si>
    <t>ESTRADIOLVALERATE</t>
  </si>
  <si>
    <t>00304</t>
  </si>
  <si>
    <t>ESTRAMUSTINE</t>
  </si>
  <si>
    <t>00305</t>
  </si>
  <si>
    <t>ESTRIOL</t>
  </si>
  <si>
    <t>00306</t>
  </si>
  <si>
    <t>ESTRO-G</t>
  </si>
  <si>
    <t>00307</t>
  </si>
  <si>
    <t>ESZOPICLON</t>
  </si>
  <si>
    <t>00641</t>
  </si>
  <si>
    <t>ETANERCEPT</t>
  </si>
  <si>
    <t>00776</t>
  </si>
  <si>
    <t>ETHAMBUTOL HYDROCHLORIDE</t>
  </si>
  <si>
    <t>00813</t>
  </si>
  <si>
    <t>ETHANOL 96%</t>
  </si>
  <si>
    <t>00308</t>
  </si>
  <si>
    <t>ETHINYLESTRADIOL</t>
  </si>
  <si>
    <t>00309</t>
  </si>
  <si>
    <t>ETHYL NICOTINATE</t>
  </si>
  <si>
    <t>00642</t>
  </si>
  <si>
    <t>ETHYLMETHYLHYDROXYPYRIDINE SUCCINATE</t>
  </si>
  <si>
    <t>00976</t>
  </si>
  <si>
    <t>ETILEFRINE HYDROCHLORIDE</t>
  </si>
  <si>
    <t>00958</t>
  </si>
  <si>
    <t>ETODOLAC</t>
  </si>
  <si>
    <t>00643</t>
  </si>
  <si>
    <t>ETOFENAMATE</t>
  </si>
  <si>
    <t>00310</t>
  </si>
  <si>
    <t>ETONOGESTREL</t>
  </si>
  <si>
    <t>00311</t>
  </si>
  <si>
    <t>ETOPOSIDE</t>
  </si>
  <si>
    <t>00312</t>
  </si>
  <si>
    <t>ETORICOXIB</t>
  </si>
  <si>
    <t>00917</t>
  </si>
  <si>
    <t>ETRAVIRINE</t>
  </si>
  <si>
    <t>00644</t>
  </si>
  <si>
    <t>EUCALYPTUS OIL</t>
  </si>
  <si>
    <t>00313</t>
  </si>
  <si>
    <t>EURYCOMA LONGIFOLIA</t>
  </si>
  <si>
    <t>00315</t>
  </si>
  <si>
    <t>EVEROLIMUS</t>
  </si>
  <si>
    <t>00314</t>
  </si>
  <si>
    <t>EXEMESTANE</t>
  </si>
  <si>
    <t>00316</t>
  </si>
  <si>
    <t>EXENATIDE</t>
  </si>
  <si>
    <t>00472</t>
  </si>
  <si>
    <t>EZETIMIB</t>
  </si>
  <si>
    <t>00918</t>
  </si>
  <si>
    <t>EZETIMIBE</t>
  </si>
  <si>
    <t>00317</t>
  </si>
  <si>
    <t>FAMCICLOVIR</t>
  </si>
  <si>
    <t>00318</t>
  </si>
  <si>
    <t>FAMOTIDINE</t>
  </si>
  <si>
    <t>00319</t>
  </si>
  <si>
    <t>FAMPRIDINE</t>
  </si>
  <si>
    <t>00320</t>
  </si>
  <si>
    <t>FEBUXOSTAT</t>
  </si>
  <si>
    <t>00862</t>
  </si>
  <si>
    <t>FELODIPINE</t>
  </si>
  <si>
    <t>00796</t>
  </si>
  <si>
    <t>FENNEL</t>
  </si>
  <si>
    <t>00521</t>
  </si>
  <si>
    <t>FENOFIBRATE</t>
  </si>
  <si>
    <t>00828</t>
  </si>
  <si>
    <t>FENOTEROL</t>
  </si>
  <si>
    <t>00321</t>
  </si>
  <si>
    <t>FENSPIRIDE</t>
  </si>
  <si>
    <t>00777</t>
  </si>
  <si>
    <t>FENTANYL</t>
  </si>
  <si>
    <t>00322</t>
  </si>
  <si>
    <t>FENTANYL CITRATE</t>
  </si>
  <si>
    <t>00323</t>
  </si>
  <si>
    <t>FENTICONAZOLE</t>
  </si>
  <si>
    <t>00645</t>
  </si>
  <si>
    <t>FERROUS FUMERATE</t>
  </si>
  <si>
    <t>00646</t>
  </si>
  <si>
    <t>FERROUS GLUCONATE</t>
  </si>
  <si>
    <t>00324</t>
  </si>
  <si>
    <t>FESOTERODINE</t>
  </si>
  <si>
    <t>00325</t>
  </si>
  <si>
    <t>FEXOFENADINE HYDROCHLORIDE</t>
  </si>
  <si>
    <t>00778</t>
  </si>
  <si>
    <t>FIBRINOGEN (HUMAN)</t>
  </si>
  <si>
    <t>00647</t>
  </si>
  <si>
    <t>FILGRASTIM</t>
  </si>
  <si>
    <t>00919</t>
  </si>
  <si>
    <t>FINASTERID</t>
  </si>
  <si>
    <t>00855</t>
  </si>
  <si>
    <t>FINASTERIDE</t>
  </si>
  <si>
    <t>00984</t>
  </si>
  <si>
    <t>FINGOLIMOD</t>
  </si>
  <si>
    <t>00547</t>
  </si>
  <si>
    <t>FINGOLIMOD HYDROCHLORIDE</t>
  </si>
  <si>
    <t>00648</t>
  </si>
  <si>
    <t>FLECAINIDE</t>
  </si>
  <si>
    <t>00541</t>
  </si>
  <si>
    <t>FLECAINIDE ACETATE</t>
  </si>
  <si>
    <t>00327</t>
  </si>
  <si>
    <t>FLUCLOXACILLIN</t>
  </si>
  <si>
    <t>00683</t>
  </si>
  <si>
    <t>FLUCLOXACILLIN SODIUM</t>
  </si>
  <si>
    <t>00504</t>
  </si>
  <si>
    <t>FLUCONAZOLE</t>
  </si>
  <si>
    <t>00473</t>
  </si>
  <si>
    <t>FLUDARABINE</t>
  </si>
  <si>
    <t>00920</t>
  </si>
  <si>
    <t>FLUDROCORTISONE</t>
  </si>
  <si>
    <t>00328</t>
  </si>
  <si>
    <t>FLUFENAMIC ACID</t>
  </si>
  <si>
    <t>00329</t>
  </si>
  <si>
    <t>FLUINDIONE</t>
  </si>
  <si>
    <t>00474</t>
  </si>
  <si>
    <t>FLUNARIZINE</t>
  </si>
  <si>
    <t>00330</t>
  </si>
  <si>
    <t>FLUNISOLIDE</t>
  </si>
  <si>
    <t>00921</t>
  </si>
  <si>
    <t>FLUNITRAZEPAM</t>
  </si>
  <si>
    <t>00751</t>
  </si>
  <si>
    <t>FLUOCINOLONE ACETONIDE</t>
  </si>
  <si>
    <t>00818</t>
  </si>
  <si>
    <t>FLUOROURACIL</t>
  </si>
  <si>
    <t>00222</t>
  </si>
  <si>
    <t>FLUOXETINE HYDROCHLORIDE</t>
  </si>
  <si>
    <t>00721</t>
  </si>
  <si>
    <t>FLUPHENAZINE</t>
  </si>
  <si>
    <t>00223</t>
  </si>
  <si>
    <t>FLUPIRTINE</t>
  </si>
  <si>
    <t>00956</t>
  </si>
  <si>
    <t>FLUPIRTINE HYDROCHLORIDE</t>
  </si>
  <si>
    <t>00332</t>
  </si>
  <si>
    <t>FLUPIRTINE MALEATE</t>
  </si>
  <si>
    <t>00333</t>
  </si>
  <si>
    <t>FLURAZEPAM</t>
  </si>
  <si>
    <t>00334</t>
  </si>
  <si>
    <t>FLURBIPROFEN</t>
  </si>
  <si>
    <t>00678</t>
  </si>
  <si>
    <t>FLUTAMIDE</t>
  </si>
  <si>
    <t>00335</t>
  </si>
  <si>
    <t>FLUTICASONE</t>
  </si>
  <si>
    <t>00649</t>
  </si>
  <si>
    <t>FLUTICASONE PROPIONATE</t>
  </si>
  <si>
    <t>00700</t>
  </si>
  <si>
    <t>FLUVASTATIN</t>
  </si>
  <si>
    <t>00792</t>
  </si>
  <si>
    <t>FLUVASTATIN SODIUM</t>
  </si>
  <si>
    <t>00938</t>
  </si>
  <si>
    <t>FLUVOXAMINE</t>
  </si>
  <si>
    <t>00834</t>
  </si>
  <si>
    <t>FLUVOXAMINE MALEATE</t>
  </si>
  <si>
    <t>00871</t>
  </si>
  <si>
    <t>FOLIC ACID</t>
  </si>
  <si>
    <t>00872</t>
  </si>
  <si>
    <t>FONDAPARINUX</t>
  </si>
  <si>
    <t>00798</t>
  </si>
  <si>
    <t>FONDAPARINUX SODIUM</t>
  </si>
  <si>
    <t>00336</t>
  </si>
  <si>
    <t>FORMOTEROL</t>
  </si>
  <si>
    <t>00337</t>
  </si>
  <si>
    <t>FORMOTEROL FUMARATE DIHYDRATE</t>
  </si>
  <si>
    <t>00679</t>
  </si>
  <si>
    <t>FORMOTEROL HEMIFUMARATE</t>
  </si>
  <si>
    <t>00338</t>
  </si>
  <si>
    <t>FOSAPREPITANT</t>
  </si>
  <si>
    <t>00650</t>
  </si>
  <si>
    <t>FOSFOMYCIN</t>
  </si>
  <si>
    <t>00922</t>
  </si>
  <si>
    <t>FOSFOMYCIN SODIUM</t>
  </si>
  <si>
    <t>00923</t>
  </si>
  <si>
    <t>FOSFOMYCIN TROMETAMOL</t>
  </si>
  <si>
    <t>00881</t>
  </si>
  <si>
    <t>FOSINOPRIL</t>
  </si>
  <si>
    <t>00135</t>
  </si>
  <si>
    <t>FROVATRIPTAN</t>
  </si>
  <si>
    <t>00651</t>
  </si>
  <si>
    <t>FROVATRIPTAN SUCCINATE MONOHYDRATE</t>
  </si>
  <si>
    <t>00339</t>
  </si>
  <si>
    <t>FULVESTRANT</t>
  </si>
  <si>
    <t>00564</t>
  </si>
  <si>
    <t>FUROSEMIDE</t>
  </si>
  <si>
    <t>00340</t>
  </si>
  <si>
    <t>FURSULTIAMINE</t>
  </si>
  <si>
    <t>00341</t>
  </si>
  <si>
    <t>FUSAFUNGINE</t>
  </si>
  <si>
    <t>00873</t>
  </si>
  <si>
    <t>FUSIDIC ACID</t>
  </si>
  <si>
    <t>00342</t>
  </si>
  <si>
    <t>GABAPENTIN</t>
  </si>
  <si>
    <t>00793</t>
  </si>
  <si>
    <t>GADOPENTETATE DIMEGLUMINE</t>
  </si>
  <si>
    <t>00343</t>
  </si>
  <si>
    <t>GALANTAMINE</t>
  </si>
  <si>
    <t>00344</t>
  </si>
  <si>
    <t>GALANTAMINE HYDROBROMIDE</t>
  </si>
  <si>
    <t>00345</t>
  </si>
  <si>
    <t>GAMMA-LINOLENIC ACID</t>
  </si>
  <si>
    <t>00814</t>
  </si>
  <si>
    <t>GANCICLOVIR</t>
  </si>
  <si>
    <t>00548</t>
  </si>
  <si>
    <t>GARLIC</t>
  </si>
  <si>
    <t>00355</t>
  </si>
  <si>
    <t>GATIFLOXACIN</t>
  </si>
  <si>
    <t>00967</t>
  </si>
  <si>
    <t>GEFITINIB</t>
  </si>
  <si>
    <t>00346</t>
  </si>
  <si>
    <t>GEMCITABINE HYDROCHLORIDE</t>
  </si>
  <si>
    <t>00347</t>
  </si>
  <si>
    <t>GEMFIBROZIL</t>
  </si>
  <si>
    <t>00924</t>
  </si>
  <si>
    <t>GENISTEIN</t>
  </si>
  <si>
    <t>00824</t>
  </si>
  <si>
    <t>GENTAMICIN SULFATE</t>
  </si>
  <si>
    <t>00348</t>
  </si>
  <si>
    <t>GESTAGENS</t>
  </si>
  <si>
    <t>00652</t>
  </si>
  <si>
    <t>GESTODENE</t>
  </si>
  <si>
    <t>00781</t>
  </si>
  <si>
    <t>GESTONORONE</t>
  </si>
  <si>
    <t>00925</t>
  </si>
  <si>
    <t>GINKGO BILOBA</t>
  </si>
  <si>
    <t>00823</t>
  </si>
  <si>
    <t>GINKGO BILOBA LEAVES DRY EXTRACT</t>
  </si>
  <si>
    <t>00688</t>
  </si>
  <si>
    <t>GINSENG DRY EXTRACT</t>
  </si>
  <si>
    <t>00349</t>
  </si>
  <si>
    <t>GLATIRAMER</t>
  </si>
  <si>
    <t>00350</t>
  </si>
  <si>
    <t>GLATIRAMER ACETATE</t>
  </si>
  <si>
    <t>00653</t>
  </si>
  <si>
    <t>GLIBENCLAMIDE</t>
  </si>
  <si>
    <t>00926</t>
  </si>
  <si>
    <t>GLICLAZIDE</t>
  </si>
  <si>
    <t>00731</t>
  </si>
  <si>
    <t>GLIMEPIRIDE</t>
  </si>
  <si>
    <t>00351</t>
  </si>
  <si>
    <t>GLIPIZIDE</t>
  </si>
  <si>
    <t>00821</t>
  </si>
  <si>
    <t>GLUCOSAMINE</t>
  </si>
  <si>
    <t>00352</t>
  </si>
  <si>
    <t>GLUCOSAMINE HYDROCHLORIDE</t>
  </si>
  <si>
    <t>00353</t>
  </si>
  <si>
    <t>GLUCOSAMINE SULFATE</t>
  </si>
  <si>
    <t>00779</t>
  </si>
  <si>
    <t>GLUCOSE MONOHYDRATE</t>
  </si>
  <si>
    <t>00780</t>
  </si>
  <si>
    <t>GLUCOSE SYRUP</t>
  </si>
  <si>
    <t>00354</t>
  </si>
  <si>
    <t>GLUCOSE, ANHYDROUS</t>
  </si>
  <si>
    <t>00702</t>
  </si>
  <si>
    <t>GLYCEROL</t>
  </si>
  <si>
    <t>00729</t>
  </si>
  <si>
    <t>GLYCEROL 85%</t>
  </si>
  <si>
    <t>00725</t>
  </si>
  <si>
    <t>GLYCEROL MONO-/DI-/TRI-ALKANOATE</t>
  </si>
  <si>
    <t>00356</t>
  </si>
  <si>
    <t>GLYCEROL TRIALKANOATE</t>
  </si>
  <si>
    <t>00200</t>
  </si>
  <si>
    <t>GLYCERYL TRINITRATE</t>
  </si>
  <si>
    <t>00358</t>
  </si>
  <si>
    <t>GLYCINE</t>
  </si>
  <si>
    <t>00927</t>
  </si>
  <si>
    <t>GLYCOPYRRONIUM</t>
  </si>
  <si>
    <t>00359</t>
  </si>
  <si>
    <t>GOLDENROD HERB</t>
  </si>
  <si>
    <t>00360</t>
  </si>
  <si>
    <t>GOLDENROD HERB EXTRACT</t>
  </si>
  <si>
    <t>00977</t>
  </si>
  <si>
    <t>GOSERELIN</t>
  </si>
  <si>
    <t>00357</t>
  </si>
  <si>
    <t>GOSERELIN ACETATE</t>
  </si>
  <si>
    <t>00860</t>
  </si>
  <si>
    <t>GRANISETRON HYDROCHLORIDE</t>
  </si>
  <si>
    <t>00928</t>
  </si>
  <si>
    <t>GUAIFENESIN</t>
  </si>
  <si>
    <t>00549</t>
  </si>
  <si>
    <t>HALOPERIDOL</t>
  </si>
  <si>
    <t>00362</t>
  </si>
  <si>
    <t>HAMAMELIS WATER</t>
  </si>
  <si>
    <t>00363</t>
  </si>
  <si>
    <t>HAWTHORN LEAVES WITH FLOWERS</t>
  </si>
  <si>
    <t>00866</t>
  </si>
  <si>
    <t>HEPARIN</t>
  </si>
  <si>
    <t>00365</t>
  </si>
  <si>
    <t>HEPARIN CALCIUM</t>
  </si>
  <si>
    <t>00803</t>
  </si>
  <si>
    <t>HEPARIN SODIUM</t>
  </si>
  <si>
    <t>00551</t>
  </si>
  <si>
    <t>HEPATITIS A VACCINE</t>
  </si>
  <si>
    <t>00975</t>
  </si>
  <si>
    <t>HEXACHLOROPHENE</t>
  </si>
  <si>
    <t>00366</t>
  </si>
  <si>
    <t>HEXETIDINE</t>
  </si>
  <si>
    <t>00706</t>
  </si>
  <si>
    <t>HEXYL NICOTINATE</t>
  </si>
  <si>
    <t>00368</t>
  </si>
  <si>
    <t>HIPPOPHAE RHAMNOIDES OIL</t>
  </si>
  <si>
    <t>00804</t>
  </si>
  <si>
    <t>HIPPOPHAES OLEUM</t>
  </si>
  <si>
    <t>00552</t>
  </si>
  <si>
    <t>HOP CONES</t>
  </si>
  <si>
    <t>00475</t>
  </si>
  <si>
    <t>HORSE CHESTNUT SEEDS</t>
  </si>
  <si>
    <t>00655</t>
  </si>
  <si>
    <t>HORSETAIL</t>
  </si>
  <si>
    <t>00290</t>
  </si>
  <si>
    <t>HYALURONATE</t>
  </si>
  <si>
    <t>00545</t>
  </si>
  <si>
    <t>HYDRALAZINE HYDROCHLORIDE</t>
  </si>
  <si>
    <t>00592</t>
  </si>
  <si>
    <t>HYDROCHLORIDE</t>
  </si>
  <si>
    <t>00772</t>
  </si>
  <si>
    <t>HYDROCHLOROTHIAZID</t>
  </si>
  <si>
    <t>00546</t>
  </si>
  <si>
    <t>HYDROCHLOROTHIAZIDE</t>
  </si>
  <si>
    <t>00986</t>
  </si>
  <si>
    <t>HYDROCORTISONE</t>
  </si>
  <si>
    <t>00656</t>
  </si>
  <si>
    <t>HYDROCORTISONE ACETATE</t>
  </si>
  <si>
    <t>00773</t>
  </si>
  <si>
    <t>HYDROGEL</t>
  </si>
  <si>
    <t>00978</t>
  </si>
  <si>
    <t>HYDROGEN PEROXIDE</t>
  </si>
  <si>
    <t>00774</t>
  </si>
  <si>
    <t>HYDROMORPHONE</t>
  </si>
  <si>
    <t>00994</t>
  </si>
  <si>
    <t>HYDROMORPHONE HYDROCHLORIDE</t>
  </si>
  <si>
    <t>00720</t>
  </si>
  <si>
    <t>HYDROTALCITE</t>
  </si>
  <si>
    <t>00369</t>
  </si>
  <si>
    <t>HYDROXOCOBALAMIN CHLORIDE</t>
  </si>
  <si>
    <t>00370</t>
  </si>
  <si>
    <t>HYDROXYCHLOROQUINE SULFATE</t>
  </si>
  <si>
    <t>00657</t>
  </si>
  <si>
    <t>HYDROXYETHYL SALICYLATE</t>
  </si>
  <si>
    <t>00371</t>
  </si>
  <si>
    <t>HYDROXYETHYL STARCH (HES/HAES)</t>
  </si>
  <si>
    <t>00166</t>
  </si>
  <si>
    <t>HYDROXYZINE HYDROCHLORIDE</t>
  </si>
  <si>
    <t>00220</t>
  </si>
  <si>
    <t>HYMECROMONE</t>
  </si>
  <si>
    <t>00929</t>
  </si>
  <si>
    <t>HYOSCINE BUTYLBROMIDE</t>
  </si>
  <si>
    <t>00983</t>
  </si>
  <si>
    <t>HYPROMELLOSE</t>
  </si>
  <si>
    <t>00476</t>
  </si>
  <si>
    <t>HYSSOP EXTRACT</t>
  </si>
  <si>
    <t>00658</t>
  </si>
  <si>
    <t>HYSTIDINE</t>
  </si>
  <si>
    <t>00930</t>
  </si>
  <si>
    <t>IBANDRONATE SODIUM MONOHYDRATE</t>
  </si>
  <si>
    <t>00372</t>
  </si>
  <si>
    <t>IBANDRONIC ACID</t>
  </si>
  <si>
    <t>00931</t>
  </si>
  <si>
    <t>IBRUTINIB</t>
  </si>
  <si>
    <t>00659</t>
  </si>
  <si>
    <t>IBUPROFEN</t>
  </si>
  <si>
    <t>00932</t>
  </si>
  <si>
    <t>IBUPROFEN D,L-LYSINATE</t>
  </si>
  <si>
    <t>00373</t>
  </si>
  <si>
    <t>ICHTHAMMOL</t>
  </si>
  <si>
    <t>00374</t>
  </si>
  <si>
    <t>ICOSAPANT</t>
  </si>
  <si>
    <t>00690</t>
  </si>
  <si>
    <t>IDELALISIB</t>
  </si>
  <si>
    <t>00660</t>
  </si>
  <si>
    <t>IFOSFAMIDE</t>
  </si>
  <si>
    <t>00375</t>
  </si>
  <si>
    <t>IMATINIB</t>
  </si>
  <si>
    <t>00815</t>
  </si>
  <si>
    <t>IMATINIB MESYLATE</t>
  </si>
  <si>
    <t>00377</t>
  </si>
  <si>
    <t>IMIDAZOLYL ETHANAMIDE PENTANDIOIC ACID</t>
  </si>
  <si>
    <t>00378</t>
  </si>
  <si>
    <t>IMIPENEM</t>
  </si>
  <si>
    <t>00974</t>
  </si>
  <si>
    <t>IMIPRAMINE HYDROCHLORIDE</t>
  </si>
  <si>
    <t>00750</t>
  </si>
  <si>
    <t>INDACATEROL</t>
  </si>
  <si>
    <t>00510</t>
  </si>
  <si>
    <t>INDACATEROL MALEATE</t>
  </si>
  <si>
    <t>00805</t>
  </si>
  <si>
    <t>INDAPAMIDE</t>
  </si>
  <si>
    <t>00379</t>
  </si>
  <si>
    <t>INDINAVIR SULFATE</t>
  </si>
  <si>
    <t>00661</t>
  </si>
  <si>
    <t>INDOBUFEN</t>
  </si>
  <si>
    <t>00817</t>
  </si>
  <si>
    <t>INDOMETACIN</t>
  </si>
  <si>
    <t>00380</t>
  </si>
  <si>
    <t>INDORAMIN HYDROCHLORIDE</t>
  </si>
  <si>
    <t>00505</t>
  </si>
  <si>
    <t>INFLIXIMAB</t>
  </si>
  <si>
    <t>00381</t>
  </si>
  <si>
    <t>INFLUENZA VACCINE</t>
  </si>
  <si>
    <t>00382</t>
  </si>
  <si>
    <t>INOSITOL NICOTINATE</t>
  </si>
  <si>
    <t>00561</t>
  </si>
  <si>
    <t>INSULIN</t>
  </si>
  <si>
    <t>00383</t>
  </si>
  <si>
    <t>INSULIN (HUMAN)</t>
  </si>
  <si>
    <t>00384</t>
  </si>
  <si>
    <t>INTERFERON</t>
  </si>
  <si>
    <t>00827</t>
  </si>
  <si>
    <t>IODINE</t>
  </si>
  <si>
    <t>00386</t>
  </si>
  <si>
    <t>IODINE CRYSTAL</t>
  </si>
  <si>
    <t>00856</t>
  </si>
  <si>
    <t>IOPAMIDOL</t>
  </si>
  <si>
    <t>00387</t>
  </si>
  <si>
    <t>IPECACUANHA TINCTURE</t>
  </si>
  <si>
    <t>00939</t>
  </si>
  <si>
    <t>IPECACUANHAE EXTRACTUM FLUIDUM NORMATUM</t>
  </si>
  <si>
    <t>00389</t>
  </si>
  <si>
    <t>IPRATROPIUM</t>
  </si>
  <si>
    <t>00390</t>
  </si>
  <si>
    <t>IPRATROPIUM BROMIDE</t>
  </si>
  <si>
    <t>00477</t>
  </si>
  <si>
    <t>IRBESARTAN</t>
  </si>
  <si>
    <t>00662</t>
  </si>
  <si>
    <t>IRINOTECAN</t>
  </si>
  <si>
    <t>00478</t>
  </si>
  <si>
    <t>IRINOTECAN HYDROCHLORIDE</t>
  </si>
  <si>
    <t>00392</t>
  </si>
  <si>
    <t>IRON (II) SULFATE</t>
  </si>
  <si>
    <t>00393</t>
  </si>
  <si>
    <t>IRON DEXTRAN</t>
  </si>
  <si>
    <t>00680</t>
  </si>
  <si>
    <t>IRON SUCROSE</t>
  </si>
  <si>
    <t>00857</t>
  </si>
  <si>
    <t>ISOLEUCINE</t>
  </si>
  <si>
    <t>00794</t>
  </si>
  <si>
    <t>ISONIAZID</t>
  </si>
  <si>
    <t>00394</t>
  </si>
  <si>
    <t>ISOSORBIDE DINITRATE</t>
  </si>
  <si>
    <t>00479</t>
  </si>
  <si>
    <t>ISOSORBIDE MONONITRATE</t>
  </si>
  <si>
    <t>00395</t>
  </si>
  <si>
    <t>ISOTRETINOIN</t>
  </si>
  <si>
    <t>00396</t>
  </si>
  <si>
    <t>ISRADIPINE</t>
  </si>
  <si>
    <t>00397</t>
  </si>
  <si>
    <t>ITRACONAZOLE</t>
  </si>
  <si>
    <t>00933</t>
  </si>
  <si>
    <t>IVABRADINE</t>
  </si>
  <si>
    <t>00664</t>
  </si>
  <si>
    <t>IVABRADINE HYDROCHLORIDE</t>
  </si>
  <si>
    <t>00398</t>
  </si>
  <si>
    <t>IVACAFTOR</t>
  </si>
  <si>
    <t>00806</t>
  </si>
  <si>
    <t>IVERMECTIN</t>
  </si>
  <si>
    <t>00566</t>
  </si>
  <si>
    <t>IVY LEAF EXTRACT</t>
  </si>
  <si>
    <t>00952</t>
  </si>
  <si>
    <t>IVY LEAVES</t>
  </si>
  <si>
    <t>00399</t>
  </si>
  <si>
    <t>JAPANESE MINT OIL</t>
  </si>
  <si>
    <t>00665</t>
  </si>
  <si>
    <t>JOSAMYCIN</t>
  </si>
  <si>
    <t>00401</t>
  </si>
  <si>
    <t>KAOLIN HEAVY</t>
  </si>
  <si>
    <t>00402</t>
  </si>
  <si>
    <t>KAOLIN LIGHT</t>
  </si>
  <si>
    <t>00403</t>
  </si>
  <si>
    <t>KETO-AMINO ACIDS</t>
  </si>
  <si>
    <t>00404</t>
  </si>
  <si>
    <t>KETOCONAZOLE</t>
  </si>
  <si>
    <t>00681</t>
  </si>
  <si>
    <t>KETOPROFEN</t>
  </si>
  <si>
    <t>00405</t>
  </si>
  <si>
    <t>KETOPROFEN LYSINATE</t>
  </si>
  <si>
    <t>00406</t>
  </si>
  <si>
    <t>KETOROLAC TROMETHAMINE</t>
  </si>
  <si>
    <t>00480</t>
  </si>
  <si>
    <t>KETOTIFEN</t>
  </si>
  <si>
    <t>00730</t>
  </si>
  <si>
    <t>KETOTIFEN FUMARATE</t>
  </si>
  <si>
    <t>00970</t>
  </si>
  <si>
    <t>LABETALOL HYDROCHLORIDE</t>
  </si>
  <si>
    <t>00997</t>
  </si>
  <si>
    <t>LACIDIPINE</t>
  </si>
  <si>
    <t>00783</t>
  </si>
  <si>
    <t>LACOSAMIDE</t>
  </si>
  <si>
    <t>00666</t>
  </si>
  <si>
    <t>LACTASE</t>
  </si>
  <si>
    <t>00409</t>
  </si>
  <si>
    <t>LACTASE-ENZYM</t>
  </si>
  <si>
    <t>00710</t>
  </si>
  <si>
    <t>LACTIC ACID</t>
  </si>
  <si>
    <t>00934</t>
  </si>
  <si>
    <t>LACTOBACILLUS</t>
  </si>
  <si>
    <t>00716</t>
  </si>
  <si>
    <t>LACTOBACILLUS ACIDOPHILUS</t>
  </si>
  <si>
    <t>00667</t>
  </si>
  <si>
    <t>LACTOBACILLUS RHAMNOSUS</t>
  </si>
  <si>
    <t>00668</t>
  </si>
  <si>
    <t>LACTOPROTEIN</t>
  </si>
  <si>
    <t>00935</t>
  </si>
  <si>
    <t>LACTULOSE</t>
  </si>
  <si>
    <t>00669</t>
  </si>
  <si>
    <t>LAMIVUDINE</t>
  </si>
  <si>
    <t>00410</t>
  </si>
  <si>
    <t>LAMOTRIGINE</t>
  </si>
  <si>
    <t>00513</t>
  </si>
  <si>
    <t>LANREOTIDE</t>
  </si>
  <si>
    <t>00963</t>
  </si>
  <si>
    <t>LANSOPRAZOLE</t>
  </si>
  <si>
    <t>00878</t>
  </si>
  <si>
    <t>LANTHAN</t>
  </si>
  <si>
    <t>00481</t>
  </si>
  <si>
    <t>LANTHANUM CARBONATE</t>
  </si>
  <si>
    <t>00482</t>
  </si>
  <si>
    <t>LAPATINIB</t>
  </si>
  <si>
    <t>00483</t>
  </si>
  <si>
    <t>LAPATINIB DITOSILATE MONOHYDRATE</t>
  </si>
  <si>
    <t>00412</t>
  </si>
  <si>
    <t>LATANOPROST</t>
  </si>
  <si>
    <t>00757</t>
  </si>
  <si>
    <t>LAUROMACROGOL 400</t>
  </si>
  <si>
    <t>00385</t>
  </si>
  <si>
    <t>LAVANDULAE OLEUM</t>
  </si>
  <si>
    <t>00784</t>
  </si>
  <si>
    <t>L-CYSTEIN HYDROCHLORIDE</t>
  </si>
  <si>
    <t>00671</t>
  </si>
  <si>
    <t>L-CYSTEINE</t>
  </si>
  <si>
    <t>00795</t>
  </si>
  <si>
    <t>L-CYSTINE</t>
  </si>
  <si>
    <t>00763</t>
  </si>
  <si>
    <t>LEFLUNOMIDE</t>
  </si>
  <si>
    <t>00413</t>
  </si>
  <si>
    <t>LEMON BALM LEAVES</t>
  </si>
  <si>
    <t>00431</t>
  </si>
  <si>
    <t>LEMON BALM LEAVES EXTRACT</t>
  </si>
  <si>
    <t>00414</t>
  </si>
  <si>
    <t>LENALIDOMIDE</t>
  </si>
  <si>
    <t>00520</t>
  </si>
  <si>
    <t>LENVATINIB</t>
  </si>
  <si>
    <t>00484</t>
  </si>
  <si>
    <t>LERCANIDIPINE</t>
  </si>
  <si>
    <t>00416</t>
  </si>
  <si>
    <t>LERCANIDIPINE HYDROCHLORIDE</t>
  </si>
  <si>
    <t>00417</t>
  </si>
  <si>
    <t>LERCANIDIPINE HYDROCHLORIDE HEMIHYDRATE</t>
  </si>
  <si>
    <t>00418</t>
  </si>
  <si>
    <t>LETROZOLE</t>
  </si>
  <si>
    <t>00419</t>
  </si>
  <si>
    <t>LEUCINE</t>
  </si>
  <si>
    <t>00420</t>
  </si>
  <si>
    <t>LEUPRORELIN</t>
  </si>
  <si>
    <t>00421</t>
  </si>
  <si>
    <t>LEVAMISOLE</t>
  </si>
  <si>
    <t>00422</t>
  </si>
  <si>
    <t>LEVAMLODIPINE</t>
  </si>
  <si>
    <t>00423</t>
  </si>
  <si>
    <t>LEVETIRACETAM</t>
  </si>
  <si>
    <t>00424</t>
  </si>
  <si>
    <t>LEVOCABASTINE</t>
  </si>
  <si>
    <t>00950</t>
  </si>
  <si>
    <t>LEVOCARNITINE</t>
  </si>
  <si>
    <t>00807</t>
  </si>
  <si>
    <t>LEVOCETIRIZINE DIHYDROCHLORIDE</t>
  </si>
  <si>
    <t>00864</t>
  </si>
  <si>
    <t>LEVODOPA</t>
  </si>
  <si>
    <t>00429</t>
  </si>
  <si>
    <t>LEVODROPROPIZINE</t>
  </si>
  <si>
    <t>00430</t>
  </si>
  <si>
    <t>LEVOFLOXACIN HEMIHYDRATE</t>
  </si>
  <si>
    <t>00736</t>
  </si>
  <si>
    <t>LEVOMENOL</t>
  </si>
  <si>
    <t>00682</t>
  </si>
  <si>
    <t>LEVOMENTHOL</t>
  </si>
  <si>
    <t>00555</t>
  </si>
  <si>
    <t>LEVONORGESTREL</t>
  </si>
  <si>
    <t>00936</t>
  </si>
  <si>
    <t>LEVOSULPIRIDE</t>
  </si>
  <si>
    <t>00570</t>
  </si>
  <si>
    <t>LEVOTHYROXINE</t>
  </si>
  <si>
    <t>00432</t>
  </si>
  <si>
    <t>LEVOTHYROXINE SODIUM</t>
  </si>
  <si>
    <t>00937</t>
  </si>
  <si>
    <t>LICORICE ROOT</t>
  </si>
  <si>
    <t>00954</t>
  </si>
  <si>
    <t>LIDOCAINE</t>
  </si>
  <si>
    <t>00433</t>
  </si>
  <si>
    <t>LIDOCAINE HYDROCHLORIDE</t>
  </si>
  <si>
    <t>00811</t>
  </si>
  <si>
    <t>LIGHT LIQUID PARAFFIN</t>
  </si>
  <si>
    <t>00434</t>
  </si>
  <si>
    <t>LINACLOTIDE</t>
  </si>
  <si>
    <t>00435</t>
  </si>
  <si>
    <t>LINAGLIPTIN</t>
  </si>
  <si>
    <t>00436</t>
  </si>
  <si>
    <t>00</t>
  </si>
  <si>
    <t>LINCOMYCIN</t>
  </si>
  <si>
    <t>LINCOMYCIN HYDROCHLORIDE</t>
  </si>
  <si>
    <t>01293</t>
  </si>
  <si>
    <t>LINDANE</t>
  </si>
  <si>
    <t>LINEZOLID</t>
  </si>
  <si>
    <t>LIPOIC ACID</t>
  </si>
  <si>
    <t>LIRAGLUTIDE</t>
  </si>
  <si>
    <t>01181</t>
  </si>
  <si>
    <t>LISDEXAMFETAMINE</t>
  </si>
  <si>
    <t>0PMDB</t>
  </si>
  <si>
    <t>LISINOPRIL</t>
  </si>
  <si>
    <t>LISINOPRILE DIHYDRATE</t>
  </si>
  <si>
    <t>LITHIUM</t>
  </si>
  <si>
    <t>LIVERHYDROLYSATE</t>
  </si>
  <si>
    <t>01168</t>
  </si>
  <si>
    <t>L-MALIC ACID</t>
  </si>
  <si>
    <t>01059</t>
  </si>
  <si>
    <t>LOFEPRAMINE</t>
  </si>
  <si>
    <t>LOFEXIDINE HYDROCHLORIDE</t>
  </si>
  <si>
    <t>LOMEFLOXACIN</t>
  </si>
  <si>
    <t>LOPERAMIDE</t>
  </si>
  <si>
    <t>LOPERAMIDE HYDROCHLORIDE</t>
  </si>
  <si>
    <t>LOPINAVIR</t>
  </si>
  <si>
    <t>LOPRAZOLAM MESILAT</t>
  </si>
  <si>
    <t>LORACARBEF</t>
  </si>
  <si>
    <t>LORATADINE</t>
  </si>
  <si>
    <t>LORAZEPAM</t>
  </si>
  <si>
    <t>LORMETAZEPAM</t>
  </si>
  <si>
    <t>LOSARTAN</t>
  </si>
  <si>
    <t>LOSARTAN POTASSIUM</t>
  </si>
  <si>
    <t>LOTEPREDONOL</t>
  </si>
  <si>
    <t>LOVASTATIN</t>
  </si>
  <si>
    <t>LUNGWORT</t>
  </si>
  <si>
    <t>LUNGWORT EXTRACT</t>
  </si>
  <si>
    <t>LURASIDONE</t>
  </si>
  <si>
    <t>LYCOPENE</t>
  </si>
  <si>
    <t>01416</t>
  </si>
  <si>
    <t>LYSINE ACETATE</t>
  </si>
  <si>
    <t>01037</t>
  </si>
  <si>
    <t>LYSOZYM HYDROCHLORIDE</t>
  </si>
  <si>
    <t>01292</t>
  </si>
  <si>
    <t>MACITENTAN</t>
  </si>
  <si>
    <t>MACROGOL</t>
  </si>
  <si>
    <t>MACROGOL CETOSTEARYL ETHER</t>
  </si>
  <si>
    <t>01303</t>
  </si>
  <si>
    <t>MAGALDRATE</t>
  </si>
  <si>
    <t>MAGNESIUM</t>
  </si>
  <si>
    <t>MAGNESIUM ALUMINIUM SILICATE</t>
  </si>
  <si>
    <t>MAGNESIUM CARBONATE</t>
  </si>
  <si>
    <t>01317</t>
  </si>
  <si>
    <t>MAGNESIUM CHLORIDE HEXAHYDRATE</t>
  </si>
  <si>
    <t>MAGNESIUM CITRATE</t>
  </si>
  <si>
    <t>MAGNESIUM HYDROGEN ASPARTATE</t>
  </si>
  <si>
    <t>MAGNESIUM HYDROXIDE</t>
  </si>
  <si>
    <t>01389</t>
  </si>
  <si>
    <t>MAGNESIUM LACTATE</t>
  </si>
  <si>
    <t>01010</t>
  </si>
  <si>
    <t>MAGNESIUM OXIDE</t>
  </si>
  <si>
    <t>MAGNESIUM PIDOLATE</t>
  </si>
  <si>
    <t>01011</t>
  </si>
  <si>
    <t>MAGNESIUM TRISILICATE</t>
  </si>
  <si>
    <t>01283</t>
  </si>
  <si>
    <t>MAGNSESIUM SULPHATE HEPTAHYDRATE</t>
  </si>
  <si>
    <t>01273</t>
  </si>
  <si>
    <t>MANIDIPINE DIHYDROCHLORIDE</t>
  </si>
  <si>
    <t>MANNITOL</t>
  </si>
  <si>
    <t>01038</t>
  </si>
  <si>
    <t>MAPROTILINE HYDROCHLORIDE</t>
  </si>
  <si>
    <t>MARSHMALLOW ROOT</t>
  </si>
  <si>
    <t>MATRICARIA FLOWERS</t>
  </si>
  <si>
    <t>01220</t>
  </si>
  <si>
    <t>MEBENDAZOLE</t>
  </si>
  <si>
    <t>MEBEVERINE</t>
  </si>
  <si>
    <t>MEDROXYPROGESTERONE</t>
  </si>
  <si>
    <t>MEFENAMIC ACID</t>
  </si>
  <si>
    <t>MEFLOQUINE</t>
  </si>
  <si>
    <t>MEGESTROL ACETATE</t>
  </si>
  <si>
    <t>MELATONIN</t>
  </si>
  <si>
    <t>MELDONIUM</t>
  </si>
  <si>
    <t>MELOXICAM</t>
  </si>
  <si>
    <t>MELPERONE HYDROCHLORIDE</t>
  </si>
  <si>
    <t>MELPHALAN</t>
  </si>
  <si>
    <t>01107</t>
  </si>
  <si>
    <t>MEMANTINE</t>
  </si>
  <si>
    <t>MEMANTINE HYDROCHLORIDE</t>
  </si>
  <si>
    <t>MENTHOL</t>
  </si>
  <si>
    <t>MEPROBAMATE</t>
  </si>
  <si>
    <t>MEROPENEM</t>
  </si>
  <si>
    <t>MESALAZINE</t>
  </si>
  <si>
    <t>MESNA</t>
  </si>
  <si>
    <t>METAMIZOLE</t>
  </si>
  <si>
    <t>METAMIZOLE MAGNESIUM</t>
  </si>
  <si>
    <t>01100</t>
  </si>
  <si>
    <t>METAMIZOLE SODIUM MONOHYDRATE</t>
  </si>
  <si>
    <t>METFORMIN</t>
  </si>
  <si>
    <t>METFORMIN HYDROCHLORIDE</t>
  </si>
  <si>
    <t>METHADONE</t>
  </si>
  <si>
    <t>METHADONE HYDROCHLORIDE</t>
  </si>
  <si>
    <t>01400</t>
  </si>
  <si>
    <t>METHENAMINE</t>
  </si>
  <si>
    <t>METHIONINE</t>
  </si>
  <si>
    <t>METHOCARBAMOL</t>
  </si>
  <si>
    <t>01392</t>
  </si>
  <si>
    <t>METHOTREXATE</t>
  </si>
  <si>
    <t>METHYL SALICYLATE</t>
  </si>
  <si>
    <t>METHYLDOPA SESQUIHYDRATE</t>
  </si>
  <si>
    <t>METHYLERGOMETRIN (ERGOLINE)</t>
  </si>
  <si>
    <t>METHYLNICOTINATE</t>
  </si>
  <si>
    <t>METHYLPHENIDATE</t>
  </si>
  <si>
    <t>METHYLPREDNISOLONE</t>
  </si>
  <si>
    <t>METHYLPREDNISOLONE ACEPONATE</t>
  </si>
  <si>
    <t>METHYLPREDNISOLONE ACETATE</t>
  </si>
  <si>
    <t>01039</t>
  </si>
  <si>
    <t>METHYLTHIONINIUM CHLORIDE (METHYLENE BLUE)</t>
  </si>
  <si>
    <t>METHYLURACIL</t>
  </si>
  <si>
    <t>METOCLOPRAMIDE</t>
  </si>
  <si>
    <t>METOCLOPRAMIDE HYDROCHLORIDE</t>
  </si>
  <si>
    <t>METOPROLOL SUCCINATE</t>
  </si>
  <si>
    <t>METOPROLOL TARTRATE</t>
  </si>
  <si>
    <t>METRONIDAZOLE</t>
  </si>
  <si>
    <t>MIANSERIN</t>
  </si>
  <si>
    <t>MICAFUNGIN</t>
  </si>
  <si>
    <t>01383</t>
  </si>
  <si>
    <t>MICONAZOLE</t>
  </si>
  <si>
    <t>MICONAZOLE NITRATE</t>
  </si>
  <si>
    <t>01139</t>
  </si>
  <si>
    <t>MIDODRINE</t>
  </si>
  <si>
    <t>MIDODRINE HYDROCHLORIDE</t>
  </si>
  <si>
    <t>MIFEPRISTONE</t>
  </si>
  <si>
    <t>01012</t>
  </si>
  <si>
    <t>MIGLUSTAT</t>
  </si>
  <si>
    <t>01096</t>
  </si>
  <si>
    <t>MILDRONATE</t>
  </si>
  <si>
    <t>MILK THISTLE FRUITS</t>
  </si>
  <si>
    <t>MILNACIPRAN</t>
  </si>
  <si>
    <t>MINOCYCLINE HYDROCHLORIDE DIHYDRATE</t>
  </si>
  <si>
    <t>MINOXIDIL</t>
  </si>
  <si>
    <t>MIRABEGRON</t>
  </si>
  <si>
    <t>MIRTAZAPINE</t>
  </si>
  <si>
    <t>MISOPROSTOL</t>
  </si>
  <si>
    <t>MITOMYCIN</t>
  </si>
  <si>
    <t>MITOXANTRONE</t>
  </si>
  <si>
    <t>MIZOLASTINE</t>
  </si>
  <si>
    <t>MOCLOBEMIDE</t>
  </si>
  <si>
    <t>MODAFINIL</t>
  </si>
  <si>
    <t>MOLSIDOMINE</t>
  </si>
  <si>
    <t>MOMETASONE</t>
  </si>
  <si>
    <t>MOMETASONE FUROATE</t>
  </si>
  <si>
    <t>MOMETASONE FUROATE MONOHYDRATE</t>
  </si>
  <si>
    <t>01326</t>
  </si>
  <si>
    <t>MONK'S PEPPER FRUITS</t>
  </si>
  <si>
    <t>MONTELUKAST</t>
  </si>
  <si>
    <t>MONTELUKAST SODIUM</t>
  </si>
  <si>
    <t>MORPHINE</t>
  </si>
  <si>
    <t>MORPHINE HYDROCHLORIDE</t>
  </si>
  <si>
    <t>01111</t>
  </si>
  <si>
    <t>MORPHINE SULFATE</t>
  </si>
  <si>
    <t>MOXIFLOXACIN</t>
  </si>
  <si>
    <t>MOXIFLOXACIN HYDROCHLORIDE</t>
  </si>
  <si>
    <t>MOXONIDINE</t>
  </si>
  <si>
    <t>MUCOPOLYSACCHARIDASES</t>
  </si>
  <si>
    <t>01325</t>
  </si>
  <si>
    <t>MUSTARD OIL</t>
  </si>
  <si>
    <t>MYCOPHENOLATE MOFETIL</t>
  </si>
  <si>
    <t>MYCOPHENOLATE SODIUM</t>
  </si>
  <si>
    <t>MYCOPHENOLIC ACID</t>
  </si>
  <si>
    <t>MYO-INOSITOL</t>
  </si>
  <si>
    <t>MYRTECAINE</t>
  </si>
  <si>
    <t>MYRTECAINE LAURYL SULFATE</t>
  </si>
  <si>
    <t>01091</t>
  </si>
  <si>
    <t>MYRTOL</t>
  </si>
  <si>
    <t>01236</t>
  </si>
  <si>
    <t>NABUMETONE</t>
  </si>
  <si>
    <t>NADROPARIN</t>
  </si>
  <si>
    <t>NAFTIDROFURYL</t>
  </si>
  <si>
    <t>NAFTIFINE</t>
  </si>
  <si>
    <t>NALOXEGOL</t>
  </si>
  <si>
    <t>NALOXONE</t>
  </si>
  <si>
    <t>NALOXONE HYDROCHLORIDE DIHYDRATE</t>
  </si>
  <si>
    <t>NALTREXONE HYDROCHLORIDE</t>
  </si>
  <si>
    <t>01013</t>
  </si>
  <si>
    <t>NAPHAZOLINE</t>
  </si>
  <si>
    <t>NAPROXEN</t>
  </si>
  <si>
    <t>NAPROXEN SODIUM</t>
  </si>
  <si>
    <t>01140</t>
  </si>
  <si>
    <t>NARATRIPTAN</t>
  </si>
  <si>
    <t>NARATRIPTAN HYDROCHLORIDE</t>
  </si>
  <si>
    <t>NATEGLINIDE</t>
  </si>
  <si>
    <t>NEBIVOLOL</t>
  </si>
  <si>
    <t>NEBIVOLOL HYDROCHLORIDE</t>
  </si>
  <si>
    <t>NELTENEXINE</t>
  </si>
  <si>
    <t>01075</t>
  </si>
  <si>
    <t>NEOHESPERIDIN DIHYDROCHALCONE</t>
  </si>
  <si>
    <t>01224</t>
  </si>
  <si>
    <t>NEOMYCIN SULFATE</t>
  </si>
  <si>
    <t>NEOSTIGMINE METILSULFATE</t>
  </si>
  <si>
    <t>NETTLE HERB</t>
  </si>
  <si>
    <t>NETTLE LEAVES EXTRACT</t>
  </si>
  <si>
    <t>00047</t>
  </si>
  <si>
    <t>NETTLE ROOT EXTRACT</t>
  </si>
  <si>
    <t>00049</t>
  </si>
  <si>
    <t>NEVIRAPINE</t>
  </si>
  <si>
    <t>01014</t>
  </si>
  <si>
    <t>NIAOULI OIL</t>
  </si>
  <si>
    <t>01246</t>
  </si>
  <si>
    <t>NICARDIPINE</t>
  </si>
  <si>
    <t>NICERGOLINE</t>
  </si>
  <si>
    <t>NICORANDIL</t>
  </si>
  <si>
    <t>NICOTINAMIDE</t>
  </si>
  <si>
    <t>NICOTINE</t>
  </si>
  <si>
    <t>01251</t>
  </si>
  <si>
    <t>NICOTINE RESINATE</t>
  </si>
  <si>
    <t>01241</t>
  </si>
  <si>
    <t>NICOTINIC ACID</t>
  </si>
  <si>
    <t>01269</t>
  </si>
  <si>
    <t>NICOTINIC ACID BENZYL ESTER</t>
  </si>
  <si>
    <t>NIFEDIPINE</t>
  </si>
  <si>
    <t>NIFUROXAZIDE</t>
  </si>
  <si>
    <t>NILOTINIB</t>
  </si>
  <si>
    <t>01261</t>
  </si>
  <si>
    <t>NILVADIPINE</t>
  </si>
  <si>
    <t>NIMESULIDE</t>
  </si>
  <si>
    <t>NIMODIPINE</t>
  </si>
  <si>
    <t>NITRAZEPAM</t>
  </si>
  <si>
    <t>NITRENDIPINE</t>
  </si>
  <si>
    <t>NITROFURANTOIN</t>
  </si>
  <si>
    <t>NITROGLYCEROL SOLUTION</t>
  </si>
  <si>
    <t>01040</t>
  </si>
  <si>
    <t>NIZATIDIN</t>
  </si>
  <si>
    <t>NO ACTIVE INGREDIENTS</t>
  </si>
  <si>
    <t>NOMEGESTROL</t>
  </si>
  <si>
    <t>NOMEGESTROL ACETATE</t>
  </si>
  <si>
    <t>NONIVAMIDE</t>
  </si>
  <si>
    <t>01192</t>
  </si>
  <si>
    <t>NORADRENALINE TARTRATE</t>
  </si>
  <si>
    <t>NORETHISTERONE</t>
  </si>
  <si>
    <t>NORETHISTERONE ACETATE</t>
  </si>
  <si>
    <t>01359</t>
  </si>
  <si>
    <t>NORFENEFRINE</t>
  </si>
  <si>
    <t>NORFLOXACIN</t>
  </si>
  <si>
    <t>NORGESTIMATE</t>
  </si>
  <si>
    <t>01073</t>
  </si>
  <si>
    <t>NOSCAPINE HYDROCHLORIDE</t>
  </si>
  <si>
    <t>NYSTATIN</t>
  </si>
  <si>
    <t>OAT MEAL</t>
  </si>
  <si>
    <t>01245</t>
  </si>
  <si>
    <t>OCTAPROPINE METHYLBROMIDE</t>
  </si>
  <si>
    <t>OCTREOTIDE ACETATE</t>
  </si>
  <si>
    <t>O-DICHLOROBENZENE</t>
  </si>
  <si>
    <t>01318</t>
  </si>
  <si>
    <t>OFLOXACIN</t>
  </si>
  <si>
    <t>OLANZAPINE</t>
  </si>
  <si>
    <t>OLMESARTAN</t>
  </si>
  <si>
    <t>OLMESARTAN MEDOXOMIL</t>
  </si>
  <si>
    <t>OLOPATADINE</t>
  </si>
  <si>
    <t>OLOPATADINE HYDROCHLORIDE</t>
  </si>
  <si>
    <t>01230</t>
  </si>
  <si>
    <t>OMEGA-3 FATTY ACID</t>
  </si>
  <si>
    <t>OMEGA-3-ACID ETHYL ESTERS 90</t>
  </si>
  <si>
    <t>01219</t>
  </si>
  <si>
    <t>OMEPRAZOLE</t>
  </si>
  <si>
    <t>OMEPRAZOLE SODIUM</t>
  </si>
  <si>
    <t>01102</t>
  </si>
  <si>
    <t>ONDANSETRON</t>
  </si>
  <si>
    <t>ONDANSETRON HYDROCHLORIDE DIHYDRATE</t>
  </si>
  <si>
    <t>OPIPRAMOL DIHYDROCHLORIDE</t>
  </si>
  <si>
    <t>OPIUM TINCTURE</t>
  </si>
  <si>
    <t>01272</t>
  </si>
  <si>
    <t>ORLISTAT</t>
  </si>
  <si>
    <t>ORPHENADRINE</t>
  </si>
  <si>
    <t>ORTHOSIPHON LEAVES EXTRACT</t>
  </si>
  <si>
    <t>OSELTAMIVIR</t>
  </si>
  <si>
    <t>OTILONIUM BROMIDE</t>
  </si>
  <si>
    <t>01381</t>
  </si>
  <si>
    <t>OXALIPLATIN</t>
  </si>
  <si>
    <t>OXAZEPAM</t>
  </si>
  <si>
    <t>OXCARBAZEPINE</t>
  </si>
  <si>
    <t>OXOLIN</t>
  </si>
  <si>
    <t>OXOMEMAZINE</t>
  </si>
  <si>
    <t>OXPRENOLOL</t>
  </si>
  <si>
    <t>OXYBUTYNIN HYDROCHLORIDE</t>
  </si>
  <si>
    <t>OXYCODONE</t>
  </si>
  <si>
    <t>OXYCODONE HYDROCHLORIDE</t>
  </si>
  <si>
    <t>OXYMETAZOLINE</t>
  </si>
  <si>
    <t>OXYMETAZOLINE HYDROCHLORIDE</t>
  </si>
  <si>
    <t>01355</t>
  </si>
  <si>
    <t>OXYQUINOLINE SULFATE</t>
  </si>
  <si>
    <t>OXYTETRACYCLINE</t>
  </si>
  <si>
    <t>OXYTETRACYCLINE HYDROCHLORIDE</t>
  </si>
  <si>
    <t>01363</t>
  </si>
  <si>
    <t>PACLITAXEL</t>
  </si>
  <si>
    <t>PALBOCICLIB</t>
  </si>
  <si>
    <t>PALIPERIDONE</t>
  </si>
  <si>
    <t>01018</t>
  </si>
  <si>
    <t>PALONOSETRON</t>
  </si>
  <si>
    <t>PALONOSETRON HYDROCHLORIDE</t>
  </si>
  <si>
    <t>01345</t>
  </si>
  <si>
    <t>PAMIDRONATE DISODIUM</t>
  </si>
  <si>
    <t>PAMIDRONIC ACID</t>
  </si>
  <si>
    <t>P-AMINOBENZOIC ACID</t>
  </si>
  <si>
    <t>01041</t>
  </si>
  <si>
    <t>PANCREATIN</t>
  </si>
  <si>
    <t>PANTOPRAZOLE</t>
  </si>
  <si>
    <t>PANTOPRAZOLE SODIUM SESQUIHYDRATE</t>
  </si>
  <si>
    <t>PAPAVERINE HYDROCHLORIDE</t>
  </si>
  <si>
    <t>PARACETAMOL</t>
  </si>
  <si>
    <t>PARECOXIB</t>
  </si>
  <si>
    <t>01202</t>
  </si>
  <si>
    <t>PARICALCITOL</t>
  </si>
  <si>
    <t>01120</t>
  </si>
  <si>
    <t>PARNAPARIN SODIUM</t>
  </si>
  <si>
    <t>PAROXETINE HYDROCHLORIDE</t>
  </si>
  <si>
    <t>PAROXETINE MESILATE</t>
  </si>
  <si>
    <t>01105</t>
  </si>
  <si>
    <t>PASSION FLOWER HERB EXTRACT</t>
  </si>
  <si>
    <t>PAZOPANIB</t>
  </si>
  <si>
    <t>P-DICHLOROBENZENE</t>
  </si>
  <si>
    <t>01319</t>
  </si>
  <si>
    <t>PEFLOXACIN MESILATE DIHYDRATE</t>
  </si>
  <si>
    <t>01289</t>
  </si>
  <si>
    <t>PEGFILGRASTIM</t>
  </si>
  <si>
    <t>01418</t>
  </si>
  <si>
    <t>PELARGONIUM ROOT</t>
  </si>
  <si>
    <t>01398</t>
  </si>
  <si>
    <t>PELARGONIUM SIDOIDES</t>
  </si>
  <si>
    <t>PEMETREXED</t>
  </si>
  <si>
    <t>PEMETREXED DISODIUM HEMIPENTAHYDRATE</t>
  </si>
  <si>
    <t>01335</t>
  </si>
  <si>
    <t>PENCICLOVIR</t>
  </si>
  <si>
    <t>PENICILLAMINE</t>
  </si>
  <si>
    <t>PENTAERYTHRITOL TETRANITRATE (PETN)</t>
  </si>
  <si>
    <t>PENTOXIFYLLINE</t>
  </si>
  <si>
    <t>PENTOXYVERINE</t>
  </si>
  <si>
    <t>01353</t>
  </si>
  <si>
    <t>PENTOXYVERINE HYDROGEN CITRATE</t>
  </si>
  <si>
    <t>01369</t>
  </si>
  <si>
    <t>PEPPERMINT LEAVES</t>
  </si>
  <si>
    <t>PEPPERMINT OIL</t>
  </si>
  <si>
    <t>01244</t>
  </si>
  <si>
    <t>PERGOLIDE</t>
  </si>
  <si>
    <t>PERINDOPRIL</t>
  </si>
  <si>
    <t>PERINDOPRIL TERT BUTYLAMINE</t>
  </si>
  <si>
    <t>PERPHENAZINE</t>
  </si>
  <si>
    <t>PHENIRAMINE MALEATE</t>
  </si>
  <si>
    <t>01042</t>
  </si>
  <si>
    <t>PHENOBARBITAL</t>
  </si>
  <si>
    <t>PHENOBARBITAL SODIUM</t>
  </si>
  <si>
    <t>01043</t>
  </si>
  <si>
    <t>PHENOL</t>
  </si>
  <si>
    <t>01320</t>
  </si>
  <si>
    <t>PHENOLPHTHALEIN</t>
  </si>
  <si>
    <t>01190</t>
  </si>
  <si>
    <t>PHENOXYMETHYLPENICILLIN BENZATHINE</t>
  </si>
  <si>
    <t>01191</t>
  </si>
  <si>
    <t>PHENOXYMETHYLPENICILLIN CALCIUM</t>
  </si>
  <si>
    <t>01121</t>
  </si>
  <si>
    <t>PHENOXYMETHYLPENICILLIN POTASSIUM</t>
  </si>
  <si>
    <t>PHENYLALANINE</t>
  </si>
  <si>
    <t>01044</t>
  </si>
  <si>
    <t>PHENYLEPHRINE</t>
  </si>
  <si>
    <t>PHENYLEPHRINE HYDROCHLORIDE</t>
  </si>
  <si>
    <t>PHENYLPROPANOLAMINE HYDROCHLORIDE</t>
  </si>
  <si>
    <t>PHLOMIS UMBROSA DRY EXTRACT</t>
  </si>
  <si>
    <t>01413</t>
  </si>
  <si>
    <t>PHLOROGLUCINOL</t>
  </si>
  <si>
    <t>PHOLCODINE</t>
  </si>
  <si>
    <t>01271</t>
  </si>
  <si>
    <t>PHOSPHOLIPIDES</t>
  </si>
  <si>
    <t>PIDOBENZONE</t>
  </si>
  <si>
    <t>01223</t>
  </si>
  <si>
    <t>PILOCARPINE</t>
  </si>
  <si>
    <t>PIMECROLIMUS</t>
  </si>
  <si>
    <t>PINAVERIUM</t>
  </si>
  <si>
    <t>PINDOLOL</t>
  </si>
  <si>
    <t>PINE NEEDLE OIL</t>
  </si>
  <si>
    <t>PIOGLITAZONE</t>
  </si>
  <si>
    <t>PIPAMPERONE HYDROCHLORIDE</t>
  </si>
  <si>
    <t>PIPEMIDIC ACID</t>
  </si>
  <si>
    <t>PIPERACILLIN SODIUM</t>
  </si>
  <si>
    <t>PIPOFEZINE</t>
  </si>
  <si>
    <t>PIRACETAM</t>
  </si>
  <si>
    <t>PIRENZEPINE</t>
  </si>
  <si>
    <t>PIRETANIDE</t>
  </si>
  <si>
    <t>PIRFENIDONE</t>
  </si>
  <si>
    <t>PIRIBEDIL</t>
  </si>
  <si>
    <t>01332</t>
  </si>
  <si>
    <t>PIROXICAM</t>
  </si>
  <si>
    <t>PITAVASTATIN</t>
  </si>
  <si>
    <t>PIVAMPICILLIN</t>
  </si>
  <si>
    <t>01060</t>
  </si>
  <si>
    <t>PIX LIQUIDA</t>
  </si>
  <si>
    <t>PLANTAGO OVATA</t>
  </si>
  <si>
    <t>01134</t>
  </si>
  <si>
    <t>PLERIXAFOR</t>
  </si>
  <si>
    <t>01331</t>
  </si>
  <si>
    <t>POLIDOCANOL</t>
  </si>
  <si>
    <t>POLYTHIAZIDE</t>
  </si>
  <si>
    <t>POMALIDOMIDE</t>
  </si>
  <si>
    <t>PORACTANT ALFA</t>
  </si>
  <si>
    <t>01212</t>
  </si>
  <si>
    <t>POSACONAZOLE</t>
  </si>
  <si>
    <t>01182</t>
  </si>
  <si>
    <t>POTASSIUM BICARBONATE</t>
  </si>
  <si>
    <t>POTASSIUM CANRENOATE</t>
  </si>
  <si>
    <t>POTASSIUM CHLORIDE</t>
  </si>
  <si>
    <t>POTASSIUM CITRATE</t>
  </si>
  <si>
    <t>01063</t>
  </si>
  <si>
    <t>POTASSIUM CLAVULANATE</t>
  </si>
  <si>
    <t>POTASSIUM HYDROXIDE</t>
  </si>
  <si>
    <t>01045</t>
  </si>
  <si>
    <t>POTASSIUM IODATE</t>
  </si>
  <si>
    <t>01117</t>
  </si>
  <si>
    <t>POTASSIUM IODIDE</t>
  </si>
  <si>
    <t>01116</t>
  </si>
  <si>
    <t>POVIDONE-IODINE</t>
  </si>
  <si>
    <t>PRAMIPEXOLE</t>
  </si>
  <si>
    <t>PRAMIPEXOLE DIHYDROCHLORIDE MONOHYDRATE</t>
  </si>
  <si>
    <t>PRASUGREL</t>
  </si>
  <si>
    <t>PRASUGREL HYDROCHLORIDE</t>
  </si>
  <si>
    <t>01118</t>
  </si>
  <si>
    <t>PRAVASTATIN</t>
  </si>
  <si>
    <t>PRAVASTATIN SODIUM</t>
  </si>
  <si>
    <t>PRAZEPAM</t>
  </si>
  <si>
    <t>PREDNISOLONE</t>
  </si>
  <si>
    <t>PREDNISOLONE ACETATE</t>
  </si>
  <si>
    <t>01046</t>
  </si>
  <si>
    <t>PREDNISOLONE HEMISUCCINATE</t>
  </si>
  <si>
    <t>01153</t>
  </si>
  <si>
    <t>PREDNISOLONE METASULFOBENZOATE SODIUM</t>
  </si>
  <si>
    <t>01157</t>
  </si>
  <si>
    <t>PREDNISONE</t>
  </si>
  <si>
    <t>PREGABALIN</t>
  </si>
  <si>
    <t>PRILOCAINE</t>
  </si>
  <si>
    <t>01221</t>
  </si>
  <si>
    <t>PRISTINAMYCIN</t>
  </si>
  <si>
    <t>PROCAINE</t>
  </si>
  <si>
    <t>PROCAINE BENZYLPENICILLIN (PENICILLIN G)</t>
  </si>
  <si>
    <t>PROCHLORPERAZINE</t>
  </si>
  <si>
    <t>PROCYCLIDINE HYDROCHLORIDE</t>
  </si>
  <si>
    <t>PROGUANIL</t>
  </si>
  <si>
    <t>PROGUANIL HYDROCHLORIDE</t>
  </si>
  <si>
    <t>PROLINE</t>
  </si>
  <si>
    <t>01047</t>
  </si>
  <si>
    <t>PROMAZINE HYDROCHLORIDE</t>
  </si>
  <si>
    <t>01384</t>
  </si>
  <si>
    <t>PROMETHAZINE HYDROCHLORIDE</t>
  </si>
  <si>
    <t>PROPAFENONE HYDROCHLORIDE</t>
  </si>
  <si>
    <t>PROPIVERINE HYDROCHLORIDE</t>
  </si>
  <si>
    <t>PROPOFOL</t>
  </si>
  <si>
    <t>01108</t>
  </si>
  <si>
    <t>PROPRANOLOL HYDROCHLORIDE</t>
  </si>
  <si>
    <t>PROPYPHENAZONE</t>
  </si>
  <si>
    <t>PROSTATE EXTRACT (BULL)</t>
  </si>
  <si>
    <t>PROSTATE GLAND EXTRACT</t>
  </si>
  <si>
    <t>01368</t>
  </si>
  <si>
    <t>PROTIONAMIDE</t>
  </si>
  <si>
    <t>PRULIFLOXACIN</t>
  </si>
  <si>
    <t>PSEUDOEPHEDRINE</t>
  </si>
  <si>
    <t>PSEUDOEPHEDRINE HYDROCHLORIDE</t>
  </si>
  <si>
    <t>01048</t>
  </si>
  <si>
    <t>PSYLLIUM HUSK</t>
  </si>
  <si>
    <t>01250</t>
  </si>
  <si>
    <t>PURPLE CONE FLOWER HERB</t>
  </si>
  <si>
    <t>PYLOPASS</t>
  </si>
  <si>
    <t>01415</t>
  </si>
  <si>
    <t>PYRAZINAMIDE</t>
  </si>
  <si>
    <t>PYRIDOXINE</t>
  </si>
  <si>
    <t>PYRIDOXINE HYDROCHLORIDE</t>
  </si>
  <si>
    <t>PYRITHIONE ZINC</t>
  </si>
  <si>
    <t>01101</t>
  </si>
  <si>
    <t>QUETIAPINE</t>
  </si>
  <si>
    <t>QUETIAPINE HEMIFUMARATE</t>
  </si>
  <si>
    <t>QUINAPRIL HYDROCHLORIDE</t>
  </si>
  <si>
    <t>QUININE SULFATE</t>
  </si>
  <si>
    <t>RABEPRAZOLE</t>
  </si>
  <si>
    <t>RABEPRAZOLE SODIUM</t>
  </si>
  <si>
    <t>RACECADOTRIL</t>
  </si>
  <si>
    <t>RADACHLORIN</t>
  </si>
  <si>
    <t>01020</t>
  </si>
  <si>
    <t>RALOXIFENE</t>
  </si>
  <si>
    <t>RALOXIFENE HYDROCHLORIDE</t>
  </si>
  <si>
    <t>RALTEGRAVIR</t>
  </si>
  <si>
    <t>RAMIPRIL</t>
  </si>
  <si>
    <t>RANITIDINE HYDROCHLORIDE</t>
  </si>
  <si>
    <t>RANOLAZINE</t>
  </si>
  <si>
    <t>01213</t>
  </si>
  <si>
    <t>RASAGILINE</t>
  </si>
  <si>
    <t>REBOXETINE</t>
  </si>
  <si>
    <t>RED CLOVER</t>
  </si>
  <si>
    <t>REGORAFENIB</t>
  </si>
  <si>
    <t>REMIFENTANIL</t>
  </si>
  <si>
    <t>REPAGLINID</t>
  </si>
  <si>
    <t>REPAGLINIDE</t>
  </si>
  <si>
    <t>RESERPINE</t>
  </si>
  <si>
    <t>RESORCINOL</t>
  </si>
  <si>
    <t>RETINOL</t>
  </si>
  <si>
    <t>RETINYL PALMITATE (VITAMIN A)</t>
  </si>
  <si>
    <t>01078</t>
  </si>
  <si>
    <t>RIBAVIRIN</t>
  </si>
  <si>
    <t>RIBOFLAVIN</t>
  </si>
  <si>
    <t>01161</t>
  </si>
  <si>
    <t>RIBOFLAVIN SODIUM PHOSPHATE</t>
  </si>
  <si>
    <t>RIBWORT HERB EXTRACT</t>
  </si>
  <si>
    <t>RIFABUTIN</t>
  </si>
  <si>
    <t>RIFAMPICIN</t>
  </si>
  <si>
    <t>01015</t>
  </si>
  <si>
    <t>RIFAXIMIN</t>
  </si>
  <si>
    <t>01064</t>
  </si>
  <si>
    <t>RIFAXIMINE</t>
  </si>
  <si>
    <t>RILMENIDINE</t>
  </si>
  <si>
    <t>RILPIVIRINE</t>
  </si>
  <si>
    <t>RILUZOLE</t>
  </si>
  <si>
    <t>RIMONABANT</t>
  </si>
  <si>
    <t>RIOCIGUAT</t>
  </si>
  <si>
    <t>RISEDRONATE</t>
  </si>
  <si>
    <t>RISEDRONATE SODIUM</t>
  </si>
  <si>
    <t>RISPERIDONE</t>
  </si>
  <si>
    <t>RITODRINE</t>
  </si>
  <si>
    <t>RITONAVIR</t>
  </si>
  <si>
    <t>RITUXIMAB</t>
  </si>
  <si>
    <t>RIVAROXABAN</t>
  </si>
  <si>
    <t>01354</t>
  </si>
  <si>
    <t>RIVASTIGMINE</t>
  </si>
  <si>
    <t>RIVASTIGMINE HYDROGEN TARTRATE</t>
  </si>
  <si>
    <t>RIZATRIPTAN</t>
  </si>
  <si>
    <t>RIZATRIPTAN BENZOATE</t>
  </si>
  <si>
    <t>ROFLUMILAST</t>
  </si>
  <si>
    <t>ROPINIROLE HYDROCHLORIDE</t>
  </si>
  <si>
    <t>ROPIVACAINE</t>
  </si>
  <si>
    <t>01106</t>
  </si>
  <si>
    <t>ROSEMARY LEAVES</t>
  </si>
  <si>
    <t>ROSEMARY OIL</t>
  </si>
  <si>
    <t>ROSIGLITAZONE</t>
  </si>
  <si>
    <t>ROSUVASTATIN</t>
  </si>
  <si>
    <t>ROSUVASTATIN CALCIUM</t>
  </si>
  <si>
    <t>01258</t>
  </si>
  <si>
    <t>ROSUVASTATINE</t>
  </si>
  <si>
    <t>ROTIGOTINE</t>
  </si>
  <si>
    <t>ROXATIDINE</t>
  </si>
  <si>
    <t>ROXITHROMYCIN</t>
  </si>
  <si>
    <t>RUPATADIN FUMARATE</t>
  </si>
  <si>
    <t>01349</t>
  </si>
  <si>
    <t>RUPATADINE</t>
  </si>
  <si>
    <t>01171</t>
  </si>
  <si>
    <t>RUXOLITINIB</t>
  </si>
  <si>
    <t>SACCHAROMYCES BOULARDII</t>
  </si>
  <si>
    <t>SALBUTAMOL</t>
  </si>
  <si>
    <t>SALBUTAMOL SULFATE</t>
  </si>
  <si>
    <t>SALICYLAMIDE</t>
  </si>
  <si>
    <t>SALICYLIC ACID</t>
  </si>
  <si>
    <t>SALMETEROL</t>
  </si>
  <si>
    <t>SALMETEROL XINAFOATE</t>
  </si>
  <si>
    <t>SAMPROST</t>
  </si>
  <si>
    <t>SAQUINAVIR</t>
  </si>
  <si>
    <t>SAW PALMETTO FRUITS</t>
  </si>
  <si>
    <t>SAXAGLIPTIN</t>
  </si>
  <si>
    <t>01196</t>
  </si>
  <si>
    <t>SCOPOLAMINE</t>
  </si>
  <si>
    <t>SCOPOLAMINE BUTYLBROMIDE (JOSCINA)</t>
  </si>
  <si>
    <t>SEAWATER</t>
  </si>
  <si>
    <t>01205</t>
  </si>
  <si>
    <t>SECNIDAZOLE</t>
  </si>
  <si>
    <t>SEDATOL</t>
  </si>
  <si>
    <t>SELEGILINE HYDROCHLORIDE</t>
  </si>
  <si>
    <t>SELENIUM</t>
  </si>
  <si>
    <t>SENNA</t>
  </si>
  <si>
    <t>SERINE</t>
  </si>
  <si>
    <t>01049</t>
  </si>
  <si>
    <t>SERRAPEPTASE</t>
  </si>
  <si>
    <t>01130</t>
  </si>
  <si>
    <t>SERTRALINE HYDROCHLORIDE</t>
  </si>
  <si>
    <t>SEVELAMER</t>
  </si>
  <si>
    <t>SEVELAMER CARBONATE</t>
  </si>
  <si>
    <t>01253</t>
  </si>
  <si>
    <t>SIBUTRAMINE</t>
  </si>
  <si>
    <t>SIGETIN</t>
  </si>
  <si>
    <t>SILDENAFIL</t>
  </si>
  <si>
    <t>SILDENAFIL CITRATE</t>
  </si>
  <si>
    <t>SILODOSIN</t>
  </si>
  <si>
    <t>01380</t>
  </si>
  <si>
    <t>SIMETHICONE</t>
  </si>
  <si>
    <t>SIMETICONE</t>
  </si>
  <si>
    <t>SIMVASTATIN</t>
  </si>
  <si>
    <t>SIROLIMUS</t>
  </si>
  <si>
    <t>SITAGLIPTIN</t>
  </si>
  <si>
    <t>SITAGLIPTIN PHOSPHATE MONOHYDRATE</t>
  </si>
  <si>
    <t>01088</t>
  </si>
  <si>
    <t>SITOSTEROL</t>
  </si>
  <si>
    <t>SMEKTIT</t>
  </si>
  <si>
    <t>01340</t>
  </si>
  <si>
    <t>SODIUM</t>
  </si>
  <si>
    <t>SODIUM ACETATE TRIHYDRATE</t>
  </si>
  <si>
    <t>01080</t>
  </si>
  <si>
    <t>SODIUM ALENDRONATE</t>
  </si>
  <si>
    <t>00009</t>
  </si>
  <si>
    <t>SODIUM ALENDRONATE TRIHYDRATE</t>
  </si>
  <si>
    <t>01379</t>
  </si>
  <si>
    <t>SODIUM ALGINATE</t>
  </si>
  <si>
    <t>SODIUM AMINOSALICYLATE DIHYDRATE</t>
  </si>
  <si>
    <t>01390</t>
  </si>
  <si>
    <t>SODIUM CHLORIDE</t>
  </si>
  <si>
    <t>SODIUM CITRATE</t>
  </si>
  <si>
    <t>SODIUM CROMOGLICATE</t>
  </si>
  <si>
    <t>SODIUM DIBUNATE</t>
  </si>
  <si>
    <t>SODIUM DIHYDROGEN PHOSPHATE DIHYDRATE</t>
  </si>
  <si>
    <t>01189</t>
  </si>
  <si>
    <t>SODIUM FOLINATE</t>
  </si>
  <si>
    <t>SODIUM FUSIDATE</t>
  </si>
  <si>
    <t>01050</t>
  </si>
  <si>
    <t>SODIUM GLYCEROPHOSPHATE</t>
  </si>
  <si>
    <t>01051</t>
  </si>
  <si>
    <t>SODIUM HYALURONATE</t>
  </si>
  <si>
    <t>SODIUM HYDROGEN CARBONATE</t>
  </si>
  <si>
    <t>SODIUM LACTAT SOLUTION</t>
  </si>
  <si>
    <t>01052</t>
  </si>
  <si>
    <t>SODIUM LAURYL SULFATE</t>
  </si>
  <si>
    <t>01304</t>
  </si>
  <si>
    <t>SODIUM PICOSULFATE</t>
  </si>
  <si>
    <t>01217</t>
  </si>
  <si>
    <t>SODIUM SELENITE PENTAHYDRAT</t>
  </si>
  <si>
    <t>SODIUM SULFATE, ANHYDROUS</t>
  </si>
  <si>
    <t>01193</t>
  </si>
  <si>
    <t>SODIUM SULFATHIAZOLE</t>
  </si>
  <si>
    <t>SODIUM VALPROATE</t>
  </si>
  <si>
    <t>SOFOSBUVIR</t>
  </si>
  <si>
    <t>SOLIFENACIN</t>
  </si>
  <si>
    <t>SOMATOSTATIN</t>
  </si>
  <si>
    <t>SORAFENIB</t>
  </si>
  <si>
    <t>SORAFENIB TOSILATE</t>
  </si>
  <si>
    <t>01183</t>
  </si>
  <si>
    <t>SORBITOL</t>
  </si>
  <si>
    <t>SOTALOL HYDROCHLORIDE</t>
  </si>
  <si>
    <t>SOYA BEAN OIL REFINED</t>
  </si>
  <si>
    <t>01378</t>
  </si>
  <si>
    <t>SPIRAMYCIN</t>
  </si>
  <si>
    <t>SPIRONOLACTONE</t>
  </si>
  <si>
    <t>SPRUCE NEEDLE OIL</t>
  </si>
  <si>
    <t>SQUILL OXYMEL</t>
  </si>
  <si>
    <t>01375</t>
  </si>
  <si>
    <t>SQUILL TINCTURE</t>
  </si>
  <si>
    <t>01376</t>
  </si>
  <si>
    <t>ST. JOHN'S WORT DRY EXTRACT</t>
  </si>
  <si>
    <t>STAVUDINE</t>
  </si>
  <si>
    <t>STORAX PREPARED</t>
  </si>
  <si>
    <t>01266</t>
  </si>
  <si>
    <t>STREPTOCOCCUS THERMOPHILUS</t>
  </si>
  <si>
    <t>01016</t>
  </si>
  <si>
    <t>STRONTIUM</t>
  </si>
  <si>
    <t>STRONTIUM RANELATE</t>
  </si>
  <si>
    <t>STYRAX BENZOIN</t>
  </si>
  <si>
    <t>01307</t>
  </si>
  <si>
    <t>SUCRALFATE</t>
  </si>
  <si>
    <t>SULBACTAM SODIUM</t>
  </si>
  <si>
    <t>01286</t>
  </si>
  <si>
    <t>SULBUTIAMINE</t>
  </si>
  <si>
    <t>01291</t>
  </si>
  <si>
    <t>SULFADIAZINE SILVER</t>
  </si>
  <si>
    <t>SULFADIMETHOXINE</t>
  </si>
  <si>
    <t>SULFAMETHOXAZOLE</t>
  </si>
  <si>
    <t>SULFANILAMIDE</t>
  </si>
  <si>
    <t>SULFASALAZINE</t>
  </si>
  <si>
    <t>SULFUR PRAECIPITATUM</t>
  </si>
  <si>
    <t>SULGLICOTIDE</t>
  </si>
  <si>
    <t>01028</t>
  </si>
  <si>
    <t>SULPIRIDE</t>
  </si>
  <si>
    <t>SUMATRIPTAN SUCCINATE</t>
  </si>
  <si>
    <t>SUNITINIB</t>
  </si>
  <si>
    <t>SUNITINIB MALATE</t>
  </si>
  <si>
    <t>01184</t>
  </si>
  <si>
    <t>SUPRARENAL EXTRACT</t>
  </si>
  <si>
    <t>SUXAMETHONIUM CHLORIDE</t>
  </si>
  <si>
    <t>TACROLIMUS</t>
  </si>
  <si>
    <t>TADALAFIL</t>
  </si>
  <si>
    <t>TAFAMIDIS</t>
  </si>
  <si>
    <t>TAFAMIDIS MEGLUMINE</t>
  </si>
  <si>
    <t>01328</t>
  </si>
  <si>
    <t>TAFLUPROST</t>
  </si>
  <si>
    <t>01214</t>
  </si>
  <si>
    <t>TAMOXIFEN CITRATE</t>
  </si>
  <si>
    <t>TAMSULOSIN</t>
  </si>
  <si>
    <t>TAMSULOSIN HYDROCHLORIDE</t>
  </si>
  <si>
    <t>TANNINS</t>
  </si>
  <si>
    <t>TAPENTADOL</t>
  </si>
  <si>
    <t>TAPENTADOL HYDROCHLORIDE</t>
  </si>
  <si>
    <t>01163</t>
  </si>
  <si>
    <t>TAURINE</t>
  </si>
  <si>
    <t>01053</t>
  </si>
  <si>
    <t>TAZOBACTAM SODIUM</t>
  </si>
  <si>
    <t>TEICOPLANIN</t>
  </si>
  <si>
    <t>TELAPREVIR</t>
  </si>
  <si>
    <t>01197</t>
  </si>
  <si>
    <t>TELITHROMYCIN</t>
  </si>
  <si>
    <t>TELMISARTAN</t>
  </si>
  <si>
    <t>TEMAZEPAM</t>
  </si>
  <si>
    <t>TEMOPORFIN</t>
  </si>
  <si>
    <t>TEMOZOLOMIDE</t>
  </si>
  <si>
    <t>TENOFOVIR</t>
  </si>
  <si>
    <t>01021</t>
  </si>
  <si>
    <t>TENOFOVIR DISOPROXIL FUMARATE</t>
  </si>
  <si>
    <t>01348</t>
  </si>
  <si>
    <t>TENOFOVIR DISOPROXIL SUCCINATE</t>
  </si>
  <si>
    <t>01391</t>
  </si>
  <si>
    <t>TENOXICAM</t>
  </si>
  <si>
    <t>TERAZOSIN</t>
  </si>
  <si>
    <t>01396</t>
  </si>
  <si>
    <t>TERAZOSIN HYDROCHLORIDE DIHYDRATE</t>
  </si>
  <si>
    <t>TERBINAFINE</t>
  </si>
  <si>
    <t>TERBINAFINE HYDROCHLORIDE</t>
  </si>
  <si>
    <t>TERBUTALINE SULFATE</t>
  </si>
  <si>
    <t>TERFENADINE</t>
  </si>
  <si>
    <t>TERIFLUNOMIDE</t>
  </si>
  <si>
    <t>TERIPARATIDE</t>
  </si>
  <si>
    <t>01203</t>
  </si>
  <si>
    <t>TERPIN HYDRATE</t>
  </si>
  <si>
    <t>01267</t>
  </si>
  <si>
    <t>TESTOSTERONE</t>
  </si>
  <si>
    <t>01159</t>
  </si>
  <si>
    <t>TETRABENAZINE</t>
  </si>
  <si>
    <t>TETRACAINE</t>
  </si>
  <si>
    <t>TETRACYCLINE HYDROCHLORIDE</t>
  </si>
  <si>
    <t>TETRAHYDROFURFURYL SALICYLATE</t>
  </si>
  <si>
    <t>01321</t>
  </si>
  <si>
    <t>TETRAHYDROZOLINE</t>
  </si>
  <si>
    <t>TETRAZEPAM</t>
  </si>
  <si>
    <t>THALIDOMIDE</t>
  </si>
  <si>
    <t>01395</t>
  </si>
  <si>
    <t>THEANINE (GREEN TEA)</t>
  </si>
  <si>
    <t>THEOPHYLLINE</t>
  </si>
  <si>
    <t>THIAMINE</t>
  </si>
  <si>
    <t>THIAMINE HYDROCHLORIDE</t>
  </si>
  <si>
    <t>01114</t>
  </si>
  <si>
    <t>THIAMINE NITRATE</t>
  </si>
  <si>
    <t>01162</t>
  </si>
  <si>
    <t>THIOCOLCHICOSIDE</t>
  </si>
  <si>
    <t>THIORIDAZINE</t>
  </si>
  <si>
    <t>THREONINE</t>
  </si>
  <si>
    <t>01054</t>
  </si>
  <si>
    <t>THROMBIN (HUMAN)</t>
  </si>
  <si>
    <t>01215</t>
  </si>
  <si>
    <t>THYME</t>
  </si>
  <si>
    <t>THYME EXTRACT</t>
  </si>
  <si>
    <t>THYMOL</t>
  </si>
  <si>
    <t>TIAGABINE</t>
  </si>
  <si>
    <t>TIAMULIN HYDROGEN FUMERATE</t>
  </si>
  <si>
    <t>TIANEPTINE</t>
  </si>
  <si>
    <t>TIAPRIDE HYDROCHLORIDE</t>
  </si>
  <si>
    <t>TIAPROFENIC ACID</t>
  </si>
  <si>
    <t>TIBOLONE</t>
  </si>
  <si>
    <t>TICAGRELOR</t>
  </si>
  <si>
    <t>01337</t>
  </si>
  <si>
    <t>TICLOPIDINE HYDROCHLORIDE</t>
  </si>
  <si>
    <t>TIGECYCLINE</t>
  </si>
  <si>
    <t>TILIDINE HYDROCHLORIDE HEMIHYDRATE</t>
  </si>
  <si>
    <t>TILORONE</t>
  </si>
  <si>
    <t>TILORONE HYDROCHLORIDE</t>
  </si>
  <si>
    <t>01386</t>
  </si>
  <si>
    <t>TIMOLOL</t>
  </si>
  <si>
    <t>TIMOLOL MALEATE</t>
  </si>
  <si>
    <t>TIOPRONIN</t>
  </si>
  <si>
    <t>TIOTROPIUM</t>
  </si>
  <si>
    <t>TIROFIBAN</t>
  </si>
  <si>
    <t>TITANIUM DIOXIDE</t>
  </si>
  <si>
    <t>TITANIUM PEROXIDE</t>
  </si>
  <si>
    <t>01322</t>
  </si>
  <si>
    <t>TITANIUM SALICYLATE</t>
  </si>
  <si>
    <t>01323</t>
  </si>
  <si>
    <t>TIZANIDINE</t>
  </si>
  <si>
    <t>TOBRAMYCIN</t>
  </si>
  <si>
    <t>01227</t>
  </si>
  <si>
    <t>TOBRAMYCIN SULFATE</t>
  </si>
  <si>
    <t>TOFACITINIB</t>
  </si>
  <si>
    <t>TOLBUTAMIDE</t>
  </si>
  <si>
    <t>TOLCAPONE</t>
  </si>
  <si>
    <t>TOLPERISONE</t>
  </si>
  <si>
    <t>TOLPERISONE HYDROCHLORIDE</t>
  </si>
  <si>
    <t>01076</t>
  </si>
  <si>
    <t>TOLTERODINE</t>
  </si>
  <si>
    <t>TOLVAPTAN</t>
  </si>
  <si>
    <t>TOPIRAMATE</t>
  </si>
  <si>
    <t>TOPOTECAN HYDROCHLORIDE</t>
  </si>
  <si>
    <t>TORASEMIDE</t>
  </si>
  <si>
    <t>TRABECTEDIN</t>
  </si>
  <si>
    <t>TRAMADOL</t>
  </si>
  <si>
    <t>TRAMADOL HYDROCHLORIDE</t>
  </si>
  <si>
    <t>TRANDOLAPRIL</t>
  </si>
  <si>
    <t>TRANEXAMIC ACID</t>
  </si>
  <si>
    <t>01062</t>
  </si>
  <si>
    <t>TRASTUZUMAB</t>
  </si>
  <si>
    <t>TRAVOPROST</t>
  </si>
  <si>
    <t>TRAZODON</t>
  </si>
  <si>
    <t>TRAZODONE</t>
  </si>
  <si>
    <t>TRAZODONE HYDROCHLORID</t>
  </si>
  <si>
    <t>01229</t>
  </si>
  <si>
    <t>TREHALOSE DIHYDRATE</t>
  </si>
  <si>
    <t>01255</t>
  </si>
  <si>
    <t>TREPROSTINIL</t>
  </si>
  <si>
    <t>TRETINOIN</t>
  </si>
  <si>
    <t>TRIAMCINOLONE</t>
  </si>
  <si>
    <t>01160</t>
  </si>
  <si>
    <t>TRIAMCINOLONE ACETONIDE</t>
  </si>
  <si>
    <t>TRIAMTERENE</t>
  </si>
  <si>
    <t>TRIAZOLAM</t>
  </si>
  <si>
    <t>TRIBROMPHENATE BISMUTH</t>
  </si>
  <si>
    <t>TRICLOSAN</t>
  </si>
  <si>
    <t>01403</t>
  </si>
  <si>
    <t>TRIFLUSAL</t>
  </si>
  <si>
    <t>TRIHEXYPHENIDYL HYDROCHLORIDE</t>
  </si>
  <si>
    <t>TRIMEBUTINE</t>
  </si>
  <si>
    <t>TRIMECAINE</t>
  </si>
  <si>
    <t>TRIMETAZIDINE</t>
  </si>
  <si>
    <t>TRIMETAZIDINE DIHYDROCHLORIDE</t>
  </si>
  <si>
    <t>01385</t>
  </si>
  <si>
    <t>TRIMETHOPRIM</t>
  </si>
  <si>
    <t>TRIMIPRAMINE MALEATE</t>
  </si>
  <si>
    <t>TRIMIPRAMINE MESILATE</t>
  </si>
  <si>
    <t>TRIPROLIDINE HYDROCHLORIDE</t>
  </si>
  <si>
    <t>TROPISETRON</t>
  </si>
  <si>
    <t>TROSPIUM</t>
  </si>
  <si>
    <t>TROSPIUM CHLORIDE</t>
  </si>
  <si>
    <t>TROXERUTIN</t>
  </si>
  <si>
    <t>TRYPTOPHAN</t>
  </si>
  <si>
    <t>TURMERIC</t>
  </si>
  <si>
    <t>TURPENTINE OIL</t>
  </si>
  <si>
    <t>TYLOSIN TARTRATE</t>
  </si>
  <si>
    <t>01077</t>
  </si>
  <si>
    <t>TYPHUS VACCINE</t>
  </si>
  <si>
    <t>TYROSINE</t>
  </si>
  <si>
    <t>01056</t>
  </si>
  <si>
    <t>TYROTHRICIN</t>
  </si>
  <si>
    <t>01055</t>
  </si>
  <si>
    <t>ULIPRISTAL</t>
  </si>
  <si>
    <t>ULIPRISTAL ACETATE</t>
  </si>
  <si>
    <t>01360</t>
  </si>
  <si>
    <t>UNDECYLENIC ACID</t>
  </si>
  <si>
    <t>URAPIDIL</t>
  </si>
  <si>
    <t>UREA</t>
  </si>
  <si>
    <t>UROKINASE</t>
  </si>
  <si>
    <t>01027</t>
  </si>
  <si>
    <t>URSODEOXYCHOLIC ACID</t>
  </si>
  <si>
    <t>UZARA ROOT DRY EXTRACT</t>
  </si>
  <si>
    <t>VALACICLOVIR HYDROCHLORIDE</t>
  </si>
  <si>
    <t>VALERIAN ROOT EXTRACT</t>
  </si>
  <si>
    <t>VALGANCICLOVIR</t>
  </si>
  <si>
    <t>VALGANCICLOVIR HYDROCHLORIDE</t>
  </si>
  <si>
    <t>01218</t>
  </si>
  <si>
    <t>VALINE</t>
  </si>
  <si>
    <t>VALPROIC ACID</t>
  </si>
  <si>
    <t>VALSARTAN</t>
  </si>
  <si>
    <t>VANCOMYCIN</t>
  </si>
  <si>
    <t>VANCOMYCIN HYDROCHLORIDE</t>
  </si>
  <si>
    <t>VANDETANIB</t>
  </si>
  <si>
    <t>VARDENAFIL</t>
  </si>
  <si>
    <t>01071</t>
  </si>
  <si>
    <t>VARDENAFIL HYDROCHLORIDE TRIHYDRATE</t>
  </si>
  <si>
    <t>01410</t>
  </si>
  <si>
    <t>VARENICLINE</t>
  </si>
  <si>
    <t>01198</t>
  </si>
  <si>
    <t>VEMURAFENIB</t>
  </si>
  <si>
    <t>VENLAFAXIN</t>
  </si>
  <si>
    <t>VENLAFAXINE</t>
  </si>
  <si>
    <t>VENLAFAXINE HYDROCHLORIDE</t>
  </si>
  <si>
    <t>01081</t>
  </si>
  <si>
    <t>VERAPAMIL</t>
  </si>
  <si>
    <t>VERAPAMIL HYDROCHLORIDE</t>
  </si>
  <si>
    <t>VERTEPORFIN</t>
  </si>
  <si>
    <t>01123</t>
  </si>
  <si>
    <t>VILAZODONE</t>
  </si>
  <si>
    <t>VILDAGLIPTIN</t>
  </si>
  <si>
    <t>VILDAGLIPTINE</t>
  </si>
  <si>
    <t>01185</t>
  </si>
  <si>
    <t>VINBLASTINE SULFATE</t>
  </si>
  <si>
    <t>VINCRISTINE SULFATE</t>
  </si>
  <si>
    <t>VINDESINE SULFATE</t>
  </si>
  <si>
    <t>VINORELBINE</t>
  </si>
  <si>
    <t>VINORELBINE BISTARTRATE</t>
  </si>
  <si>
    <t>VINPOCETINE</t>
  </si>
  <si>
    <t>VIRGIN CASTOR OIL</t>
  </si>
  <si>
    <t>01270</t>
  </si>
  <si>
    <t>VISMODEGIB</t>
  </si>
  <si>
    <t>VORAPAXAR</t>
  </si>
  <si>
    <t>VORICONAZOLE</t>
  </si>
  <si>
    <t>VORTIOXETINE</t>
  </si>
  <si>
    <t>WARFARIN</t>
  </si>
  <si>
    <t>WHITE SOFT PARAFFIN</t>
  </si>
  <si>
    <t>01017</t>
  </si>
  <si>
    <t>XIPAMIDE</t>
  </si>
  <si>
    <t>XYLOMETAZOLINE</t>
  </si>
  <si>
    <t>XYLOMETAZOLINE HYDROCHLORIDE</t>
  </si>
  <si>
    <t>YARROW</t>
  </si>
  <si>
    <t>ZALCITABIN</t>
  </si>
  <si>
    <t>ZALEPLON</t>
  </si>
  <si>
    <t>ZIDOVUDINE</t>
  </si>
  <si>
    <t>ZINC HISTIDINE</t>
  </si>
  <si>
    <t>ZINC HISTIDINE DIHYDRATE</t>
  </si>
  <si>
    <t>ZINC OXIDE</t>
  </si>
  <si>
    <t>ZINC SULFATE</t>
  </si>
  <si>
    <t>ZINC SULFATE HEPTAHYDRATE</t>
  </si>
  <si>
    <t>01365</t>
  </si>
  <si>
    <t>ZINC UNDECYLENATE</t>
  </si>
  <si>
    <t>ZINK</t>
  </si>
  <si>
    <t>ZIPRASIDON</t>
  </si>
  <si>
    <t>ZIPRASIDONE HYDROCHLORIDE</t>
  </si>
  <si>
    <t>ZOFENOPRIL</t>
  </si>
  <si>
    <t>01154</t>
  </si>
  <si>
    <t>ZOFENOPRIL HEMICALCIUM</t>
  </si>
  <si>
    <t>01350</t>
  </si>
  <si>
    <t>ZOLEDRONIC ACID</t>
  </si>
  <si>
    <t>ZOLMITRIPTAN</t>
  </si>
  <si>
    <t>ZOLPIDEM TARTRATE</t>
  </si>
  <si>
    <t>ZONISAMIDE</t>
  </si>
  <si>
    <t>01204</t>
  </si>
  <si>
    <t>ZOPICLONE</t>
  </si>
  <si>
    <t>BDG YTD
1 - 12.2022</t>
  </si>
  <si>
    <t>P&amp;L structure w/o measures</t>
  </si>
  <si>
    <t>Gross Profit 0</t>
  </si>
  <si>
    <t>Gross Profit 1</t>
  </si>
  <si>
    <t>Gross Margin 0</t>
  </si>
  <si>
    <t>Gross Margin 1</t>
  </si>
  <si>
    <t>Profit Center (COPA)</t>
  </si>
  <si>
    <t>Product family (PC)</t>
  </si>
  <si>
    <t>3in1 Nat. From. (B)</t>
  </si>
  <si>
    <t>Natures Aid</t>
  </si>
  <si>
    <t>5-HTP-Complex (B)</t>
  </si>
  <si>
    <t>ACC (G)</t>
  </si>
  <si>
    <t>Acetylcysteine</t>
  </si>
  <si>
    <t>Acestad</t>
  </si>
  <si>
    <t>Acetylcystein (M)</t>
  </si>
  <si>
    <t>Acetylsal Acid 100 B</t>
  </si>
  <si>
    <t>Acetyl Salicylic Acid</t>
  </si>
  <si>
    <t>Acetylsal Acid 500 B</t>
  </si>
  <si>
    <t>Acetylsal. Acid (G)</t>
  </si>
  <si>
    <t>Acetylsal. Acid 100</t>
  </si>
  <si>
    <t>Acetylsal. Acid 500</t>
  </si>
  <si>
    <t>Aciclostad OTC</t>
  </si>
  <si>
    <t>Aciclovir</t>
  </si>
  <si>
    <t>Aciclovir (G)</t>
  </si>
  <si>
    <t>Acidophilus Comp (B)</t>
  </si>
  <si>
    <t>Acodin (D)</t>
  </si>
  <si>
    <t>Sanofi (Dragon)</t>
  </si>
  <si>
    <t>Acriflex</t>
  </si>
  <si>
    <t>Activated carbon (G)</t>
  </si>
  <si>
    <t>Activate Coal</t>
  </si>
  <si>
    <t>Active Man (B)</t>
  </si>
  <si>
    <t>Acyclovir</t>
  </si>
  <si>
    <t>Adhes. denture paste</t>
  </si>
  <si>
    <t>Adhesive denture paste</t>
  </si>
  <si>
    <t>Aeskusan</t>
  </si>
  <si>
    <t>AFTAMED</t>
  </si>
  <si>
    <t>Aftamed</t>
  </si>
  <si>
    <t>Agnus Castus (B)</t>
  </si>
  <si>
    <t>Agnus Castus</t>
  </si>
  <si>
    <t>Algesal</t>
  </si>
  <si>
    <t>Allegra</t>
  </si>
  <si>
    <t>Sanofi (Evolve)</t>
  </si>
  <si>
    <t>Almagato (B)</t>
  </si>
  <si>
    <t>Almagato</t>
  </si>
  <si>
    <t>Almond Oil (B)</t>
  </si>
  <si>
    <t>Aloe Vera Juice (B)</t>
  </si>
  <si>
    <t>Alphalipoin</t>
  </si>
  <si>
    <t>Alpha-Lipon</t>
  </si>
  <si>
    <t>Alu.hydr./Magn.Hydr.</t>
  </si>
  <si>
    <t>Aluminium hydroxide / Magnesium hydroxid</t>
  </si>
  <si>
    <t>Alum. Magn. Silicate</t>
  </si>
  <si>
    <t>Aluminium Magnesium Silicate</t>
  </si>
  <si>
    <t>Ambrohem (B)</t>
  </si>
  <si>
    <t>Ambrohem</t>
  </si>
  <si>
    <t>Ambroxol</t>
  </si>
  <si>
    <t>Ambroxol + Ambroxol Comp</t>
  </si>
  <si>
    <t>Ambroxol (B)</t>
  </si>
  <si>
    <t>Amino Acids</t>
  </si>
  <si>
    <t>Amylmetacr/Dichlorbe</t>
  </si>
  <si>
    <t>Amylmetacr./Dichlorben.</t>
  </si>
  <si>
    <t>Anaesthesol (G)</t>
  </si>
  <si>
    <t>Anaesthesol</t>
  </si>
  <si>
    <t>Androdoz (B)</t>
  </si>
  <si>
    <t>Androdoz</t>
  </si>
  <si>
    <t>Anetholtrithion (B)</t>
  </si>
  <si>
    <t>Anetholtrithion</t>
  </si>
  <si>
    <t>Anodesyn</t>
  </si>
  <si>
    <t>Anticongest Cusi (D)</t>
  </si>
  <si>
    <t>Anusol</t>
  </si>
  <si>
    <t>Apriline</t>
  </si>
  <si>
    <t>Aqualor</t>
  </si>
  <si>
    <t>Artra TKD</t>
  </si>
  <si>
    <t>Takeda Portfolio</t>
  </si>
  <si>
    <t>Ascorbic acid (G)</t>
  </si>
  <si>
    <t>Vitamin C</t>
  </si>
  <si>
    <t>Atrovent Nasal (D)</t>
  </si>
  <si>
    <t>Aturgyl (D)</t>
  </si>
  <si>
    <t>Aurasin (B)</t>
  </si>
  <si>
    <t>Aurasin</t>
  </si>
  <si>
    <t>Avocado Oil (B)</t>
  </si>
  <si>
    <t>Baby Syrups</t>
  </si>
  <si>
    <t>Pharmanova Hf</t>
  </si>
  <si>
    <t>Bactistatin</t>
  </si>
  <si>
    <t>Beetroot Extract (B)</t>
  </si>
  <si>
    <t>Beliema WM</t>
  </si>
  <si>
    <t>Walmark Portfolio</t>
  </si>
  <si>
    <t>Belladonnae extract</t>
  </si>
  <si>
    <t>Benzylbenzoate</t>
  </si>
  <si>
    <t>Beta Glucans (B)</t>
  </si>
  <si>
    <t>Bethiol (G)</t>
  </si>
  <si>
    <t>Bethiol</t>
  </si>
  <si>
    <t>Bexin</t>
  </si>
  <si>
    <t>Bilastine</t>
  </si>
  <si>
    <t>Bio360 US (B)</t>
  </si>
  <si>
    <t>Probielle/ Lactoflora/ oth. Probiotics</t>
  </si>
  <si>
    <t>Biopron WM</t>
  </si>
  <si>
    <t>Biosporin BP</t>
  </si>
  <si>
    <t>Biopharma Portfolio</t>
  </si>
  <si>
    <t>Biotin</t>
  </si>
  <si>
    <t>Biotin (B)</t>
  </si>
  <si>
    <t>Bisacodyl (B)</t>
  </si>
  <si>
    <t>Bisacodyl</t>
  </si>
  <si>
    <t>Bisacodyl (G)</t>
  </si>
  <si>
    <t>Biso-X</t>
  </si>
  <si>
    <t>Bisolduo</t>
  </si>
  <si>
    <t>Bocko Syrups</t>
  </si>
  <si>
    <t>Brolene (D)</t>
  </si>
  <si>
    <t>Bromhexin TKD</t>
  </si>
  <si>
    <t>Bromhexine HCl</t>
  </si>
  <si>
    <t>Bromhexine</t>
  </si>
  <si>
    <t>Bronchiplantal</t>
  </si>
  <si>
    <t>Bronchoforton (D)</t>
  </si>
  <si>
    <t>Bronchokod (D)</t>
  </si>
  <si>
    <t>Bronchostad</t>
  </si>
  <si>
    <t>Bronhoklir</t>
  </si>
  <si>
    <t>Bulacol</t>
  </si>
  <si>
    <t>Mojito (Hemofarm)</t>
  </si>
  <si>
    <t>Busco-X</t>
  </si>
  <si>
    <t>Caffebol</t>
  </si>
  <si>
    <t>Calc,Magn&amp;Vit D3 (B)</t>
  </si>
  <si>
    <t>Calcium (B)</t>
  </si>
  <si>
    <t>Calcium</t>
  </si>
  <si>
    <t>Calcium (G)</t>
  </si>
  <si>
    <t>Calcium D3</t>
  </si>
  <si>
    <t>Calcium D3 (B)</t>
  </si>
  <si>
    <t>Calcium D3 OTC</t>
  </si>
  <si>
    <t>Calcium D3 TKD</t>
  </si>
  <si>
    <t>Calcium,Magn&amp;Zinc (B</t>
  </si>
  <si>
    <t>Caldease</t>
  </si>
  <si>
    <t>Caldease Line</t>
  </si>
  <si>
    <t>Caldebaby teeth/soot</t>
  </si>
  <si>
    <t>Carbocistein (B)</t>
  </si>
  <si>
    <t>Carbocisteine</t>
  </si>
  <si>
    <t>Carbocisteine (G)</t>
  </si>
  <si>
    <t>Care</t>
  </si>
  <si>
    <t>Care+ (B)</t>
  </si>
  <si>
    <t>Carmellose (B)</t>
  </si>
  <si>
    <t>Carboxymethyl cellulose</t>
  </si>
  <si>
    <t>CBD (B)</t>
  </si>
  <si>
    <t>CBD</t>
  </si>
  <si>
    <t>CBD Oil (B)</t>
  </si>
  <si>
    <t>Cefecon N</t>
  </si>
  <si>
    <t>Cefecon</t>
  </si>
  <si>
    <t>Celery Seed (B)</t>
  </si>
  <si>
    <t>Ceridal (B)</t>
  </si>
  <si>
    <t>Violet Portfolio</t>
  </si>
  <si>
    <t>Cerumol</t>
  </si>
  <si>
    <t>Cetebe GSK</t>
  </si>
  <si>
    <t>GSK Portfolio</t>
  </si>
  <si>
    <t>Cetirizin</t>
  </si>
  <si>
    <t>Cetirizin (B)</t>
  </si>
  <si>
    <t>Cetraben</t>
  </si>
  <si>
    <t>Cetraben Line</t>
  </si>
  <si>
    <t>CHC Consumer Health</t>
  </si>
  <si>
    <t>CherryXtra (B)</t>
  </si>
  <si>
    <t>Cholinex GSK</t>
  </si>
  <si>
    <t>Chondr.Polysulfate</t>
  </si>
  <si>
    <t>Chondroitin Polysulfate</t>
  </si>
  <si>
    <t>Chondroitin (B)</t>
  </si>
  <si>
    <t>Chondrosat BP</t>
  </si>
  <si>
    <t>Chondroxid Class (B)</t>
  </si>
  <si>
    <t>Chondroxide</t>
  </si>
  <si>
    <t>Chondroxide WM</t>
  </si>
  <si>
    <t>Chrom-200 (B)</t>
  </si>
  <si>
    <t>Chrom-200</t>
  </si>
  <si>
    <t>Cimicifuga (B)</t>
  </si>
  <si>
    <t>Cimicifuga</t>
  </si>
  <si>
    <t>Cinnarizin</t>
  </si>
  <si>
    <t>Clotrimazol (B)</t>
  </si>
  <si>
    <t>Clotrimazol</t>
  </si>
  <si>
    <t>Clotrimazol G</t>
  </si>
  <si>
    <t>Co-Q-10 (B)</t>
  </si>
  <si>
    <t>Coconut Oil (B)</t>
  </si>
  <si>
    <t>Coldrex GSK</t>
  </si>
  <si>
    <t>Collagen (II) Beauty</t>
  </si>
  <si>
    <t>Collagen (II) Joint</t>
  </si>
  <si>
    <t>Comfrey Oil (B)</t>
  </si>
  <si>
    <t>Complete EFA</t>
  </si>
  <si>
    <t>Controchol</t>
  </si>
  <si>
    <t>Cortilind</t>
  </si>
  <si>
    <t>Cosmetics</t>
  </si>
  <si>
    <t>Covonia</t>
  </si>
  <si>
    <t>Cranberry (B)</t>
  </si>
  <si>
    <t>Crataegus (B)</t>
  </si>
  <si>
    <t>Crataegus</t>
  </si>
  <si>
    <t>Cremicort-H</t>
  </si>
  <si>
    <t>Curazink</t>
  </si>
  <si>
    <t>Curcufen (B)</t>
  </si>
  <si>
    <t>Curcufen</t>
  </si>
  <si>
    <t>Cynara (B)</t>
  </si>
  <si>
    <t>Cynara</t>
  </si>
  <si>
    <t>D Manoza (B)</t>
  </si>
  <si>
    <t>D Manoza</t>
  </si>
  <si>
    <t>D-Panthenol</t>
  </si>
  <si>
    <t>D3 Solarvit</t>
  </si>
  <si>
    <t>Daosin (B)</t>
  </si>
  <si>
    <t>Sciotec Portfolio</t>
  </si>
  <si>
    <t>Daosin testing</t>
  </si>
  <si>
    <t>Degasin WM</t>
  </si>
  <si>
    <t>DeLaPiel (B)</t>
  </si>
  <si>
    <t>DelaPiel</t>
  </si>
  <si>
    <t>Dent. clean. tablets</t>
  </si>
  <si>
    <t>Denture cleaning tabs</t>
  </si>
  <si>
    <t>Depanthol</t>
  </si>
  <si>
    <t>Derma</t>
  </si>
  <si>
    <t>Dermalog</t>
  </si>
  <si>
    <t>Derma Haircare</t>
  </si>
  <si>
    <t>Derma Moist Cream</t>
  </si>
  <si>
    <t>Derma Skin Cream</t>
  </si>
  <si>
    <t>Desenex</t>
  </si>
  <si>
    <t>Desloratadin (B)</t>
  </si>
  <si>
    <t>Desloratadin</t>
  </si>
  <si>
    <t>Desloratadin (G)</t>
  </si>
  <si>
    <t>Dexpanthenol (B)</t>
  </si>
  <si>
    <t>Dexpanthenol</t>
  </si>
  <si>
    <t>Dexpanthenol (G)</t>
  </si>
  <si>
    <t>Diabetes Monitor</t>
  </si>
  <si>
    <t>Diabetes accessories</t>
  </si>
  <si>
    <t>Diaper rash (B)</t>
  </si>
  <si>
    <t>Diaper rash</t>
  </si>
  <si>
    <t>Diclofenac (B)</t>
  </si>
  <si>
    <t>Diclofenac</t>
  </si>
  <si>
    <t>DigestEeze (B)</t>
  </si>
  <si>
    <t>Digestive Enz. Comp.</t>
  </si>
  <si>
    <t>Dimenhydrinate (B)</t>
  </si>
  <si>
    <t>Dimenhydrinate</t>
  </si>
  <si>
    <t>Dimenhydrinate mot B</t>
  </si>
  <si>
    <t>Motion sickness tablets</t>
  </si>
  <si>
    <t>Dimethyl Sulfoxide</t>
  </si>
  <si>
    <t>Dioralyte</t>
  </si>
  <si>
    <t>Diosmectite</t>
  </si>
  <si>
    <t>Diosmin</t>
  </si>
  <si>
    <t>Diosmin (B)</t>
  </si>
  <si>
    <t>Diosmin-Hesperidin</t>
  </si>
  <si>
    <t>Diphenhydramine (B)</t>
  </si>
  <si>
    <t>Diphenhydramine</t>
  </si>
  <si>
    <t>Dismenol</t>
  </si>
  <si>
    <t>Dispensing Line</t>
  </si>
  <si>
    <t>Dispensing Line T&amp;R</t>
  </si>
  <si>
    <t>DNA-genetic diag.(B)</t>
  </si>
  <si>
    <t>DNA-genetic diagnostic</t>
  </si>
  <si>
    <t>DNCG</t>
  </si>
  <si>
    <t>Dolopyrin (B)</t>
  </si>
  <si>
    <t>Dolopyrin</t>
  </si>
  <si>
    <t>Dosing feeder drugs</t>
  </si>
  <si>
    <t>Dosing feeder for drugs</t>
  </si>
  <si>
    <t>Doxi-chem (B)</t>
  </si>
  <si>
    <t>Doxi-chem</t>
  </si>
  <si>
    <t>Doxylamine (B)</t>
  </si>
  <si>
    <t>Doxylamine</t>
  </si>
  <si>
    <t>Doxylamine (G)</t>
  </si>
  <si>
    <t>Dropchen</t>
  </si>
  <si>
    <t>Ombe</t>
  </si>
  <si>
    <t>Dulco-X</t>
  </si>
  <si>
    <t>Dulcolax</t>
  </si>
  <si>
    <t>Dulcosoft</t>
  </si>
  <si>
    <t>Duofilm GSK</t>
  </si>
  <si>
    <t>DZHEKS</t>
  </si>
  <si>
    <t>Dzheks</t>
  </si>
  <si>
    <t>Easolief Duo</t>
  </si>
  <si>
    <t>Echinacea (B)</t>
  </si>
  <si>
    <t>Echinacea</t>
  </si>
  <si>
    <t>Eicosan</t>
  </si>
  <si>
    <t>Electrosal</t>
  </si>
  <si>
    <t>Elmetacin</t>
  </si>
  <si>
    <t>Elotrans</t>
  </si>
  <si>
    <t>Enterogermina</t>
  </si>
  <si>
    <t>Ergovis</t>
  </si>
  <si>
    <t>Ermital (C)</t>
  </si>
  <si>
    <t>Eslidin</t>
  </si>
  <si>
    <t>Essentiale</t>
  </si>
  <si>
    <t>Essliver Forte</t>
  </si>
  <si>
    <t>Eucryl</t>
  </si>
  <si>
    <t>Eumintan</t>
  </si>
  <si>
    <t>Eunova</t>
  </si>
  <si>
    <t>Eunova B Vitamins</t>
  </si>
  <si>
    <t>Eunova D3 Uno (B)</t>
  </si>
  <si>
    <t>Eunova Duo Prot D+K</t>
  </si>
  <si>
    <t>Eurax (B)</t>
  </si>
  <si>
    <t>Evening Primrose Oil</t>
  </si>
  <si>
    <t>Femelis Meno</t>
  </si>
  <si>
    <t>Femilex</t>
  </si>
  <si>
    <t>Fenugreek (B)</t>
  </si>
  <si>
    <t>Fern C</t>
  </si>
  <si>
    <t>Fern Products</t>
  </si>
  <si>
    <t>Fern C Kids</t>
  </si>
  <si>
    <t>Fern Kiddimin</t>
  </si>
  <si>
    <t>Ferrous Fumarate</t>
  </si>
  <si>
    <t>FerrousSulph/Folic</t>
  </si>
  <si>
    <t>Ferri Fol</t>
  </si>
  <si>
    <t>Fexofenadin</t>
  </si>
  <si>
    <t>Finderm</t>
  </si>
  <si>
    <t>Fish Oil (B)</t>
  </si>
  <si>
    <t>Flatucone</t>
  </si>
  <si>
    <t>Flaxseed Oil (B)</t>
  </si>
  <si>
    <t>Flexitol</t>
  </si>
  <si>
    <t>Florika (B)</t>
  </si>
  <si>
    <t>Florika</t>
  </si>
  <si>
    <t>Flurbiprofen</t>
  </si>
  <si>
    <t>Flurbiprofen (B)</t>
  </si>
  <si>
    <t>Folic Acid</t>
  </si>
  <si>
    <t>Folic acid (B)</t>
  </si>
  <si>
    <t>Foretal</t>
  </si>
  <si>
    <t>Freka Cid</t>
  </si>
  <si>
    <t>Friska</t>
  </si>
  <si>
    <t>Frubiase (D)</t>
  </si>
  <si>
    <t>Fructease (B)</t>
  </si>
  <si>
    <t>Fructosin (M)</t>
  </si>
  <si>
    <t>Fultium Capsules</t>
  </si>
  <si>
    <t>Fultium Linie</t>
  </si>
  <si>
    <t>Fultium Drops</t>
  </si>
  <si>
    <t>Fungoderil (B)</t>
  </si>
  <si>
    <t>Fungoderil</t>
  </si>
  <si>
    <t>Fungoterbine</t>
  </si>
  <si>
    <t>Galcodine</t>
  </si>
  <si>
    <t>Galenphol</t>
  </si>
  <si>
    <t>Garlic conc. (B)</t>
  </si>
  <si>
    <t>Gastrobonial</t>
  </si>
  <si>
    <t>Generics - CHC OTC</t>
  </si>
  <si>
    <t>CHC OTC Medicines</t>
  </si>
  <si>
    <t>Ging/Curc/Bromel (B)</t>
  </si>
  <si>
    <t>Ginger Root (B)</t>
  </si>
  <si>
    <t>Ginkgo</t>
  </si>
  <si>
    <t>Ginkgo (B)</t>
  </si>
  <si>
    <t>Glandomed</t>
  </si>
  <si>
    <t>Glandomed (B)</t>
  </si>
  <si>
    <t>Gloup Gel</t>
  </si>
  <si>
    <t>Gluco Care (B)</t>
  </si>
  <si>
    <t>Gluco Line</t>
  </si>
  <si>
    <t>Gluco Result (B)</t>
  </si>
  <si>
    <t>GLUCOSAM.- CHON.(B)</t>
  </si>
  <si>
    <t>Glucosam/Chondroi (B</t>
  </si>
  <si>
    <t>Glucosamine Sulf.(B)</t>
  </si>
  <si>
    <t>Glucosamine, All Salts</t>
  </si>
  <si>
    <t>Glucosamine sulfate</t>
  </si>
  <si>
    <t>Glucosamine/Chondroi</t>
  </si>
  <si>
    <t>Glycerol</t>
  </si>
  <si>
    <t>Glycerol/Vasel/Paraf</t>
  </si>
  <si>
    <t>Glycerol/Vaseline/Paraffine</t>
  </si>
  <si>
    <t>Green Tea (B)</t>
  </si>
  <si>
    <t>Grippo hot drink</t>
  </si>
  <si>
    <t>Grippostad Line</t>
  </si>
  <si>
    <t>Grippostad C</t>
  </si>
  <si>
    <t>Grippostad Complex</t>
  </si>
  <si>
    <t>Grippostad drops</t>
  </si>
  <si>
    <t>Grippostad granulate</t>
  </si>
  <si>
    <t>Grippostad spray</t>
  </si>
  <si>
    <t>Guifenisine Syrup</t>
  </si>
  <si>
    <t>Gutta-X</t>
  </si>
  <si>
    <t>H/H Other</t>
  </si>
  <si>
    <t>Hair Skin Nails Form</t>
  </si>
  <si>
    <t>Hedrin    </t>
  </si>
  <si>
    <t>Hematogen (G)</t>
  </si>
  <si>
    <t>Hematogen</t>
  </si>
  <si>
    <t>Hepagel</t>
  </si>
  <si>
    <t>Heparin (B)</t>
  </si>
  <si>
    <t>Heparin</t>
  </si>
  <si>
    <t>Heparin (G)</t>
  </si>
  <si>
    <t>Heparstad</t>
  </si>
  <si>
    <t>Hepathrombin</t>
  </si>
  <si>
    <t>Hepathrombin (G)</t>
  </si>
  <si>
    <t>Hepathrombin G (G)</t>
  </si>
  <si>
    <t>Herpolips</t>
  </si>
  <si>
    <t>Hexetidin (G)</t>
  </si>
  <si>
    <t>Hexetidin</t>
  </si>
  <si>
    <t>Hexicon</t>
  </si>
  <si>
    <t>Hippophaes oleum</t>
  </si>
  <si>
    <t>Hirudoid</t>
  </si>
  <si>
    <t>Histasolv</t>
  </si>
  <si>
    <t>Hoggar Night</t>
  </si>
  <si>
    <t>Hoggar Line</t>
  </si>
  <si>
    <t>Hyaluron ATR</t>
  </si>
  <si>
    <t>Hyaluronic Acid</t>
  </si>
  <si>
    <t>Hydrocortison</t>
  </si>
  <si>
    <t>Hydrocortison (B)</t>
  </si>
  <si>
    <t>Hyoxyson</t>
  </si>
  <si>
    <t>Hyperpoll</t>
  </si>
  <si>
    <t>Hypromellose (G)</t>
  </si>
  <si>
    <t>Hypromellose</t>
  </si>
  <si>
    <t>Ibu/Phenylephrine(G)</t>
  </si>
  <si>
    <t>Ibuprofen all</t>
  </si>
  <si>
    <t>Ibudolor</t>
  </si>
  <si>
    <t>Ibuprof/Phenyleph (B</t>
  </si>
  <si>
    <t>Ibuprofen (B)</t>
  </si>
  <si>
    <t>Ibuprofen (G)</t>
  </si>
  <si>
    <t>Ibuprofen/ Lysin (B)</t>
  </si>
  <si>
    <t>Ichthyol</t>
  </si>
  <si>
    <t>Immun (C)</t>
  </si>
  <si>
    <t>Immun Form Kids (B)</t>
  </si>
  <si>
    <t>Immun Formula for Kids</t>
  </si>
  <si>
    <t>Immune Support</t>
  </si>
  <si>
    <t>Imunocink adults</t>
  </si>
  <si>
    <t>Imunocink kids</t>
  </si>
  <si>
    <t>Incovenal</t>
  </si>
  <si>
    <t>Combigesic</t>
  </si>
  <si>
    <t>Intesta</t>
  </si>
  <si>
    <t>Inulin (B)</t>
  </si>
  <si>
    <t>Iodoxid</t>
  </si>
  <si>
    <t>Iron (B)</t>
  </si>
  <si>
    <t>Iron</t>
  </si>
  <si>
    <t>Ismigen</t>
  </si>
  <si>
    <t>Itami (C)</t>
  </si>
  <si>
    <t>Jodine Plus (B)</t>
  </si>
  <si>
    <t>Joint Aid</t>
  </si>
  <si>
    <t>Joint Support (B)</t>
  </si>
  <si>
    <t>JointEeze (B)</t>
  </si>
  <si>
    <t>JUST A DROP OSTOMY</t>
  </si>
  <si>
    <t>Just A Drop Ostomy</t>
  </si>
  <si>
    <t>Kamistad</t>
  </si>
  <si>
    <t>Kamistad Line</t>
  </si>
  <si>
    <t>Kamistad Baby</t>
  </si>
  <si>
    <t>Kamistad mouthwash</t>
  </si>
  <si>
    <t>Kamistad Spray (B)</t>
  </si>
  <si>
    <t>Keel tablets</t>
  </si>
  <si>
    <t>Kelp (B)</t>
  </si>
  <si>
    <t>Kendix</t>
  </si>
  <si>
    <t>Ketoconazol (B)</t>
  </si>
  <si>
    <t>Ketoconazol</t>
  </si>
  <si>
    <t>Ketoconazol (G)</t>
  </si>
  <si>
    <t>Ketodol (B)</t>
  </si>
  <si>
    <t>Ketodol</t>
  </si>
  <si>
    <t>Kirostar (B)</t>
  </si>
  <si>
    <t>Kirostar</t>
  </si>
  <si>
    <t>Knorpel plus</t>
  </si>
  <si>
    <t>Krill Oil (B)</t>
  </si>
  <si>
    <t>Ksilonex</t>
  </si>
  <si>
    <t>KY Jelly</t>
  </si>
  <si>
    <t>L-Cystine (B)</t>
  </si>
  <si>
    <t>L-Cystine</t>
  </si>
  <si>
    <t>L-Lysine (B) NA</t>
  </si>
  <si>
    <t>Lactease (B)</t>
  </si>
  <si>
    <t>Lactease</t>
  </si>
  <si>
    <t>Lactoflora / Probiel</t>
  </si>
  <si>
    <t>Lactoflora/Probie WM</t>
  </si>
  <si>
    <t>Lactosolv (B)</t>
  </si>
  <si>
    <t>Lactulose (B)</t>
  </si>
  <si>
    <t>Lactulose</t>
  </si>
  <si>
    <t>Lactulose (G)</t>
  </si>
  <si>
    <t>Ladival Allerg</t>
  </si>
  <si>
    <t>Ladival Line</t>
  </si>
  <si>
    <t>Ladival Alpin</t>
  </si>
  <si>
    <t>Ladival Children</t>
  </si>
  <si>
    <t>Ladival Dry Skin</t>
  </si>
  <si>
    <t>Ladival Face (B)</t>
  </si>
  <si>
    <t>Ladival general</t>
  </si>
  <si>
    <t>Ladival norm./ sens.</t>
  </si>
  <si>
    <t>Ladival P. &amp; T. Plus</t>
  </si>
  <si>
    <t>Ladival Protect Tan</t>
  </si>
  <si>
    <t>Ladival Regeneration</t>
  </si>
  <si>
    <t>Ladival Spray</t>
  </si>
  <si>
    <t>Ladival Tattoo</t>
  </si>
  <si>
    <t>Ladival Vital</t>
  </si>
  <si>
    <t>Lavomax</t>
  </si>
  <si>
    <t>Laxo-X</t>
  </si>
  <si>
    <t>Laxomucil</t>
  </si>
  <si>
    <t>Lecithin</t>
  </si>
  <si>
    <t>Lemocin GSK</t>
  </si>
  <si>
    <t>Lenirit Crema</t>
  </si>
  <si>
    <t>Lenirit Total</t>
  </si>
  <si>
    <t>Lenirit Ferite Abras</t>
  </si>
  <si>
    <t>Lenirit Igienizzante</t>
  </si>
  <si>
    <t>Lenirit Micosi</t>
  </si>
  <si>
    <t>Levocetirizine (B)</t>
  </si>
  <si>
    <t>Levocetirizine</t>
  </si>
  <si>
    <t>Levomecol</t>
  </si>
  <si>
    <t>Liderin WM</t>
  </si>
  <si>
    <t>Lisomucil (D)</t>
  </si>
  <si>
    <t>Lisonatural (D)</t>
  </si>
  <si>
    <t>Livarole</t>
  </si>
  <si>
    <t>Locastad</t>
  </si>
  <si>
    <t>Lomudal</t>
  </si>
  <si>
    <t>Loperamid</t>
  </si>
  <si>
    <t>Loperamid All</t>
  </si>
  <si>
    <t>Loperamid (B)</t>
  </si>
  <si>
    <t>Loperamid Akut (B)</t>
  </si>
  <si>
    <t>Loperamid Akut</t>
  </si>
  <si>
    <t>LopiGLIK (B)</t>
  </si>
  <si>
    <t>LopiGLIK</t>
  </si>
  <si>
    <t>Loratadin</t>
  </si>
  <si>
    <t>Loratadine Brand</t>
  </si>
  <si>
    <t>Lutein-Complex (B)</t>
  </si>
  <si>
    <t>Maalox</t>
  </si>
  <si>
    <t>Magne</t>
  </si>
  <si>
    <t>Magne B6 (G)</t>
  </si>
  <si>
    <t>Magne B6</t>
  </si>
  <si>
    <t>Magne B6 Stada (B)</t>
  </si>
  <si>
    <t>Magnesium</t>
  </si>
  <si>
    <t>Magnesiumoxid (B)</t>
  </si>
  <si>
    <t>Magnesiumoxid</t>
  </si>
  <si>
    <t>Magnetrans</t>
  </si>
  <si>
    <t>Magnyl TKD</t>
  </si>
  <si>
    <t>marPlus</t>
  </si>
  <si>
    <t>Marplus + Marpower</t>
  </si>
  <si>
    <t>Martians WM</t>
  </si>
  <si>
    <t>Martians#</t>
  </si>
  <si>
    <t>Mastu</t>
  </si>
  <si>
    <t>Maxi Derma (M)</t>
  </si>
  <si>
    <t>Maxi Derma</t>
  </si>
  <si>
    <t>MCT Oil (B)</t>
  </si>
  <si>
    <t>Mebendazol</t>
  </si>
  <si>
    <t>Mebendazol (B)</t>
  </si>
  <si>
    <t>Mebucaine GSK</t>
  </si>
  <si>
    <t>Medispray</t>
  </si>
  <si>
    <t>Throat Spray Chlorhexidine</t>
  </si>
  <si>
    <t>Medithyme</t>
  </si>
  <si>
    <t>Thyme Syrup</t>
  </si>
  <si>
    <t>Mega Ginko</t>
  </si>
  <si>
    <t>Melatonina (B)</t>
  </si>
  <si>
    <t>Melatonin</t>
  </si>
  <si>
    <t>Mens Multivit+Min.</t>
  </si>
  <si>
    <t>Metabalance Beauty</t>
  </si>
  <si>
    <t>Metabalance</t>
  </si>
  <si>
    <t>Metanium</t>
  </si>
  <si>
    <t>Miconazol</t>
  </si>
  <si>
    <t>MigraEeze (B)</t>
  </si>
  <si>
    <t>MINI DROPS (B)</t>
  </si>
  <si>
    <t>Mitosyl (D)</t>
  </si>
  <si>
    <t>Mobiflex</t>
  </si>
  <si>
    <t>Mobilat</t>
  </si>
  <si>
    <t>Mobilat Line</t>
  </si>
  <si>
    <t>Mobilisin</t>
  </si>
  <si>
    <t>Modafen (D)</t>
  </si>
  <si>
    <t>Modilac (B)</t>
  </si>
  <si>
    <t>Modilac</t>
  </si>
  <si>
    <t>Monopose Essel</t>
  </si>
  <si>
    <t>Motion sickness tabl</t>
  </si>
  <si>
    <t>MSM (B)</t>
  </si>
  <si>
    <t>Mucilar</t>
  </si>
  <si>
    <t>Muco-X</t>
  </si>
  <si>
    <t>Mucofluid</t>
  </si>
  <si>
    <t>Mulgatol (B)</t>
  </si>
  <si>
    <t>Mulgatol</t>
  </si>
  <si>
    <t>Multilind DermaProte</t>
  </si>
  <si>
    <t>Multilind Line</t>
  </si>
  <si>
    <t>Multilind Mikrosilve</t>
  </si>
  <si>
    <t>Multilind Ointment</t>
  </si>
  <si>
    <t>Multilind wound gel</t>
  </si>
  <si>
    <t>Multivitamin (B)</t>
  </si>
  <si>
    <t>Multivitamins (G)</t>
  </si>
  <si>
    <t>Multivitamins</t>
  </si>
  <si>
    <t>MultVit+Min Kids (B)</t>
  </si>
  <si>
    <t>Mushroom Complex (B)</t>
  </si>
  <si>
    <t>Mycota</t>
  </si>
  <si>
    <t>NAC</t>
  </si>
  <si>
    <t>NAC + NAC akut</t>
  </si>
  <si>
    <t>NAC (B)</t>
  </si>
  <si>
    <t>Naphazolin (G)</t>
  </si>
  <si>
    <t>Naphazolin</t>
  </si>
  <si>
    <t>Nasacort</t>
  </si>
  <si>
    <t>Nasal salve</t>
  </si>
  <si>
    <t>Nasal Spray</t>
  </si>
  <si>
    <t>Nasal Spray / Nose drops</t>
  </si>
  <si>
    <t>Nasobol (D)</t>
  </si>
  <si>
    <t>Natalsid</t>
  </si>
  <si>
    <t>Nature's Aid (B)</t>
  </si>
  <si>
    <t>Nefradoz (B)</t>
  </si>
  <si>
    <t>Nefradoz</t>
  </si>
  <si>
    <t>Nerodoz (B)</t>
  </si>
  <si>
    <t>Nerodoz</t>
  </si>
  <si>
    <t>Neuranidal</t>
  </si>
  <si>
    <t>Neurostad (B)</t>
  </si>
  <si>
    <t>Neurostad</t>
  </si>
  <si>
    <t>Nevrolek (B)</t>
  </si>
  <si>
    <t>Nevrolek</t>
  </si>
  <si>
    <t>Nicoti. Resinate (G)</t>
  </si>
  <si>
    <t>Nicotine</t>
  </si>
  <si>
    <t>Nicotin (B)</t>
  </si>
  <si>
    <t>Nizoral (B)</t>
  </si>
  <si>
    <t>Nizoral</t>
  </si>
  <si>
    <t>No-SPA</t>
  </si>
  <si>
    <t>Noscapin HCL</t>
  </si>
  <si>
    <t>Novanight</t>
  </si>
  <si>
    <t>Nutrigut-C (B)</t>
  </si>
  <si>
    <t>Nutrigut-D (B)</t>
  </si>
  <si>
    <t>Ocean Bio Actif</t>
  </si>
  <si>
    <t>Oilatum (B)</t>
  </si>
  <si>
    <t>Ombe Drink</t>
  </si>
  <si>
    <t>Omega 3</t>
  </si>
  <si>
    <t>Omega-3 EPA DHA (B)</t>
  </si>
  <si>
    <t>Omnitus (B)</t>
  </si>
  <si>
    <t>Omnitus</t>
  </si>
  <si>
    <t>Orale Rehyd.Sol.(G)</t>
  </si>
  <si>
    <t>Orale Rehydration Solution</t>
  </si>
  <si>
    <t>Oralpädon</t>
  </si>
  <si>
    <t>Orasept</t>
  </si>
  <si>
    <t>Orofar GSK</t>
  </si>
  <si>
    <t>Osteo Bone Support</t>
  </si>
  <si>
    <t>Other Evolve</t>
  </si>
  <si>
    <t>Other Walmark</t>
  </si>
  <si>
    <t>Ownlabel</t>
  </si>
  <si>
    <t>Oxolin ointment</t>
  </si>
  <si>
    <t>Panthenol</t>
  </si>
  <si>
    <t>Papaverin</t>
  </si>
  <si>
    <t>Paracet. Caffei. (G)</t>
  </si>
  <si>
    <t>Paracetamol + Caffeine</t>
  </si>
  <si>
    <t>Paracet. Caffein (B)</t>
  </si>
  <si>
    <t>Paracet/Caff/Phenyle</t>
  </si>
  <si>
    <t>Paracetamol/Caffeine/Phenylephr.</t>
  </si>
  <si>
    <t>Paracet/Diphenhyd (B</t>
  </si>
  <si>
    <t>Paracetamol/Diphenhydramine</t>
  </si>
  <si>
    <t>Paracet/Pseudoep (G)</t>
  </si>
  <si>
    <t>Paracetamol/Pseudoephedrine</t>
  </si>
  <si>
    <t>Paracet/Pseudoeph (B</t>
  </si>
  <si>
    <t>Paracetam (B)</t>
  </si>
  <si>
    <t>Paracetamol</t>
  </si>
  <si>
    <t>Paracetamol (G)</t>
  </si>
  <si>
    <t>Paracetamol Brand</t>
  </si>
  <si>
    <t>Paracetamol Comp (B)</t>
  </si>
  <si>
    <t>Paracetamol Comp</t>
  </si>
  <si>
    <t>Paracetamol Comp (G)</t>
  </si>
  <si>
    <t>Paracetamol M</t>
  </si>
  <si>
    <t>Party Time (B)</t>
  </si>
  <si>
    <t>Party Time</t>
  </si>
  <si>
    <t>Passiflora (B)</t>
  </si>
  <si>
    <t>Passio Balance</t>
  </si>
  <si>
    <t>Pasta Boli</t>
  </si>
  <si>
    <t>Permen WM</t>
  </si>
  <si>
    <t>Pfeil</t>
  </si>
  <si>
    <t>Pharmaton</t>
  </si>
  <si>
    <t>Piracetam/Cinnariz G</t>
  </si>
  <si>
    <t>Piracetam/Cinnarizine</t>
  </si>
  <si>
    <t>Polivit B</t>
  </si>
  <si>
    <t>Polivit B plus</t>
  </si>
  <si>
    <t>Polytar (B)</t>
  </si>
  <si>
    <t>Povidon (B)</t>
  </si>
  <si>
    <t>Povidon</t>
  </si>
  <si>
    <t>Povidon Iod (G)</t>
  </si>
  <si>
    <t>Povidon Iod</t>
  </si>
  <si>
    <t>Pregnancy Multiv+Min</t>
  </si>
  <si>
    <t>Pregnancy test (B)</t>
  </si>
  <si>
    <t>Pregnancy tests (Accurate)</t>
  </si>
  <si>
    <t>Pregnancy Test (G)</t>
  </si>
  <si>
    <t>Pregnancy Test</t>
  </si>
  <si>
    <t>Pregnaset (B)</t>
  </si>
  <si>
    <t>Pregnaset</t>
  </si>
  <si>
    <t>Pro-100 Ultra (B)</t>
  </si>
  <si>
    <t>Pro-30 Max (B)</t>
  </si>
  <si>
    <t>Pro-5 Probiotic (B)</t>
  </si>
  <si>
    <t>Pro-Cognitiv (B)</t>
  </si>
  <si>
    <t>Pro-Derma (B)</t>
  </si>
  <si>
    <t>Probiotic (B) NA</t>
  </si>
  <si>
    <t>Probiotic forte</t>
  </si>
  <si>
    <t>Probiotica</t>
  </si>
  <si>
    <t>Probiotica TKD</t>
  </si>
  <si>
    <t>Probiotidrops</t>
  </si>
  <si>
    <t>Probiotik 10</t>
  </si>
  <si>
    <t>Probiotik immuno</t>
  </si>
  <si>
    <t>Probiotik immuno C</t>
  </si>
  <si>
    <t>Proenzi WM</t>
  </si>
  <si>
    <t>Profi  Lact (B)</t>
  </si>
  <si>
    <t>Prostenal WM</t>
  </si>
  <si>
    <t>Protectis</t>
  </si>
  <si>
    <t>Psilo Balsam</t>
  </si>
  <si>
    <t>Psilo Balsam Diphenydramin</t>
  </si>
  <si>
    <t>Pulmex GSK</t>
  </si>
  <si>
    <t>Pumpkin Seed Oil (B)</t>
  </si>
  <si>
    <t>Pycnogenol (B)</t>
  </si>
  <si>
    <t>Quantum Ultra Potenc</t>
  </si>
  <si>
    <t>Quercetin (B)</t>
  </si>
  <si>
    <t>Radian</t>
  </si>
  <si>
    <t>Raspberry Leaves (B)</t>
  </si>
  <si>
    <t>Rectovenal (B)</t>
  </si>
  <si>
    <t>Rectovenal</t>
  </si>
  <si>
    <t>Red Clover (B)</t>
  </si>
  <si>
    <t>Rehidran</t>
  </si>
  <si>
    <t>Resorban</t>
  </si>
  <si>
    <t>Retinorm</t>
  </si>
  <si>
    <t>Rhinostas (B)</t>
  </si>
  <si>
    <t>Rhinostas</t>
  </si>
  <si>
    <t>Rinocusi (D)</t>
  </si>
  <si>
    <t>Risko Syrups</t>
  </si>
  <si>
    <t>Rosehip (B)</t>
  </si>
  <si>
    <t>Rosewater (B)</t>
  </si>
  <si>
    <t>Rowiren (B)</t>
  </si>
  <si>
    <t>Rowiren</t>
  </si>
  <si>
    <t>Saccaromices (B)</t>
  </si>
  <si>
    <t>Saccharomyces</t>
  </si>
  <si>
    <t>Samaritan</t>
  </si>
  <si>
    <t>Savlon (B)</t>
  </si>
  <si>
    <t>Saw Palmetto (B)</t>
  </si>
  <si>
    <t>Sea Buckthorn Oil</t>
  </si>
  <si>
    <t>Sedatol</t>
  </si>
  <si>
    <t>Sedotussin (D)</t>
  </si>
  <si>
    <t>Selenium (B)</t>
  </si>
  <si>
    <t>Selsun</t>
  </si>
  <si>
    <t>Semi-Finished Brand</t>
  </si>
  <si>
    <t>Semi-Finished Br.</t>
  </si>
  <si>
    <t>Septofort WM</t>
  </si>
  <si>
    <t>Serelys</t>
  </si>
  <si>
    <t>Serrapeptase (B)</t>
  </si>
  <si>
    <t>Serratiopeptidase</t>
  </si>
  <si>
    <t>Setlers Antacid</t>
  </si>
  <si>
    <t>Shidagong Syrup</t>
  </si>
  <si>
    <t>Silomat (D)</t>
  </si>
  <si>
    <t>Silymarin</t>
  </si>
  <si>
    <t>Silymarin (B)</t>
  </si>
  <si>
    <t>Simecrin</t>
  </si>
  <si>
    <t>Simeticon (G)</t>
  </si>
  <si>
    <t>Simeticon</t>
  </si>
  <si>
    <t>Simeticon WM</t>
  </si>
  <si>
    <t>Sinulan WM</t>
  </si>
  <si>
    <t>Skincare HPH (G)</t>
  </si>
  <si>
    <t>Skincare HPH</t>
  </si>
  <si>
    <t>Sleepeezy (B)</t>
  </si>
  <si>
    <t>Snup</t>
  </si>
  <si>
    <t>Sodium alginate</t>
  </si>
  <si>
    <t>Sodium bicarbonate</t>
  </si>
  <si>
    <t>Solutions</t>
  </si>
  <si>
    <t>Sorbitol (G)</t>
  </si>
  <si>
    <t>Sorbitol</t>
  </si>
  <si>
    <t>Soy Isoflavones (B)</t>
  </si>
  <si>
    <t>Spirulina Powder (B)</t>
  </si>
  <si>
    <t>Sportflex</t>
  </si>
  <si>
    <t>STADA Protect (B)</t>
  </si>
  <si>
    <t>ViruProtect</t>
  </si>
  <si>
    <t>Stadalax (B)</t>
  </si>
  <si>
    <t>Stadalax</t>
  </si>
  <si>
    <t>Ster. Eye Wipes (B)</t>
  </si>
  <si>
    <t>Sterile Eye Cleansing Wipes STADA</t>
  </si>
  <si>
    <t>Stillavit</t>
  </si>
  <si>
    <t>Streptocide</t>
  </si>
  <si>
    <t>Subalin BP</t>
  </si>
  <si>
    <t>Super Strength Omega</t>
  </si>
  <si>
    <t>Sweatosan GSK</t>
  </si>
  <si>
    <t>Synthol GSK</t>
  </si>
  <si>
    <t>Synthomycin</t>
  </si>
  <si>
    <t>Syr. Jagorcevina Zak</t>
  </si>
  <si>
    <t>Tabex</t>
  </si>
  <si>
    <t>Tarmed (B)</t>
  </si>
  <si>
    <t>Tavegyl GSK</t>
  </si>
  <si>
    <t>Telfast</t>
  </si>
  <si>
    <t>Terbinafin (Brand)</t>
  </si>
  <si>
    <t>Terbinafine, Salts</t>
  </si>
  <si>
    <t>Tetrahydrozoline</t>
  </si>
  <si>
    <t>Thermacare (B)</t>
  </si>
  <si>
    <t>Thermacare</t>
  </si>
  <si>
    <t>Thiomucase (B)</t>
  </si>
  <si>
    <t>Thiomucase</t>
  </si>
  <si>
    <t>Thrombomag</t>
  </si>
  <si>
    <t>Thyme (G)</t>
  </si>
  <si>
    <t>Tirostar (B)</t>
  </si>
  <si>
    <t>Tirostar</t>
  </si>
  <si>
    <t>Tixylix (B)</t>
  </si>
  <si>
    <t>Topplantal</t>
  </si>
  <si>
    <t>Trim It (B)</t>
  </si>
  <si>
    <t>Triprolidin</t>
  </si>
  <si>
    <t>Triprolidin (G)</t>
  </si>
  <si>
    <t>Trofolastin GSK</t>
  </si>
  <si>
    <t>Turmeric (B)</t>
  </si>
  <si>
    <t>Tyroqualin</t>
  </si>
  <si>
    <t>Ucalm (B)</t>
  </si>
  <si>
    <t>UlliOnce-Ulipristala</t>
  </si>
  <si>
    <t>Ulipristalacetat</t>
  </si>
  <si>
    <t>Ultimate Superfoods</t>
  </si>
  <si>
    <t>Urinal WM</t>
  </si>
  <si>
    <t>Urobitrat</t>
  </si>
  <si>
    <t>Uroval WM</t>
  </si>
  <si>
    <t>Uzara</t>
  </si>
  <si>
    <t>Vagilact</t>
  </si>
  <si>
    <t>Valerian Acid</t>
  </si>
  <si>
    <t>Vap Own Label Liquid</t>
  </si>
  <si>
    <t>Vaping Products</t>
  </si>
  <si>
    <t>Venentabletten (B)</t>
  </si>
  <si>
    <t>Venous tablets</t>
  </si>
  <si>
    <t>Veniplantal</t>
  </si>
  <si>
    <t>Venodoid WM</t>
  </si>
  <si>
    <t>Venoruton GSK</t>
  </si>
  <si>
    <t>Viralief</t>
  </si>
  <si>
    <t>Virasoothe        </t>
  </si>
  <si>
    <t>Virasorb</t>
  </si>
  <si>
    <t>Viscontour (D)</t>
  </si>
  <si>
    <t>Vismed</t>
  </si>
  <si>
    <t>Vit/Min/Fd</t>
  </si>
  <si>
    <t>Vitamin AD</t>
  </si>
  <si>
    <t>Vitamin AD (G)</t>
  </si>
  <si>
    <t>Vitamin B (B)</t>
  </si>
  <si>
    <t>Vitamin B</t>
  </si>
  <si>
    <t>Vitamin B Complex</t>
  </si>
  <si>
    <t>Vitamin C (B) NA</t>
  </si>
  <si>
    <t>Vitamin C ret (G)</t>
  </si>
  <si>
    <t>Vitamin D3 (G)</t>
  </si>
  <si>
    <t>Vitamin D3</t>
  </si>
  <si>
    <t>Vitamin D3 vegan (B)</t>
  </si>
  <si>
    <t>Vitamin D3 WM</t>
  </si>
  <si>
    <t>Vitamin E</t>
  </si>
  <si>
    <t>Vitamin E (B)</t>
  </si>
  <si>
    <t>Vitamin K2 (B)</t>
  </si>
  <si>
    <t>Vitamine B</t>
  </si>
  <si>
    <t>Vitamins &amp; minerals</t>
  </si>
  <si>
    <t>Vitaprost</t>
  </si>
  <si>
    <t>Vitaprost BP</t>
  </si>
  <si>
    <t>Vitaprost WM</t>
  </si>
  <si>
    <t>Vitrum TKD</t>
  </si>
  <si>
    <t>Vuka-Vuka</t>
  </si>
  <si>
    <t>Walmark Line</t>
  </si>
  <si>
    <t>Wellness general</t>
  </si>
  <si>
    <t>Whitesorb</t>
  </si>
  <si>
    <t>Witch Hazel (B)</t>
  </si>
  <si>
    <t>Women 50+MultVit+Min</t>
  </si>
  <si>
    <t>Womens Multi-Vit+Min</t>
  </si>
  <si>
    <t>Xylomet./Dexpan. (B)</t>
  </si>
  <si>
    <t>Xylometazoline</t>
  </si>
  <si>
    <t>Xylometa/Dexpant (G)</t>
  </si>
  <si>
    <t>Xylometazoline HCl</t>
  </si>
  <si>
    <t>Xylometazoline HCl-B</t>
  </si>
  <si>
    <t>Xymelin TKD</t>
  </si>
  <si>
    <t>Yogulakt</t>
  </si>
  <si>
    <t>Zinc Sulfate</t>
  </si>
  <si>
    <t>Zinc</t>
  </si>
  <si>
    <t>Zinc WM</t>
  </si>
  <si>
    <t>Zink (B)</t>
  </si>
  <si>
    <t>Zink (G)</t>
  </si>
  <si>
    <t>Zoflora</t>
  </si>
  <si>
    <t>Zycomb TKD</t>
  </si>
  <si>
    <t>Overall Result</t>
  </si>
  <si>
    <t>Werte</t>
  </si>
  <si>
    <t>Project</t>
  </si>
  <si>
    <t>Legal Entity</t>
  </si>
  <si>
    <t xml:space="preserve">Net Sales Y1 </t>
  </si>
  <si>
    <t xml:space="preserve">Net Sales Y2 </t>
  </si>
  <si>
    <t xml:space="preserve">Net Sales Y3 </t>
  </si>
  <si>
    <t xml:space="preserve">Net Sales Y4 </t>
  </si>
  <si>
    <t xml:space="preserve">Net Sales Y5 </t>
  </si>
  <si>
    <t xml:space="preserve">Net Sales Y6 </t>
  </si>
  <si>
    <t xml:space="preserve">Net Sales Y7 </t>
  </si>
  <si>
    <t xml:space="preserve">Net Sales Y8 </t>
  </si>
  <si>
    <t xml:space="preserve">Net Sales Y9 </t>
  </si>
  <si>
    <t xml:space="preserve">Net Sales Y10 </t>
  </si>
  <si>
    <t xml:space="preserve">COGS Y1 </t>
  </si>
  <si>
    <t xml:space="preserve">COGS Y2 </t>
  </si>
  <si>
    <t xml:space="preserve">COGS Y3 </t>
  </si>
  <si>
    <t xml:space="preserve">COGS Y4 </t>
  </si>
  <si>
    <t xml:space="preserve">COGS Y5 </t>
  </si>
  <si>
    <t xml:space="preserve">COGS Y6 </t>
  </si>
  <si>
    <t xml:space="preserve">COGS Y7 </t>
  </si>
  <si>
    <t xml:space="preserve">COGS Y8 </t>
  </si>
  <si>
    <t xml:space="preserve">COGS Y9 </t>
  </si>
  <si>
    <t xml:space="preserve">COGS Y10 </t>
  </si>
  <si>
    <t>2285 IE-Clonmel Healthcare Ltd.</t>
  </si>
  <si>
    <t>Project 1</t>
  </si>
  <si>
    <t>Project 10</t>
  </si>
  <si>
    <t>Project 2</t>
  </si>
  <si>
    <t>Project 3</t>
  </si>
  <si>
    <t>Project 4</t>
  </si>
  <si>
    <t>Project 5</t>
  </si>
  <si>
    <t>Project 6</t>
  </si>
  <si>
    <t>Project 7</t>
  </si>
  <si>
    <t>Project 8</t>
  </si>
  <si>
    <t>Project 9</t>
  </si>
  <si>
    <t>Gesamtergebnis</t>
  </si>
  <si>
    <t>Y9</t>
  </si>
  <si>
    <t>Y10</t>
  </si>
  <si>
    <t>date:</t>
  </si>
  <si>
    <t>as of 31.12.2021</t>
  </si>
  <si>
    <t xml:space="preserve">Days Inventory Outstanding (DIO) </t>
  </si>
  <si>
    <t xml:space="preserve">Days Sales Outstanding (DSO) </t>
  </si>
  <si>
    <t xml:space="preserve">Days Payables Outstanding (DPO) </t>
  </si>
  <si>
    <t>Tax rate KPMG</t>
  </si>
  <si>
    <t>Corporate Tax Rate (in%)</t>
  </si>
  <si>
    <r>
      <t xml:space="preserve">WACC </t>
    </r>
    <r>
      <rPr>
        <b/>
        <sz val="10"/>
        <color indexed="2"/>
        <rFont val="Arial"/>
        <family val="2"/>
        <charset val="204"/>
      </rPr>
      <t>after tax</t>
    </r>
    <r>
      <rPr>
        <b/>
        <sz val="10"/>
        <rFont val="Arial"/>
        <family val="2"/>
        <charset val="204"/>
      </rPr>
      <t xml:space="preserve"> in %
(specified per each county)</t>
    </r>
  </si>
  <si>
    <t>1011 DE-STADA Arzneimittel AG</t>
  </si>
  <si>
    <t>GLOBAL PORTFOLIO</t>
  </si>
  <si>
    <t>1066 DE-Mobilat Produktions GmbH</t>
  </si>
  <si>
    <t>1090 DE-ALIUD Pharma GmbH</t>
  </si>
  <si>
    <t>1110 DE-STADApharm</t>
  </si>
  <si>
    <t>1113 DE-STADA CEE GmbH</t>
  </si>
  <si>
    <t>1405 DE-STADA GmbH</t>
  </si>
  <si>
    <t>1705 DE-Hemopharm GmbH</t>
  </si>
  <si>
    <t>2200 NL-Centrafarm B.V.</t>
  </si>
  <si>
    <t>2220 BE-S.A. Eurogenerics N.V.</t>
  </si>
  <si>
    <t>2235 FR-EG Labo S.A.S Eurogeneric</t>
  </si>
  <si>
    <t>2261 CH-Spirig HealthCare AG</t>
  </si>
  <si>
    <t>2274 GB-Thornton &amp; Ross Limited</t>
  </si>
  <si>
    <t>2281 GB-Britannia</t>
  </si>
  <si>
    <t>2290 AT-STADA Arzneimittel GmbH A</t>
  </si>
  <si>
    <t>2293 AT-SCIOTEC Diag. Tech. GmbH</t>
  </si>
  <si>
    <t>2300 DK/SE/FI-STADA Nordic ApS</t>
  </si>
  <si>
    <t>2352 CZ-Stadapharma CZ</t>
  </si>
  <si>
    <t>2356 SK-STADA PHARMA Slovakia</t>
  </si>
  <si>
    <t>2334 PL-STADA Pharm Sp. z o.o.</t>
  </si>
  <si>
    <t>2400 IT-EG S.p.A. IT</t>
  </si>
  <si>
    <t>2440 ES-Laboratorio Stada S.L.</t>
  </si>
  <si>
    <t>2460 PT-Ciclum Farma Unipessoal L</t>
  </si>
  <si>
    <t>2600 RU-OAO Nizhpharm</t>
  </si>
  <si>
    <t>2610 UA-STADA Ukraine DO</t>
  </si>
  <si>
    <t>2615 LT-UAB STADA Baltics</t>
  </si>
  <si>
    <t>2630 RO-STADA M&amp;D S.R.L</t>
  </si>
  <si>
    <t>2699 RU-OAO Nizhpharm</t>
  </si>
  <si>
    <t>2700 RS-Hemofarm A.D.</t>
  </si>
  <si>
    <t>2715 ME-Hemomont d.o.o.</t>
  </si>
  <si>
    <t>2740 Hemofarm Banja Luka</t>
  </si>
  <si>
    <t>3240 HK-STADA Pharmaceuticals (As</t>
  </si>
  <si>
    <t>3242 PH-STADA Philippines Inc.</t>
  </si>
  <si>
    <t>3245 TH-STADA (Thailand) Comp.Ltd</t>
  </si>
  <si>
    <t>3249 CN-STADA Pharmaceuticals (Be</t>
  </si>
  <si>
    <t>3252 VN-Pymepharco</t>
  </si>
  <si>
    <t>3258 STADA Vietnam</t>
  </si>
  <si>
    <t>3300 AU-STADA Ph. Austr. Pty.Ltd.</t>
  </si>
  <si>
    <t>3620 KZ-Nizhpharm-Kasachstan TOO</t>
  </si>
  <si>
    <t>3900 AE-STADA MENA DWC-LLC</t>
  </si>
  <si>
    <t>3265 CN-STADA (Shanghai)</t>
  </si>
  <si>
    <t>2336 BG-Walmark Bulgaria EOOD</t>
  </si>
  <si>
    <t>4510 US-STADA Corp.(USA)</t>
  </si>
  <si>
    <t>Group</t>
  </si>
  <si>
    <t>KO-Kosovo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</si>
</sst>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 #,##0.00\ &quot;€&quot;_-;\-* #,##0.00\ &quot;€&quot;_-;_-* &quot;-&quot;??\ &quot;€&quot;_-;_-@_-"/>
    <numFmt numFmtId="43" formatCode="_-* #,##0.00_-;\-* #,##0.00_-;_-* &quot;-&quot;??_-;_-@_-"/>
    <numFmt numFmtId="164" formatCode="_(* #,##0.00_);_(* \(#,##0.00\);_(* &quot;-&quot;??_);_(@_)"/>
    <numFmt numFmtId="165" formatCode="_-* #,##0.00_р_._-;\-* #,##0.00_р_._-;_-* &quot;-&quot;??_р_._-;_-@_-"/>
    <numFmt numFmtId="166" formatCode="###,000"/>
    <numFmt numFmtId="167" formatCode="0.0%"/>
    <numFmt numFmtId="168" formatCode="#,##0,,"/>
    <numFmt numFmtId="169" formatCode="_-* #,##0_р_._-;\-* #,##0_р_._-;_-* &quot;-&quot;??_р_._-;_-@_-"/>
    <numFmt numFmtId="170" formatCode="#,##0.0"/>
    <numFmt numFmtId="171" formatCode="0.0"/>
    <numFmt numFmtId="172" formatCode="_-* #,##0.00\ _₽_-;\-* #,##0.00\ _₽_-;_-* &quot;-&quot;??\ _₽_-;_-@_-"/>
    <numFmt numFmtId="173" formatCode="#,##0\ &quot;₽&quot;"/>
    <numFmt numFmtId="174" formatCode="0&quot; year&quot;"/>
    <numFmt numFmtId="175" formatCode="_(* #,##0_);_(* \(#,##0\);_(* &quot;-&quot;??_);_(@_)"/>
    <numFmt numFmtId="176" formatCode="_(* #,##0.0_);_(* \(#,##0.0\);_(* &quot;-&quot;??_);_(@_)"/>
    <numFmt numFmtId="177" formatCode="&quot;year&quot;\ 0"/>
    <numFmt numFmtId="178" formatCode="#,##0.000"/>
    <numFmt numFmtId="179" formatCode="[$-809]dd\ mmmm\ yyyy;@"/>
    <numFmt numFmtId="180" formatCode="[$-409]mmm\-yy;@"/>
    <numFmt numFmtId="181" formatCode="#,##0\ &quot;€&quot;"/>
    <numFmt numFmtId="182" formatCode="_-[$€-2]\ * #,##0_-;\-[$€-2]\ * #,##0_-;_-[$€-2]\ * &quot;-&quot;??_-;_-@_-"/>
  </numFmts>
  <fonts count="218">
    <font>
      <sz val="10"/>
      <color theme="1"/>
      <name val="Times New Roman"/>
    </font>
    <font>
      <sz val="11"/>
      <color theme="0"/>
      <name val="Calibri"/>
      <family val="2"/>
      <charset val="204"/>
      <scheme val="minor"/>
    </font>
    <font>
      <sz val="11"/>
      <color theme="0"/>
      <name val="Arial"/>
      <family val="2"/>
      <charset val="204"/>
    </font>
    <font>
      <sz val="10"/>
      <name val="Times New Roman"/>
      <family val="1"/>
      <charset val="204"/>
    </font>
    <font>
      <sz val="10"/>
      <name val="Arial Cyr"/>
    </font>
    <font>
      <sz val="11"/>
      <color theme="1"/>
      <name val="Calibri"/>
      <family val="2"/>
      <charset val="204"/>
      <scheme val="minor"/>
    </font>
    <font>
      <u/>
      <sz val="10"/>
      <color theme="10"/>
      <name val="Arial Cyr"/>
    </font>
    <font>
      <sz val="10"/>
      <name val="Tahoma"/>
      <family val="2"/>
      <charset val="204"/>
    </font>
    <font>
      <sz val="11"/>
      <color theme="1"/>
      <name val="Arial"/>
      <family val="2"/>
      <charset val="204"/>
    </font>
    <font>
      <b/>
      <sz val="8"/>
      <color rgb="FF1F497D"/>
      <name val="Verdana"/>
      <family val="2"/>
      <charset val="204"/>
    </font>
    <font>
      <i/>
      <sz val="8"/>
      <name val="Verdana"/>
      <family val="2"/>
      <charset val="204"/>
    </font>
    <font>
      <b/>
      <i/>
      <sz val="8"/>
      <name val="Verdana"/>
      <family val="2"/>
      <charset val="204"/>
    </font>
    <font>
      <sz val="8"/>
      <name val="Verdana"/>
      <family val="2"/>
      <charset val="204"/>
    </font>
    <font>
      <sz val="8"/>
      <color rgb="FF1F497D"/>
      <name val="Verdana"/>
      <family val="2"/>
      <charset val="204"/>
    </font>
    <font>
      <sz val="10"/>
      <name val="Arial"/>
      <family val="2"/>
      <charset val="204"/>
    </font>
    <font>
      <sz val="10"/>
      <color theme="0"/>
      <name val="Arial"/>
      <family val="2"/>
      <charset val="204"/>
    </font>
    <font>
      <sz val="10"/>
      <name val="Century Gothic"/>
      <family val="2"/>
      <charset val="204"/>
    </font>
    <font>
      <b/>
      <i/>
      <sz val="10"/>
      <name val="Century Gothic"/>
      <family val="2"/>
      <charset val="204"/>
    </font>
    <font>
      <b/>
      <sz val="22"/>
      <name val="Century Gothic"/>
      <family val="2"/>
      <charset val="204"/>
    </font>
    <font>
      <b/>
      <i/>
      <u/>
      <sz val="20"/>
      <color theme="0" tint="-0.499984740745262"/>
      <name val="Century Gothic"/>
      <family val="2"/>
      <charset val="204"/>
    </font>
    <font>
      <b/>
      <sz val="14"/>
      <name val="Times New Roman"/>
      <family val="1"/>
      <charset val="204"/>
    </font>
    <font>
      <b/>
      <sz val="16"/>
      <name val="Century Gothic"/>
      <family val="2"/>
      <charset val="204"/>
    </font>
    <font>
      <b/>
      <sz val="18"/>
      <name val="Century Gothic"/>
      <family val="2"/>
      <charset val="204"/>
    </font>
    <font>
      <sz val="14"/>
      <name val="Times New Roman"/>
      <family val="1"/>
      <charset val="204"/>
    </font>
    <font>
      <u/>
      <sz val="10"/>
      <name val="Times New Roman"/>
      <family val="1"/>
      <charset val="204"/>
    </font>
    <font>
      <sz val="11"/>
      <name val="Segoe UI"/>
      <family val="2"/>
      <charset val="204"/>
    </font>
    <font>
      <b/>
      <i/>
      <sz val="10"/>
      <name val="Times New Roman"/>
      <family val="1"/>
      <charset val="204"/>
    </font>
    <font>
      <b/>
      <sz val="22"/>
      <name val="Times New Roman"/>
      <family val="1"/>
      <charset val="204"/>
    </font>
    <font>
      <b/>
      <i/>
      <sz val="16"/>
      <name val="Times New Roman"/>
      <family val="1"/>
      <charset val="204"/>
    </font>
    <font>
      <i/>
      <sz val="16"/>
      <name val="Times New Roman"/>
      <family val="1"/>
      <charset val="204"/>
    </font>
    <font>
      <sz val="16"/>
      <name val="Times New Roman"/>
      <family val="1"/>
      <charset val="204"/>
    </font>
    <font>
      <b/>
      <sz val="16"/>
      <name val="Times New Roman"/>
      <family val="1"/>
      <charset val="204"/>
    </font>
    <font>
      <b/>
      <i/>
      <sz val="14"/>
      <name val="Times New Roman"/>
      <family val="1"/>
      <charset val="204"/>
    </font>
    <font>
      <sz val="11"/>
      <name val="Century Gothic"/>
      <family val="2"/>
      <charset val="204"/>
    </font>
    <font>
      <b/>
      <sz val="20"/>
      <color theme="0" tint="-0.499984740745262"/>
      <name val="Century Gothic"/>
      <family val="2"/>
      <charset val="204"/>
    </font>
    <font>
      <b/>
      <sz val="10"/>
      <color theme="0"/>
      <name val="Century Gothic"/>
      <family val="2"/>
      <charset val="204"/>
    </font>
    <font>
      <b/>
      <sz val="12"/>
      <name val="Century Gothic"/>
      <family val="2"/>
      <charset val="204"/>
    </font>
    <font>
      <sz val="16"/>
      <name val="Century Gothic"/>
      <family val="2"/>
      <charset val="204"/>
    </font>
    <font>
      <b/>
      <i/>
      <sz val="11"/>
      <name val="Century Gothic"/>
      <family val="2"/>
      <charset val="204"/>
    </font>
    <font>
      <b/>
      <sz val="10"/>
      <name val="Century Gothic"/>
      <family val="2"/>
      <charset val="204"/>
    </font>
    <font>
      <sz val="12"/>
      <name val="Century Gothic"/>
      <family val="2"/>
      <charset val="204"/>
    </font>
    <font>
      <b/>
      <sz val="11"/>
      <name val="Century Gothic"/>
      <family val="2"/>
      <charset val="204"/>
    </font>
    <font>
      <b/>
      <i/>
      <sz val="12"/>
      <name val="Century Gothic"/>
      <family val="2"/>
      <charset val="204"/>
    </font>
    <font>
      <b/>
      <sz val="10"/>
      <color indexed="2"/>
      <name val="Century Gothic"/>
      <family val="2"/>
      <charset val="204"/>
    </font>
    <font>
      <i/>
      <sz val="10"/>
      <name val="Century Gothic"/>
      <family val="2"/>
      <charset val="204"/>
    </font>
    <font>
      <u/>
      <sz val="10"/>
      <color theme="10"/>
      <name val="Century Gothic"/>
      <family val="2"/>
      <charset val="204"/>
    </font>
    <font>
      <i/>
      <sz val="10"/>
      <color rgb="FF0033CC"/>
      <name val="Century Gothic"/>
      <family val="2"/>
      <charset val="204"/>
    </font>
    <font>
      <i/>
      <sz val="10"/>
      <color indexed="23"/>
      <name val="Century Gothic"/>
      <family val="2"/>
      <charset val="204"/>
    </font>
    <font>
      <i/>
      <sz val="10"/>
      <color theme="0" tint="-0.499984740745262"/>
      <name val="Century Gothic"/>
      <family val="2"/>
      <charset val="204"/>
    </font>
    <font>
      <b/>
      <i/>
      <sz val="12"/>
      <color indexed="2"/>
      <name val="Century Gothic"/>
      <family val="2"/>
      <charset val="204"/>
    </font>
    <font>
      <sz val="10"/>
      <color theme="1" tint="0.499984740745262"/>
      <name val="Century Gothic"/>
      <family val="2"/>
      <charset val="204"/>
    </font>
    <font>
      <sz val="12"/>
      <color indexed="2"/>
      <name val="Century Gothic"/>
      <family val="2"/>
      <charset val="204"/>
    </font>
    <font>
      <sz val="10"/>
      <color indexed="2"/>
      <name val="Century Gothic"/>
      <family val="2"/>
      <charset val="204"/>
    </font>
    <font>
      <sz val="9"/>
      <name val="Century Gothic"/>
      <family val="2"/>
      <charset val="204"/>
    </font>
    <font>
      <sz val="8"/>
      <name val="Century Gothic"/>
      <family val="2"/>
      <charset val="204"/>
    </font>
    <font>
      <b/>
      <sz val="11"/>
      <color indexed="65"/>
      <name val="Century Gothic"/>
      <family val="2"/>
      <charset val="204"/>
    </font>
    <font>
      <i/>
      <sz val="12"/>
      <color theme="0" tint="-0.499984740745262"/>
      <name val="Century Gothic"/>
      <family val="2"/>
      <charset val="204"/>
    </font>
    <font>
      <b/>
      <i/>
      <sz val="12"/>
      <color theme="0" tint="-0.499984740745262"/>
      <name val="Century Gothic"/>
      <family val="2"/>
      <charset val="204"/>
    </font>
    <font>
      <i/>
      <sz val="10"/>
      <color theme="0" tint="-0.499984740745262"/>
      <name val="Arial Cyr"/>
    </font>
    <font>
      <b/>
      <sz val="10"/>
      <color indexed="65"/>
      <name val="Century Gothic"/>
      <family val="2"/>
      <charset val="204"/>
    </font>
    <font>
      <b/>
      <sz val="10"/>
      <name val="Arial Cyr"/>
    </font>
    <font>
      <i/>
      <sz val="10"/>
      <color rgb="FF0033CC"/>
      <name val="Arial Cyr"/>
    </font>
    <font>
      <sz val="10"/>
      <color indexed="2"/>
      <name val="Arial Cyr"/>
    </font>
    <font>
      <sz val="10"/>
      <color rgb="FF002060"/>
      <name val="Calibri"/>
      <family val="2"/>
      <charset val="204"/>
    </font>
    <font>
      <b/>
      <sz val="10"/>
      <name val="Calibri"/>
      <family val="2"/>
      <charset val="204"/>
    </font>
    <font>
      <sz val="10"/>
      <color theme="0" tint="-0.499984740745262"/>
      <name val="Arial Cyr"/>
    </font>
    <font>
      <sz val="10"/>
      <name val="Liberation Sans"/>
    </font>
    <font>
      <sz val="10"/>
      <color theme="1"/>
      <name val="Century Gothic"/>
      <family val="2"/>
      <charset val="204"/>
    </font>
    <font>
      <b/>
      <sz val="12"/>
      <color indexed="65"/>
      <name val="Arial"/>
      <family val="2"/>
      <charset val="204"/>
    </font>
    <font>
      <sz val="11"/>
      <color rgb="FF002060"/>
      <name val="Calibri"/>
      <family val="2"/>
      <charset val="204"/>
      <scheme val="minor"/>
    </font>
    <font>
      <b/>
      <i/>
      <sz val="10"/>
      <color indexed="65"/>
      <name val="Arial"/>
      <family val="2"/>
      <charset val="204"/>
    </font>
    <font>
      <b/>
      <sz val="10"/>
      <color indexed="65"/>
      <name val="Arial"/>
      <family val="2"/>
      <charset val="204"/>
    </font>
    <font>
      <sz val="10"/>
      <color rgb="FF1F4E78"/>
      <name val="Arial"/>
      <family val="2"/>
      <charset val="204"/>
    </font>
    <font>
      <sz val="11"/>
      <color rgb="FF1F4E78"/>
      <name val="Arial"/>
      <family val="2"/>
      <charset val="204"/>
    </font>
    <font>
      <sz val="11"/>
      <color rgb="FF002060"/>
      <name val="Arial"/>
      <family val="2"/>
      <charset val="204"/>
    </font>
    <font>
      <b/>
      <sz val="11"/>
      <color rgb="FF1F4E78"/>
      <name val="Arial"/>
      <family val="2"/>
      <charset val="204"/>
    </font>
    <font>
      <b/>
      <i/>
      <sz val="11"/>
      <color rgb="FF1F4E78"/>
      <name val="Arial"/>
      <family val="2"/>
      <charset val="204"/>
    </font>
    <font>
      <sz val="14"/>
      <color theme="1"/>
      <name val="Calibri"/>
      <family val="2"/>
      <charset val="204"/>
      <scheme val="minor"/>
    </font>
    <font>
      <i/>
      <sz val="11"/>
      <color rgb="FF1F4E78"/>
      <name val="Arial"/>
      <family val="2"/>
      <charset val="204"/>
    </font>
    <font>
      <sz val="11"/>
      <name val="Arial"/>
      <family val="2"/>
      <charset val="204"/>
    </font>
    <font>
      <i/>
      <sz val="11"/>
      <color theme="1"/>
      <name val="Calibri"/>
      <family val="2"/>
      <charset val="204"/>
      <scheme val="minor"/>
    </font>
    <font>
      <i/>
      <sz val="11"/>
      <color rgb="FF002060"/>
      <name val="Arial"/>
      <family val="2"/>
      <charset val="204"/>
    </font>
    <font>
      <sz val="9"/>
      <color theme="1"/>
      <name val="Calibri"/>
      <family val="2"/>
      <charset val="204"/>
      <scheme val="minor"/>
    </font>
    <font>
      <i/>
      <sz val="9"/>
      <color rgb="FF1F4E78"/>
      <name val="Arial"/>
      <family val="2"/>
      <charset val="204"/>
    </font>
    <font>
      <sz val="9"/>
      <color rgb="FF002060"/>
      <name val="Arial"/>
      <family val="2"/>
      <charset val="204"/>
    </font>
    <font>
      <b/>
      <i/>
      <u/>
      <sz val="11"/>
      <color rgb="FF1F4E78"/>
      <name val="Arial"/>
      <family val="2"/>
      <charset val="204"/>
    </font>
    <font>
      <sz val="11"/>
      <color indexed="2"/>
      <name val="Century Gothic"/>
      <family val="2"/>
      <charset val="204"/>
    </font>
    <font>
      <u/>
      <sz val="11"/>
      <name val="Century Gothic"/>
      <family val="2"/>
      <charset val="204"/>
    </font>
    <font>
      <i/>
      <sz val="10"/>
      <color indexed="30"/>
      <name val="Century Gothic"/>
      <family val="2"/>
      <charset val="204"/>
    </font>
    <font>
      <i/>
      <sz val="11"/>
      <name val="Century Gothic"/>
      <family val="2"/>
      <charset val="204"/>
    </font>
    <font>
      <sz val="11"/>
      <name val="Times New Roman"/>
      <family val="1"/>
      <charset val="204"/>
    </font>
    <font>
      <b/>
      <i/>
      <sz val="11"/>
      <name val="Times New Roman"/>
      <family val="1"/>
      <charset val="204"/>
    </font>
    <font>
      <b/>
      <sz val="11"/>
      <name val="Times New Roman"/>
      <family val="1"/>
      <charset val="204"/>
    </font>
    <font>
      <i/>
      <sz val="11"/>
      <name val="Noto Sans"/>
      <family val="2"/>
      <charset val="204"/>
    </font>
    <font>
      <sz val="10"/>
      <color rgb="FF424242"/>
      <name val="Segoe UI"/>
      <family val="2"/>
      <charset val="204"/>
    </font>
    <font>
      <sz val="10"/>
      <color indexed="18"/>
      <name val="Century Gothic"/>
      <family val="2"/>
      <charset val="204"/>
    </font>
    <font>
      <i/>
      <sz val="12"/>
      <name val="Century Gothic"/>
      <family val="2"/>
      <charset val="204"/>
    </font>
    <font>
      <b/>
      <i/>
      <sz val="11"/>
      <color indexed="65"/>
      <name val="Century Gothic"/>
      <family val="2"/>
      <charset val="204"/>
    </font>
    <font>
      <b/>
      <sz val="10"/>
      <color theme="0" tint="-0.499984740745262"/>
      <name val="Century Gothic"/>
      <family val="2"/>
      <charset val="204"/>
    </font>
    <font>
      <sz val="10"/>
      <color theme="0"/>
      <name val="Century Gothic"/>
      <family val="2"/>
      <charset val="204"/>
    </font>
    <font>
      <i/>
      <sz val="10"/>
      <color theme="0"/>
      <name val="Century Gothic"/>
      <family val="2"/>
      <charset val="204"/>
    </font>
    <font>
      <b/>
      <sz val="10"/>
      <color theme="6"/>
      <name val="Century Gothic"/>
      <family val="2"/>
      <charset val="204"/>
    </font>
    <font>
      <b/>
      <sz val="10"/>
      <color rgb="FF2F75B5"/>
      <name val="Century Gothic"/>
      <family val="2"/>
      <charset val="204"/>
    </font>
    <font>
      <b/>
      <i/>
      <sz val="10"/>
      <color rgb="FFC00000"/>
      <name val="Century Gothic"/>
      <family val="2"/>
      <charset val="204"/>
    </font>
    <font>
      <b/>
      <sz val="10"/>
      <color theme="1"/>
      <name val="Century Gothic"/>
      <family val="2"/>
      <charset val="204"/>
    </font>
    <font>
      <b/>
      <sz val="11"/>
      <color theme="1"/>
      <name val="Calibri"/>
      <family val="2"/>
      <charset val="204"/>
      <scheme val="minor"/>
    </font>
    <font>
      <b/>
      <sz val="11"/>
      <color theme="0"/>
      <name val="Calibri"/>
      <family val="2"/>
      <charset val="204"/>
      <scheme val="minor"/>
    </font>
    <font>
      <i/>
      <sz val="11"/>
      <color theme="0"/>
      <name val="Calibri"/>
      <family val="2"/>
      <charset val="204"/>
      <scheme val="minor"/>
    </font>
    <font>
      <sz val="10"/>
      <name val="Calibri"/>
      <family val="2"/>
      <charset val="204"/>
      <scheme val="minor"/>
    </font>
    <font>
      <b/>
      <sz val="10"/>
      <color theme="0"/>
      <name val="Calibri"/>
      <family val="2"/>
      <charset val="204"/>
      <scheme val="minor"/>
    </font>
    <font>
      <b/>
      <sz val="12"/>
      <color theme="0"/>
      <name val="Arial"/>
      <family val="2"/>
      <charset val="204"/>
    </font>
    <font>
      <b/>
      <sz val="11"/>
      <color theme="0"/>
      <name val="Arial"/>
      <family val="2"/>
      <charset val="204"/>
    </font>
    <font>
      <sz val="10"/>
      <color theme="1"/>
      <name val="Arial"/>
      <family val="2"/>
      <charset val="204"/>
    </font>
    <font>
      <sz val="11"/>
      <color theme="4"/>
      <name val="Arial"/>
      <family val="2"/>
      <charset val="204"/>
    </font>
    <font>
      <b/>
      <sz val="11"/>
      <color theme="4"/>
      <name val="Arial"/>
      <family val="2"/>
      <charset val="204"/>
    </font>
    <font>
      <b/>
      <sz val="12"/>
      <color theme="3"/>
      <name val="Calibri"/>
      <family val="2"/>
      <charset val="204"/>
    </font>
    <font>
      <b/>
      <sz val="10"/>
      <name val="Times New Roman"/>
      <family val="1"/>
      <charset val="204"/>
    </font>
    <font>
      <sz val="10"/>
      <color theme="0" tint="-0.34998626667073579"/>
      <name val="Times New Roman"/>
      <family val="1"/>
      <charset val="204"/>
    </font>
    <font>
      <sz val="10"/>
      <name val="Calibri"/>
      <family val="2"/>
      <charset val="204"/>
    </font>
    <font>
      <i/>
      <sz val="10"/>
      <name val="Calibri"/>
      <family val="2"/>
      <charset val="204"/>
    </font>
    <font>
      <b/>
      <sz val="12"/>
      <color indexed="65"/>
      <name val="Calibri"/>
      <family val="2"/>
      <charset val="204"/>
    </font>
    <font>
      <sz val="10"/>
      <color indexed="65"/>
      <name val="Calibri"/>
      <family val="2"/>
      <charset val="204"/>
    </font>
    <font>
      <b/>
      <sz val="10"/>
      <color indexed="4"/>
      <name val="Calibri"/>
      <family val="2"/>
      <charset val="204"/>
    </font>
    <font>
      <b/>
      <sz val="10"/>
      <color theme="8" tint="-0.499984740745262"/>
      <name val="Calibri"/>
      <family val="2"/>
      <charset val="204"/>
    </font>
    <font>
      <i/>
      <sz val="10"/>
      <color theme="8" tint="-0.499984740745262"/>
      <name val="Calibri"/>
      <family val="2"/>
      <charset val="204"/>
    </font>
    <font>
      <sz val="10"/>
      <color theme="8" tint="-0.499984740745262"/>
      <name val="Calibri"/>
      <family val="2"/>
      <charset val="204"/>
    </font>
    <font>
      <b/>
      <i/>
      <sz val="11"/>
      <color rgb="FFC00000"/>
      <name val="Calibri"/>
      <family val="2"/>
      <charset val="204"/>
    </font>
    <font>
      <i/>
      <sz val="10"/>
      <color indexed="2"/>
      <name val="Calibri"/>
      <family val="2"/>
      <charset val="204"/>
    </font>
    <font>
      <sz val="10"/>
      <color theme="2"/>
      <name val="Calibri"/>
      <family val="2"/>
      <charset val="204"/>
    </font>
    <font>
      <i/>
      <sz val="10"/>
      <color theme="1" tint="0.34998626667073579"/>
      <name val="Calibri"/>
      <family val="2"/>
      <charset val="204"/>
    </font>
    <font>
      <i/>
      <sz val="10"/>
      <color theme="6"/>
      <name val="Segoe UI"/>
      <family val="2"/>
      <charset val="204"/>
    </font>
    <font>
      <i/>
      <sz val="10"/>
      <color theme="6"/>
      <name val="Calibri"/>
      <family val="2"/>
      <charset val="204"/>
    </font>
    <font>
      <b/>
      <sz val="10"/>
      <color indexed="65"/>
      <name val="Calibri"/>
      <family val="2"/>
      <charset val="204"/>
    </font>
    <font>
      <b/>
      <i/>
      <sz val="10"/>
      <name val="Calibri"/>
      <family val="2"/>
      <charset val="204"/>
    </font>
    <font>
      <b/>
      <sz val="10"/>
      <color indexed="2"/>
      <name val="Calibri"/>
      <family val="2"/>
      <charset val="204"/>
    </font>
    <font>
      <b/>
      <sz val="10"/>
      <color rgb="FF002060"/>
      <name val="Calibri"/>
      <family val="2"/>
      <charset val="204"/>
    </font>
    <font>
      <sz val="10"/>
      <color theme="0" tint="-0.14999847407452621"/>
      <name val="Calibri"/>
      <family val="2"/>
      <charset val="204"/>
    </font>
    <font>
      <sz val="10"/>
      <color indexed="2"/>
      <name val="Calibri"/>
      <family val="2"/>
      <charset val="204"/>
    </font>
    <font>
      <b/>
      <sz val="11"/>
      <color rgb="FF005DB9"/>
      <name val="Calibri"/>
      <family val="2"/>
      <charset val="204"/>
    </font>
    <font>
      <sz val="10"/>
      <name val="Segoe UI"/>
      <family val="2"/>
      <charset val="204"/>
    </font>
    <font>
      <b/>
      <sz val="10"/>
      <name val="Segoe UI"/>
      <family val="2"/>
      <charset val="204"/>
    </font>
    <font>
      <b/>
      <sz val="10"/>
      <color rgb="FFD50058"/>
      <name val="Segoe UI"/>
      <family val="2"/>
      <charset val="204"/>
    </font>
    <font>
      <sz val="10"/>
      <color indexed="2"/>
      <name val="Segoe UI"/>
      <family val="2"/>
      <charset val="204"/>
    </font>
    <font>
      <sz val="10"/>
      <color theme="0" tint="-0.249977111117893"/>
      <name val="Arial"/>
      <family val="2"/>
      <charset val="204"/>
    </font>
    <font>
      <sz val="10"/>
      <color theme="1"/>
      <name val="Segoe UI"/>
      <family val="2"/>
      <charset val="204"/>
    </font>
    <font>
      <b/>
      <sz val="10"/>
      <color theme="0"/>
      <name val="Segoe UI"/>
      <family val="2"/>
      <charset val="204"/>
    </font>
    <font>
      <b/>
      <sz val="10"/>
      <name val="Arial"/>
      <family val="2"/>
      <charset val="204"/>
    </font>
    <font>
      <b/>
      <sz val="10"/>
      <color theme="5"/>
      <name val="Arial"/>
      <family val="2"/>
      <charset val="204"/>
    </font>
    <font>
      <b/>
      <sz val="11"/>
      <color theme="5"/>
      <name val="Arial"/>
      <family val="2"/>
      <charset val="204"/>
    </font>
    <font>
      <sz val="9"/>
      <color rgb="FF0070C0"/>
      <name val="Arial"/>
      <family val="2"/>
      <charset val="204"/>
    </font>
    <font>
      <sz val="10"/>
      <color theme="0" tint="-0.499984740745262"/>
      <name val="Arial"/>
      <family val="2"/>
      <charset val="204"/>
    </font>
    <font>
      <i/>
      <sz val="10"/>
      <name val="Arial"/>
      <family val="2"/>
      <charset val="204"/>
    </font>
    <font>
      <i/>
      <sz val="10"/>
      <color indexed="2"/>
      <name val="Arial"/>
      <family val="2"/>
      <charset val="204"/>
    </font>
    <font>
      <b/>
      <i/>
      <sz val="10"/>
      <color theme="0"/>
      <name val="Segoe UI"/>
      <family val="2"/>
      <charset val="204"/>
    </font>
    <font>
      <sz val="10"/>
      <color theme="0"/>
      <name val="Segoe UI"/>
      <family val="2"/>
      <charset val="204"/>
    </font>
    <font>
      <i/>
      <sz val="8"/>
      <color theme="0"/>
      <name val="Segoe UI"/>
      <family val="2"/>
      <charset val="204"/>
    </font>
    <font>
      <sz val="10"/>
      <color theme="0" tint="-0.249977111117893"/>
      <name val="Segoe UI"/>
      <family val="2"/>
      <charset val="204"/>
    </font>
    <font>
      <b/>
      <sz val="10"/>
      <color indexed="2"/>
      <name val="Segoe UI"/>
      <family val="2"/>
      <charset val="204"/>
    </font>
    <font>
      <sz val="10"/>
      <color theme="0" tint="-0.499984740745262"/>
      <name val="Segoe UI"/>
      <family val="2"/>
      <charset val="204"/>
    </font>
    <font>
      <b/>
      <i/>
      <sz val="10"/>
      <color theme="2" tint="-0.249977111117893"/>
      <name val="Segoe UI"/>
      <family val="2"/>
      <charset val="204"/>
    </font>
    <font>
      <b/>
      <i/>
      <sz val="10"/>
      <color theme="5"/>
      <name val="Segoe UI"/>
      <family val="2"/>
      <charset val="204"/>
    </font>
    <font>
      <b/>
      <sz val="10"/>
      <color theme="5"/>
      <name val="Segoe UI"/>
      <family val="2"/>
      <charset val="204"/>
    </font>
    <font>
      <i/>
      <sz val="10"/>
      <color theme="0" tint="-0.249977111117893"/>
      <name val="Segoe UI"/>
      <family val="2"/>
      <charset val="204"/>
    </font>
    <font>
      <i/>
      <sz val="10"/>
      <color theme="2" tint="-0.499984740745262"/>
      <name val="Segoe UI"/>
      <family val="2"/>
      <charset val="204"/>
    </font>
    <font>
      <sz val="10"/>
      <name val="Arial Unicode MS"/>
    </font>
    <font>
      <sz val="14"/>
      <name val="Arial"/>
      <family val="2"/>
      <charset val="204"/>
    </font>
    <font>
      <b/>
      <sz val="14"/>
      <color theme="0"/>
      <name val="Segoe UI"/>
      <family val="2"/>
      <charset val="204"/>
    </font>
    <font>
      <b/>
      <sz val="14"/>
      <color rgb="FF002060"/>
      <name val="Segoe UI"/>
      <family val="2"/>
      <charset val="204"/>
    </font>
    <font>
      <i/>
      <sz val="10"/>
      <color theme="0"/>
      <name val="Segoe UI"/>
      <family val="2"/>
      <charset val="204"/>
    </font>
    <font>
      <b/>
      <sz val="11"/>
      <name val="Arial"/>
      <family val="2"/>
      <charset val="204"/>
    </font>
    <font>
      <b/>
      <sz val="11"/>
      <name val="Segoe UI"/>
      <family val="2"/>
      <charset val="204"/>
    </font>
    <font>
      <sz val="10"/>
      <color theme="0" tint="-0.14999847407452621"/>
      <name val="Segoe UI"/>
      <family val="2"/>
      <charset val="204"/>
    </font>
    <font>
      <b/>
      <sz val="12"/>
      <color theme="0"/>
      <name val="Times New Roman"/>
      <family val="1"/>
      <charset val="204"/>
    </font>
    <font>
      <b/>
      <sz val="11"/>
      <color theme="0"/>
      <name val="Noto Sans"/>
      <family val="2"/>
      <charset val="204"/>
    </font>
    <font>
      <b/>
      <sz val="11"/>
      <color indexed="65"/>
      <name val="Times New Roman"/>
      <family val="1"/>
      <charset val="204"/>
    </font>
    <font>
      <sz val="11"/>
      <color rgb="FF7F7F7F"/>
      <name val="Arial"/>
      <family val="2"/>
      <charset val="204"/>
    </font>
    <font>
      <b/>
      <sz val="11"/>
      <color rgb="FF7F7F7F"/>
      <name val="Arial"/>
      <family val="2"/>
      <charset val="204"/>
    </font>
    <font>
      <i/>
      <sz val="11"/>
      <color rgb="FF7F7F7F"/>
      <name val="Arial"/>
      <family val="2"/>
      <charset val="204"/>
    </font>
    <font>
      <sz val="11"/>
      <color rgb="FF7F7F7F"/>
      <name val="Noto Sans"/>
      <family val="2"/>
      <charset val="204"/>
    </font>
    <font>
      <b/>
      <sz val="11"/>
      <color rgb="FF0070C0"/>
      <name val="Times New Roman"/>
      <family val="1"/>
      <charset val="204"/>
    </font>
    <font>
      <sz val="8"/>
      <name val="Calibri"/>
      <family val="2"/>
      <charset val="204"/>
      <scheme val="minor"/>
    </font>
    <font>
      <sz val="10"/>
      <color rgb="FF7F7F7F"/>
      <name val="Arial"/>
      <family val="2"/>
      <charset val="204"/>
    </font>
    <font>
      <b/>
      <u/>
      <sz val="10"/>
      <color rgb="FF7F7F7F"/>
      <name val="Arial"/>
      <family val="2"/>
      <charset val="204"/>
    </font>
    <font>
      <sz val="9"/>
      <name val="Times New Roman"/>
      <family val="1"/>
      <charset val="204"/>
    </font>
    <font>
      <sz val="9"/>
      <name val="Arial"/>
      <family val="2"/>
      <charset val="204"/>
    </font>
    <font>
      <b/>
      <sz val="9"/>
      <color theme="0"/>
      <name val="Arial"/>
      <family val="2"/>
      <charset val="204"/>
    </font>
    <font>
      <sz val="9"/>
      <color theme="1"/>
      <name val="Arial"/>
      <family val="2"/>
      <charset val="204"/>
    </font>
    <font>
      <sz val="8"/>
      <name val="Arial"/>
      <family val="2"/>
      <charset val="204"/>
    </font>
    <font>
      <b/>
      <sz val="8"/>
      <color theme="0"/>
      <name val="Arial"/>
      <family val="2"/>
      <charset val="204"/>
    </font>
    <font>
      <i/>
      <sz val="8"/>
      <name val="Arial"/>
      <family val="2"/>
      <charset val="204"/>
    </font>
    <font>
      <sz val="8"/>
      <color theme="1"/>
      <name val="Arial"/>
      <family val="2"/>
      <charset val="204"/>
    </font>
    <font>
      <b/>
      <sz val="12"/>
      <color indexed="2"/>
      <name val="Times New Roman"/>
      <family val="1"/>
      <charset val="204"/>
    </font>
    <font>
      <b/>
      <sz val="8"/>
      <color theme="1"/>
      <name val="Arial"/>
      <family val="2"/>
      <charset val="204"/>
    </font>
    <font>
      <b/>
      <sz val="8"/>
      <name val="Arial"/>
      <family val="2"/>
      <charset val="204"/>
    </font>
    <font>
      <sz val="14"/>
      <color theme="0"/>
      <name val="Arial"/>
      <family val="2"/>
      <charset val="204"/>
    </font>
    <font>
      <sz val="10"/>
      <color theme="0"/>
      <name val="Tahoma"/>
      <family val="2"/>
      <charset val="204"/>
    </font>
    <font>
      <b/>
      <sz val="11"/>
      <color rgb="FF005698"/>
      <name val="Arial"/>
      <family val="2"/>
      <charset val="204"/>
    </font>
    <font>
      <sz val="10"/>
      <color rgb="FF00B050"/>
      <name val="Tahoma"/>
      <family val="2"/>
      <charset val="204"/>
    </font>
    <font>
      <sz val="11"/>
      <color rgb="FF00B050"/>
      <name val="Arial"/>
      <family val="2"/>
      <charset val="204"/>
    </font>
    <font>
      <b/>
      <sz val="24"/>
      <color rgb="FF00B050"/>
      <name val="Wingdings"/>
      <charset val="2"/>
    </font>
    <font>
      <sz val="10"/>
      <color indexed="2"/>
      <name val="Tahoma"/>
      <family val="2"/>
      <charset val="204"/>
    </font>
    <font>
      <sz val="11"/>
      <color indexed="2"/>
      <name val="Calibri"/>
      <family val="2"/>
      <charset val="204"/>
      <scheme val="minor"/>
    </font>
    <font>
      <b/>
      <sz val="11"/>
      <name val="Tahoma"/>
      <family val="2"/>
      <charset val="204"/>
    </font>
    <font>
      <sz val="11"/>
      <name val="Tahoma"/>
      <family val="2"/>
      <charset val="204"/>
    </font>
    <font>
      <b/>
      <sz val="10"/>
      <name val="Tahoma"/>
      <family val="2"/>
      <charset val="204"/>
    </font>
    <font>
      <b/>
      <sz val="16"/>
      <color theme="1"/>
      <name val="Calibri"/>
      <family val="2"/>
      <charset val="204"/>
      <scheme val="minor"/>
    </font>
    <font>
      <b/>
      <sz val="9"/>
      <color indexed="65"/>
      <name val="Arial"/>
      <family val="2"/>
      <charset val="204"/>
    </font>
    <font>
      <sz val="9"/>
      <color indexed="63"/>
      <name val="Arial"/>
      <family val="2"/>
      <charset val="204"/>
    </font>
    <font>
      <sz val="11"/>
      <name val="Calibri"/>
      <family val="2"/>
      <charset val="204"/>
      <scheme val="minor"/>
    </font>
    <font>
      <sz val="10"/>
      <name val="Cambria"/>
      <family val="1"/>
      <charset val="204"/>
    </font>
    <font>
      <b/>
      <sz val="10"/>
      <name val="Cambria"/>
      <family val="1"/>
      <charset val="204"/>
    </font>
    <font>
      <b/>
      <i/>
      <sz val="10"/>
      <color indexed="30"/>
      <name val="Century Gothic"/>
      <family val="2"/>
      <charset val="204"/>
    </font>
    <font>
      <b/>
      <i/>
      <sz val="8"/>
      <color theme="0"/>
      <name val="Century Gothic"/>
      <family val="2"/>
      <charset val="204"/>
    </font>
    <font>
      <b/>
      <u/>
      <sz val="12"/>
      <color theme="0"/>
      <name val="Arial"/>
      <family val="2"/>
      <charset val="204"/>
    </font>
    <font>
      <u/>
      <sz val="10"/>
      <color theme="1"/>
      <name val="Arial"/>
      <family val="2"/>
      <charset val="204"/>
    </font>
    <font>
      <b/>
      <u/>
      <sz val="11"/>
      <color theme="5"/>
      <name val="Arial"/>
      <family val="2"/>
      <charset val="204"/>
    </font>
    <font>
      <b/>
      <i/>
      <sz val="10"/>
      <color rgb="FFD50058"/>
      <name val="Segoe UI"/>
      <family val="2"/>
      <charset val="204"/>
    </font>
    <font>
      <b/>
      <sz val="10"/>
      <color indexed="2"/>
      <name val="Arial"/>
      <family val="2"/>
      <charset val="204"/>
    </font>
  </fonts>
  <fills count="74">
    <fill>
      <patternFill patternType="none"/>
    </fill>
    <fill>
      <patternFill patternType="gray125"/>
    </fill>
    <fill>
      <patternFill patternType="solid">
        <fgColor theme="4"/>
      </patternFill>
    </fill>
    <fill>
      <patternFill patternType="solid">
        <fgColor theme="8"/>
      </patternFill>
    </fill>
    <fill>
      <patternFill patternType="solid">
        <fgColor rgb="FFDBE5F1"/>
      </patternFill>
    </fill>
    <fill>
      <patternFill patternType="solid">
        <fgColor rgb="FFB7CFE8"/>
      </patternFill>
    </fill>
    <fill>
      <patternFill patternType="solid">
        <fgColor rgb="FFDBE5F1"/>
      </patternFill>
    </fill>
    <fill>
      <patternFill patternType="solid">
        <fgColor rgb="FF002060"/>
      </patternFill>
    </fill>
    <fill>
      <patternFill patternType="solid">
        <fgColor theme="0"/>
      </patternFill>
    </fill>
    <fill>
      <patternFill patternType="solid">
        <fgColor theme="0" tint="-4.9989318521683403E-2"/>
        <bgColor indexed="65"/>
      </patternFill>
    </fill>
    <fill>
      <patternFill patternType="solid">
        <fgColor theme="0" tint="-0.499984740745262"/>
        <bgColor indexed="65"/>
      </patternFill>
    </fill>
    <fill>
      <patternFill patternType="solid">
        <fgColor theme="0" tint="-0.34998626667073579"/>
        <bgColor indexed="65"/>
      </patternFill>
    </fill>
    <fill>
      <patternFill patternType="solid">
        <fgColor theme="4" tint="-0.249977111117893"/>
        <bgColor indexed="65"/>
      </patternFill>
    </fill>
    <fill>
      <patternFill patternType="solid">
        <fgColor theme="0" tint="-0.249977111117893"/>
        <bgColor indexed="65"/>
      </patternFill>
    </fill>
    <fill>
      <patternFill patternType="solid">
        <fgColor theme="1" tint="0.499984740745262"/>
        <bgColor indexed="65"/>
      </patternFill>
    </fill>
    <fill>
      <patternFill patternType="solid">
        <fgColor theme="0" tint="-0.14999847407452621"/>
        <bgColor indexed="65"/>
      </patternFill>
    </fill>
    <fill>
      <patternFill patternType="solid">
        <fgColor theme="6" tint="0.79998168889431442"/>
        <bgColor indexed="65"/>
      </patternFill>
    </fill>
    <fill>
      <patternFill patternType="solid">
        <fgColor theme="4" tint="0.59999389629810485"/>
        <bgColor indexed="65"/>
      </patternFill>
    </fill>
    <fill>
      <patternFill patternType="solid">
        <fgColor rgb="FF92D050"/>
      </patternFill>
    </fill>
    <fill>
      <patternFill patternType="solid">
        <fgColor rgb="FFBFBFBF"/>
      </patternFill>
    </fill>
    <fill>
      <patternFill patternType="solid">
        <fgColor rgb="FFF2F2F2"/>
      </patternFill>
    </fill>
    <fill>
      <patternFill patternType="solid">
        <fgColor theme="4" tint="0.79998168889431442"/>
        <bgColor indexed="65"/>
      </patternFill>
    </fill>
    <fill>
      <patternFill patternType="solid">
        <fgColor theme="2" tint="-9.9978637043366805E-2"/>
        <bgColor indexed="65"/>
      </patternFill>
    </fill>
    <fill>
      <patternFill patternType="solid">
        <fgColor rgb="FFE4DFEC"/>
      </patternFill>
    </fill>
    <fill>
      <patternFill patternType="solid">
        <fgColor indexed="65"/>
      </patternFill>
    </fill>
    <fill>
      <patternFill patternType="solid">
        <fgColor rgb="FFC00000"/>
      </patternFill>
    </fill>
    <fill>
      <patternFill patternType="solid">
        <fgColor theme="5" tint="0.79998168889431442"/>
        <bgColor indexed="65"/>
      </patternFill>
    </fill>
    <fill>
      <patternFill patternType="solid">
        <fgColor indexed="5"/>
      </patternFill>
    </fill>
    <fill>
      <patternFill patternType="solid">
        <fgColor indexed="26"/>
      </patternFill>
    </fill>
    <fill>
      <patternFill patternType="solid">
        <fgColor rgb="FF2F75B5"/>
      </patternFill>
    </fill>
    <fill>
      <patternFill patternType="solid">
        <fgColor rgb="FF1F4E78"/>
      </patternFill>
    </fill>
    <fill>
      <patternFill patternType="solid">
        <fgColor rgb="FFF4F4AE"/>
      </patternFill>
    </fill>
    <fill>
      <patternFill patternType="solid">
        <fgColor rgb="FFD9D9D9"/>
      </patternFill>
    </fill>
    <fill>
      <patternFill patternType="solid">
        <fgColor theme="2"/>
      </patternFill>
    </fill>
    <fill>
      <patternFill patternType="solid">
        <fgColor theme="2" tint="-0.249977111117893"/>
        <bgColor indexed="65"/>
      </patternFill>
    </fill>
    <fill>
      <patternFill patternType="solid">
        <fgColor theme="9" tint="0.79998168889431442"/>
        <bgColor indexed="65"/>
      </patternFill>
    </fill>
    <fill>
      <patternFill patternType="solid">
        <fgColor theme="4" tint="0.39997558519241921"/>
        <bgColor indexed="65"/>
      </patternFill>
    </fill>
    <fill>
      <patternFill patternType="solid">
        <fgColor rgb="FF00B050"/>
      </patternFill>
    </fill>
    <fill>
      <patternFill patternType="solid">
        <fgColor indexed="2"/>
      </patternFill>
    </fill>
    <fill>
      <patternFill patternType="solid">
        <fgColor theme="1"/>
      </patternFill>
    </fill>
    <fill>
      <patternFill patternType="solid">
        <fgColor theme="4" tint="-0.499984740745262"/>
        <bgColor indexed="65"/>
      </patternFill>
    </fill>
    <fill>
      <patternFill patternType="solid">
        <fgColor indexed="43"/>
      </patternFill>
    </fill>
    <fill>
      <patternFill patternType="gray0625">
        <bgColor theme="0" tint="-4.9989318521683403E-2"/>
      </patternFill>
    </fill>
    <fill>
      <patternFill patternType="solid">
        <fgColor rgb="FFFFC000"/>
      </patternFill>
    </fill>
    <fill>
      <patternFill patternType="solid">
        <fgColor rgb="FFFF9B9B"/>
      </patternFill>
    </fill>
    <fill>
      <patternFill patternType="solid">
        <fgColor rgb="FFFF9966"/>
      </patternFill>
    </fill>
    <fill>
      <patternFill patternType="solid">
        <fgColor theme="3"/>
      </patternFill>
    </fill>
    <fill>
      <patternFill patternType="solid">
        <fgColor theme="3"/>
        <bgColor theme="4" tint="0.79998168889431442"/>
      </patternFill>
    </fill>
    <fill>
      <patternFill patternType="solid">
        <fgColor theme="5" tint="0.59999389629810485"/>
        <bgColor indexed="65"/>
      </patternFill>
    </fill>
    <fill>
      <patternFill patternType="solid">
        <fgColor theme="5" tint="0.39997558519241921"/>
        <bgColor indexed="65"/>
      </patternFill>
    </fill>
    <fill>
      <patternFill patternType="solid">
        <fgColor theme="8" tint="-0.499984740745262"/>
        <bgColor indexed="65"/>
      </patternFill>
    </fill>
    <fill>
      <patternFill patternType="solid">
        <fgColor rgb="FFFFFF9F"/>
      </patternFill>
    </fill>
    <fill>
      <patternFill patternType="darkDown">
        <bgColor theme="2" tint="-9.9948118533890809E-2"/>
      </patternFill>
    </fill>
    <fill>
      <patternFill patternType="solid">
        <fgColor rgb="FF828895"/>
      </patternFill>
    </fill>
    <fill>
      <patternFill patternType="solid">
        <fgColor rgb="FFF8CBAD"/>
        <bgColor rgb="FFF8CBAD"/>
      </patternFill>
    </fill>
    <fill>
      <patternFill patternType="solid">
        <fgColor theme="7" tint="0.79998168889431442"/>
        <bgColor indexed="65"/>
      </patternFill>
    </fill>
    <fill>
      <patternFill patternType="solid">
        <fgColor rgb="FFADADAD"/>
      </patternFill>
    </fill>
    <fill>
      <patternFill patternType="solid">
        <fgColor theme="3" tint="0.39997558519241921"/>
        <bgColor indexed="65"/>
      </patternFill>
    </fill>
    <fill>
      <patternFill patternType="solid">
        <fgColor rgb="FFFFABAB"/>
      </patternFill>
    </fill>
    <fill>
      <patternFill patternType="solid">
        <fgColor rgb="FF7086A4"/>
      </patternFill>
    </fill>
    <fill>
      <patternFill patternType="solid">
        <fgColor theme="8" tint="0.39997558519241921"/>
        <bgColor indexed="65"/>
      </patternFill>
    </fill>
    <fill>
      <patternFill patternType="solid">
        <fgColor theme="8" tint="0.79998168889431442"/>
        <bgColor indexed="65"/>
      </patternFill>
    </fill>
    <fill>
      <patternFill patternType="solid">
        <fgColor theme="8" tint="-0.249977111117893"/>
        <bgColor indexed="65"/>
      </patternFill>
    </fill>
    <fill>
      <patternFill patternType="solid">
        <fgColor rgb="FF366092"/>
      </patternFill>
    </fill>
    <fill>
      <patternFill patternType="solid">
        <fgColor rgb="FFACB9CA"/>
      </patternFill>
    </fill>
    <fill>
      <patternFill patternType="solid">
        <fgColor rgb="FFD6DCE4"/>
      </patternFill>
    </fill>
    <fill>
      <patternFill patternType="solid">
        <fgColor theme="9" tint="-0.249977111117893"/>
        <bgColor indexed="65"/>
      </patternFill>
    </fill>
    <fill>
      <patternFill patternType="solid">
        <fgColor theme="6"/>
      </patternFill>
    </fill>
    <fill>
      <patternFill patternType="solid">
        <fgColor rgb="FFCCECFF"/>
      </patternFill>
    </fill>
    <fill>
      <patternFill patternType="solid">
        <fgColor rgb="FF0070C0"/>
      </patternFill>
    </fill>
    <fill>
      <patternFill patternType="solid">
        <fgColor theme="9" tint="0.59999389629810485"/>
        <bgColor indexed="65"/>
      </patternFill>
    </fill>
    <fill>
      <patternFill patternType="solid">
        <fgColor rgb="FF0B64A0"/>
      </patternFill>
    </fill>
    <fill>
      <patternFill patternType="solid">
        <fgColor rgb="FFF8FBFC"/>
      </patternFill>
    </fill>
    <fill>
      <patternFill patternType="solid">
        <fgColor theme="9" tint="0.39997558519241921"/>
        <bgColor indexed="65"/>
      </patternFill>
    </fill>
  </fills>
  <borders count="251">
    <border>
      <left/>
      <right/>
      <top/>
      <bottom/>
      <diagonal/>
    </border>
    <border>
      <left style="thin">
        <color rgb="FF333F4F"/>
      </left>
      <right style="thin">
        <color rgb="FF333F4F"/>
      </right>
      <top style="thin">
        <color rgb="FF333F4F"/>
      </top>
      <bottom style="thin">
        <color rgb="FF333F4F"/>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theme="0" tint="-0.249977111117893"/>
      </right>
      <top style="thin">
        <color theme="0" tint="-0.249977111117893"/>
      </top>
      <bottom/>
      <diagonal/>
    </border>
    <border>
      <left style="thin">
        <color theme="0" tint="-0.249977111117893"/>
      </left>
      <right style="thin">
        <color auto="1"/>
      </right>
      <top style="thin">
        <color theme="0" tint="-0.249977111117893"/>
      </top>
      <bottom/>
      <diagonal/>
    </border>
    <border>
      <left style="thin">
        <color auto="1"/>
      </left>
      <right style="thin">
        <color theme="0" tint="-0.249977111117893"/>
      </right>
      <top style="thin">
        <color auto="1"/>
      </top>
      <bottom/>
      <diagonal/>
    </border>
    <border>
      <left style="thin">
        <color theme="0" tint="-0.249977111117893"/>
      </left>
      <right/>
      <top style="thin">
        <color auto="1"/>
      </top>
      <bottom style="thin">
        <color auto="1"/>
      </bottom>
      <diagonal/>
    </border>
    <border>
      <left/>
      <right style="thin">
        <color theme="0" tint="-0.249977111117893"/>
      </right>
      <top style="thin">
        <color auto="1"/>
      </top>
      <bottom style="thin">
        <color auto="1"/>
      </bottom>
      <diagonal/>
    </border>
    <border>
      <left style="thin">
        <color theme="0" tint="-0.249977111117893"/>
      </left>
      <right style="thin">
        <color theme="0" tint="-0.249977111117893"/>
      </right>
      <top style="thin">
        <color auto="1"/>
      </top>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auto="1"/>
      </left>
      <right style="thin">
        <color auto="1"/>
      </right>
      <top style="thin">
        <color auto="1"/>
      </top>
      <bottom/>
      <diagonal/>
    </border>
    <border>
      <left style="thin">
        <color theme="0" tint="-0.249977111117893"/>
      </left>
      <right style="thin">
        <color auto="1"/>
      </right>
      <top style="thin">
        <color auto="1"/>
      </top>
      <bottom style="thin">
        <color auto="1"/>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theme="0" tint="-0.249977111117893"/>
      </right>
      <top style="medium">
        <color auto="1"/>
      </top>
      <bottom/>
      <diagonal/>
    </border>
    <border>
      <left style="thin">
        <color auto="1"/>
      </left>
      <right style="thin">
        <color theme="0" tint="-0.249977111117893"/>
      </right>
      <top style="medium">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style="thin">
        <color auto="1"/>
      </left>
      <right/>
      <top/>
      <bottom style="thin">
        <color auto="1"/>
      </bottom>
      <diagonal/>
    </border>
    <border>
      <left style="medium">
        <color auto="1"/>
      </left>
      <right style="thin">
        <color theme="0" tint="-0.249977111117893"/>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right/>
      <top style="thin">
        <color auto="1"/>
      </top>
      <bottom style="hair">
        <color auto="1"/>
      </bottom>
      <diagonal/>
    </border>
    <border>
      <left style="medium">
        <color auto="1"/>
      </left>
      <right style="medium">
        <color auto="1"/>
      </right>
      <top style="medium">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right style="thin">
        <color indexed="65"/>
      </right>
      <top style="thin">
        <color indexed="65"/>
      </top>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thin">
        <color auto="1"/>
      </left>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auto="1"/>
      </bottom>
      <diagonal/>
    </border>
    <border>
      <left style="thin">
        <color auto="1"/>
      </left>
      <right style="thin">
        <color theme="0" tint="-0.249977111117893"/>
      </right>
      <top/>
      <bottom/>
      <diagonal/>
    </border>
    <border>
      <left/>
      <right style="thin">
        <color theme="0" tint="-0.249977111117893"/>
      </right>
      <top/>
      <bottom/>
      <diagonal/>
    </border>
    <border>
      <left style="thin">
        <color auto="1"/>
      </left>
      <right/>
      <top style="thin">
        <color auto="1"/>
      </top>
      <bottom/>
      <diagonal/>
    </border>
    <border>
      <left style="thin">
        <color theme="0" tint="-0.249977111117893"/>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style="thin">
        <color auto="1"/>
      </top>
      <bottom style="thin">
        <color theme="0" tint="-0.1498458815271462"/>
      </bottom>
      <diagonal/>
    </border>
    <border>
      <left/>
      <right style="thin">
        <color auto="1"/>
      </right>
      <top style="thin">
        <color auto="1"/>
      </top>
      <bottom style="thin">
        <color theme="0" tint="-0.1498458815271462"/>
      </bottom>
      <diagonal/>
    </border>
    <border>
      <left/>
      <right style="medium">
        <color auto="1"/>
      </right>
      <top style="thin">
        <color auto="1"/>
      </top>
      <bottom style="thin">
        <color auto="1"/>
      </bottom>
      <diagonal/>
    </border>
    <border>
      <left style="thin">
        <color auto="1"/>
      </left>
      <right style="thin">
        <color theme="0" tint="-0.249977111117893"/>
      </right>
      <top style="thin">
        <color theme="0" tint="-0.249977111117893"/>
      </top>
      <bottom style="thin">
        <color auto="1"/>
      </bottom>
      <diagonal/>
    </border>
    <border>
      <left/>
      <right/>
      <top style="thin">
        <color theme="0" tint="-0.249977111117893"/>
      </top>
      <bottom/>
      <diagonal/>
    </border>
    <border>
      <left/>
      <right/>
      <top style="thin">
        <color theme="0" tint="-0.499984740745262"/>
      </top>
      <bottom style="thin">
        <color theme="0" tint="-0.249977111117893"/>
      </bottom>
      <diagonal/>
    </border>
    <border>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hair">
        <color theme="0" tint="-0.249977111117893"/>
      </right>
      <top/>
      <bottom style="hair">
        <color theme="0" tint="-0.249977111117893"/>
      </bottom>
      <diagonal/>
    </border>
    <border>
      <left style="hair">
        <color theme="0" tint="-0.249977111117893"/>
      </left>
      <right style="hair">
        <color theme="0" tint="-0.249977111117893"/>
      </right>
      <top/>
      <bottom style="hair">
        <color theme="0" tint="-0.249977111117893"/>
      </bottom>
      <diagonal/>
    </border>
    <border>
      <left/>
      <right style="hair">
        <color theme="0" tint="-0.249977111117893"/>
      </right>
      <top/>
      <bottom style="hair">
        <color theme="0" tint="-0.249977111117893"/>
      </bottom>
      <diagonal/>
    </border>
    <border>
      <left style="hair">
        <color theme="0" tint="-0.249977111117893"/>
      </left>
      <right style="hair">
        <color theme="0" tint="-0.249977111117893"/>
      </right>
      <top style="thin">
        <color theme="0" tint="-0.249977111117893"/>
      </top>
      <bottom style="hair">
        <color theme="0" tint="-0.249977111117893"/>
      </bottom>
      <diagonal/>
    </border>
    <border>
      <left style="hair">
        <color theme="0" tint="-0.249977111117893"/>
      </left>
      <right/>
      <top/>
      <bottom style="hair">
        <color theme="0" tint="-0.249977111117893"/>
      </bottom>
      <diagonal/>
    </border>
    <border>
      <left style="hair">
        <color theme="0" tint="-0.249977111117893"/>
      </left>
      <right style="thin">
        <color rgb="FFBFBFBF"/>
      </right>
      <top style="thin">
        <color theme="0" tint="-0.249977111117893"/>
      </top>
      <bottom style="hair">
        <color rgb="FFBFBFBF"/>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hair">
        <color theme="0" tint="-0.249977111117893"/>
      </left>
      <right style="hair">
        <color theme="0" tint="-0.249977111117893"/>
      </right>
      <top style="hair">
        <color theme="0" tint="-0.249977111117893"/>
      </top>
      <bottom style="hair">
        <color theme="0" tint="-0.249977111117893"/>
      </bottom>
      <diagonal/>
    </border>
    <border>
      <left/>
      <right style="hair">
        <color theme="0" tint="-0.249977111117893"/>
      </right>
      <top style="hair">
        <color theme="0" tint="-0.249977111117893"/>
      </top>
      <bottom style="hair">
        <color theme="0" tint="-0.249977111117893"/>
      </bottom>
      <diagonal/>
    </border>
    <border>
      <left style="hair">
        <color theme="0" tint="-0.249977111117893"/>
      </left>
      <right/>
      <top style="hair">
        <color theme="0" tint="-0.249977111117893"/>
      </top>
      <bottom style="hair">
        <color theme="0" tint="-0.249977111117893"/>
      </bottom>
      <diagonal/>
    </border>
    <border>
      <left style="hair">
        <color theme="0" tint="-0.249977111117893"/>
      </left>
      <right style="thin">
        <color rgb="FFBFBFBF"/>
      </right>
      <top style="hair">
        <color rgb="FFBFBFBF"/>
      </top>
      <bottom style="hair">
        <color rgb="FFBFBFBF"/>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bottom/>
      <diagonal/>
    </border>
    <border>
      <left/>
      <right/>
      <top/>
      <bottom style="thin">
        <color theme="0" tint="-0.249977111117893"/>
      </bottom>
      <diagonal/>
    </border>
    <border>
      <left style="thin">
        <color theme="0" tint="-0.249977111117893"/>
      </left>
      <right style="hair">
        <color theme="0" tint="-0.249977111117893"/>
      </right>
      <top style="hair">
        <color theme="0" tint="-0.249977111117893"/>
      </top>
      <bottom style="hair">
        <color theme="0" tint="-0.249977111117893"/>
      </bottom>
      <diagonal/>
    </border>
    <border>
      <left style="thin">
        <color theme="0" tint="-0.499984740745262"/>
      </left>
      <right style="thin">
        <color theme="0" tint="-0.499984740745262"/>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hair">
        <color theme="0" tint="-0.249977111117893"/>
      </left>
      <right style="thin">
        <color rgb="FFBFBFBF"/>
      </right>
      <top style="hair">
        <color rgb="FFBFBFBF"/>
      </top>
      <bottom style="hair">
        <color theme="0" tint="-0.249977111117893"/>
      </bottom>
      <diagonal/>
    </border>
    <border>
      <left style="hair">
        <color theme="0" tint="-0.249977111117893"/>
      </left>
      <right style="thin">
        <color rgb="FFBFBFBF"/>
      </right>
      <top style="hair">
        <color theme="0" tint="-0.249977111117893"/>
      </top>
      <bottom style="hair">
        <color theme="0" tint="-0.249977111117893"/>
      </bottom>
      <diagonal/>
    </border>
    <border>
      <left style="thin">
        <color theme="0" tint="-0.249977111117893"/>
      </left>
      <right style="thin">
        <color theme="0" tint="-0.249977111117893"/>
      </right>
      <top style="thin">
        <color theme="0" tint="-0.249977111117893"/>
      </top>
      <bottom/>
      <diagonal/>
    </border>
    <border>
      <left style="hair">
        <color theme="0" tint="-0.249977111117893"/>
      </left>
      <right style="thin">
        <color rgb="FFBFBFBF"/>
      </right>
      <top style="hair">
        <color theme="0" tint="-0.249977111117893"/>
      </top>
      <bottom style="hair">
        <color rgb="FFBFBFBF"/>
      </bottom>
      <diagonal/>
    </border>
    <border>
      <left style="hair">
        <color theme="0" tint="-0.249977111117893"/>
      </left>
      <right style="hair">
        <color theme="0" tint="-0.249977111117893"/>
      </right>
      <top style="hair">
        <color theme="0" tint="-0.249977111117893"/>
      </top>
      <bottom/>
      <diagonal/>
    </border>
    <border>
      <left style="hair">
        <color theme="0" tint="-0.249977111117893"/>
      </left>
      <right/>
      <top style="hair">
        <color theme="0" tint="-0.249977111117893"/>
      </top>
      <bottom/>
      <diagonal/>
    </border>
    <border>
      <left style="hair">
        <color theme="0" tint="-0.249977111117893"/>
      </left>
      <right style="thin">
        <color rgb="FFBFBFBF"/>
      </right>
      <top/>
      <bottom/>
      <diagonal/>
    </border>
    <border>
      <left style="hair">
        <color theme="0" tint="-0.249977111117893"/>
      </left>
      <right style="thin">
        <color rgb="FFBFBFBF"/>
      </right>
      <top style="hair">
        <color rgb="FFBFBFBF"/>
      </top>
      <bottom/>
      <diagonal/>
    </border>
    <border>
      <left style="hair">
        <color theme="0" tint="-0.249977111117893"/>
      </left>
      <right style="thin">
        <color rgb="FFBFBFBF"/>
      </right>
      <top/>
      <bottom style="hair">
        <color rgb="FFBFBFBF"/>
      </bottom>
      <diagonal/>
    </border>
    <border>
      <left style="hair">
        <color theme="0" tint="-0.249977111117893"/>
      </left>
      <right style="thin">
        <color theme="0" tint="-0.249977111117893"/>
      </right>
      <top/>
      <bottom style="hair">
        <color theme="0" tint="-0.249977111117893"/>
      </bottom>
      <diagonal/>
    </border>
    <border>
      <left style="hair">
        <color theme="0" tint="-0.249977111117893"/>
      </left>
      <right style="thin">
        <color theme="0" tint="-0.249977111117893"/>
      </right>
      <top style="hair">
        <color theme="0" tint="-0.249977111117893"/>
      </top>
      <bottom style="hair">
        <color theme="0" tint="-0.249977111117893"/>
      </bottom>
      <diagonal/>
    </border>
    <border>
      <left style="hair">
        <color theme="0" tint="-0.249977111117893"/>
      </left>
      <right style="thin">
        <color theme="0" tint="-0.249977111117893"/>
      </right>
      <top style="hair">
        <color theme="0" tint="-0.249977111117893"/>
      </top>
      <bottom/>
      <diagonal/>
    </border>
    <border>
      <left style="thin">
        <color theme="0" tint="-0.249977111117893"/>
      </left>
      <right/>
      <top style="hair">
        <color theme="0" tint="-0.249977111117893"/>
      </top>
      <bottom/>
      <diagonal/>
    </border>
    <border>
      <left/>
      <right/>
      <top style="hair">
        <color theme="0" tint="-0.249977111117893"/>
      </top>
      <bottom/>
      <diagonal/>
    </border>
    <border>
      <left/>
      <right style="thin">
        <color theme="0" tint="-0.249977111117893"/>
      </right>
      <top style="hair">
        <color theme="0" tint="-0.249977111117893"/>
      </top>
      <bottom/>
      <diagonal/>
    </border>
    <border>
      <left style="thin">
        <color theme="4" tint="-0.499984740745262"/>
      </left>
      <right style="thin">
        <color theme="4" tint="-0.499984740745262"/>
      </right>
      <top/>
      <bottom/>
      <diagonal/>
    </border>
    <border>
      <left style="medium">
        <color theme="0"/>
      </left>
      <right style="medium">
        <color theme="0"/>
      </right>
      <top style="medium">
        <color theme="0"/>
      </top>
      <bottom style="medium">
        <color theme="0"/>
      </bottom>
      <diagonal/>
    </border>
    <border>
      <left/>
      <right/>
      <top style="thin">
        <color theme="4"/>
      </top>
      <bottom style="thin">
        <color theme="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hair">
        <color auto="1"/>
      </left>
      <right/>
      <top/>
      <bottom/>
      <diagonal/>
    </border>
    <border>
      <left style="thin">
        <color auto="1"/>
      </left>
      <right/>
      <top/>
      <bottom style="double">
        <color auto="1"/>
      </bottom>
      <diagonal/>
    </border>
    <border>
      <left/>
      <right/>
      <top/>
      <bottom style="double">
        <color auto="1"/>
      </bottom>
      <diagonal/>
    </border>
    <border>
      <left style="hair">
        <color auto="1"/>
      </left>
      <right style="hair">
        <color auto="1"/>
      </right>
      <top style="hair">
        <color auto="1"/>
      </top>
      <bottom style="double">
        <color auto="1"/>
      </bottom>
      <diagonal/>
    </border>
    <border>
      <left style="thin">
        <color auto="1"/>
      </left>
      <right style="hair">
        <color auto="1"/>
      </right>
      <top/>
      <bottom style="hair">
        <color auto="1"/>
      </bottom>
      <diagonal/>
    </border>
    <border>
      <left/>
      <right/>
      <top/>
      <bottom style="hair">
        <color auto="1"/>
      </bottom>
      <diagonal/>
    </border>
    <border>
      <left style="hair">
        <color auto="1"/>
      </left>
      <right style="hair">
        <color auto="1"/>
      </right>
      <top style="double">
        <color auto="1"/>
      </top>
      <bottom style="hair">
        <color auto="1"/>
      </bottom>
      <diagonal/>
    </border>
    <border>
      <left style="hair">
        <color auto="1"/>
      </left>
      <right/>
      <top style="double">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top style="hair">
        <color auto="1"/>
      </top>
      <bottom style="thin">
        <color auto="1"/>
      </bottom>
      <diagonal/>
    </border>
    <border>
      <left style="thin">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medium">
        <color auto="1"/>
      </left>
      <right style="medium">
        <color auto="1"/>
      </right>
      <top style="hair">
        <color auto="1"/>
      </top>
      <bottom style="hair">
        <color auto="1"/>
      </bottom>
      <diagonal/>
    </border>
    <border>
      <left style="thin">
        <color auto="1"/>
      </left>
      <right style="hair">
        <color auto="1"/>
      </right>
      <top style="hair">
        <color auto="1"/>
      </top>
      <bottom style="thin">
        <color auto="1"/>
      </bottom>
      <diagonal/>
    </border>
    <border>
      <left style="medium">
        <color auto="1"/>
      </left>
      <right style="medium">
        <color auto="1"/>
      </right>
      <top style="hair">
        <color auto="1"/>
      </top>
      <bottom style="medium">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medium">
        <color auto="1"/>
      </left>
      <right style="medium">
        <color auto="1"/>
      </right>
      <top style="hair">
        <color auto="1"/>
      </top>
      <bottom/>
      <diagonal/>
    </border>
    <border>
      <left style="thin">
        <color auto="1"/>
      </left>
      <right/>
      <top style="hair">
        <color auto="1"/>
      </top>
      <bottom style="thin">
        <color auto="1"/>
      </bottom>
      <diagonal/>
    </border>
    <border>
      <left/>
      <right/>
      <top style="dashed">
        <color theme="0" tint="-0.499984740745262"/>
      </top>
      <bottom/>
      <diagonal/>
    </border>
    <border>
      <left style="medium">
        <color auto="1"/>
      </left>
      <right style="thin">
        <color theme="0" tint="-0.34998626667073579"/>
      </right>
      <top style="medium">
        <color auto="1"/>
      </top>
      <bottom style="medium">
        <color auto="1"/>
      </bottom>
      <diagonal/>
    </border>
    <border>
      <left style="thin">
        <color theme="0" tint="-0.34998626667073579"/>
      </left>
      <right style="medium">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auto="1"/>
      </left>
      <right style="medium">
        <color auto="1"/>
      </right>
      <top style="medium">
        <color auto="1"/>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auto="1"/>
      </left>
      <right style="medium">
        <color auto="1"/>
      </right>
      <top style="thin">
        <color theme="0" tint="-0.34998626667073579"/>
      </top>
      <bottom style="thin">
        <color theme="0" tint="-0.34998626667073579"/>
      </bottom>
      <diagonal/>
    </border>
    <border>
      <left style="medium">
        <color auto="1"/>
      </left>
      <right style="medium">
        <color auto="1"/>
      </right>
      <top/>
      <bottom/>
      <diagonal/>
    </border>
    <border>
      <left style="medium">
        <color auto="1"/>
      </left>
      <right style="medium">
        <color auto="1"/>
      </right>
      <top style="thin">
        <color theme="0" tint="-0.34998626667073579"/>
      </top>
      <bottom style="medium">
        <color auto="1"/>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auto="1"/>
      </top>
      <bottom style="thin">
        <color theme="0" tint="-0.499984740745262"/>
      </bottom>
      <diagonal/>
    </border>
    <border>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right style="thin">
        <color indexed="23"/>
      </right>
      <top/>
      <bottom style="thin">
        <color indexed="23"/>
      </bottom>
      <diagonal/>
    </border>
    <border>
      <left style="hair">
        <color theme="0" tint="-0.499984740745262"/>
      </left>
      <right/>
      <top style="hair">
        <color theme="0" tint="-0.499984740745262"/>
      </top>
      <bottom/>
      <diagonal/>
    </border>
    <border>
      <left/>
      <right/>
      <top style="hair">
        <color theme="0" tint="-0.499984740745262"/>
      </top>
      <bottom/>
      <diagonal/>
    </border>
    <border>
      <left/>
      <right style="hair">
        <color theme="0" tint="-0.499984740745262"/>
      </right>
      <top style="hair">
        <color theme="0" tint="-0.499984740745262"/>
      </top>
      <bottom/>
      <diagonal/>
    </border>
    <border>
      <left style="hair">
        <color theme="0" tint="-0.499984740745262"/>
      </left>
      <right/>
      <top/>
      <bottom/>
      <diagonal/>
    </border>
    <border>
      <left/>
      <right style="hair">
        <color theme="0" tint="-0.499984740745262"/>
      </right>
      <top/>
      <bottom/>
      <diagonal/>
    </border>
    <border>
      <left style="hair">
        <color theme="0" tint="-0.499984740745262"/>
      </left>
      <right/>
      <top/>
      <bottom style="hair">
        <color theme="0" tint="-0.499984740745262"/>
      </bottom>
      <diagonal/>
    </border>
    <border>
      <left/>
      <right/>
      <top/>
      <bottom style="hair">
        <color theme="0" tint="-0.499984740745262"/>
      </bottom>
      <diagonal/>
    </border>
    <border>
      <left/>
      <right style="hair">
        <color theme="0" tint="-0.499984740745262"/>
      </right>
      <top/>
      <bottom style="hair">
        <color theme="0" tint="-0.499984740745262"/>
      </bottom>
      <diagonal/>
    </border>
    <border>
      <left style="hair">
        <color theme="0"/>
      </left>
      <right style="hair">
        <color auto="1"/>
      </right>
      <top style="hair">
        <color theme="0"/>
      </top>
      <bottom/>
      <diagonal/>
    </border>
    <border>
      <left style="hair">
        <color auto="1"/>
      </left>
      <right style="hair">
        <color auto="1"/>
      </right>
      <top style="hair">
        <color theme="0"/>
      </top>
      <bottom/>
      <diagonal/>
    </border>
    <border>
      <left style="hair">
        <color auto="1"/>
      </left>
      <right style="hair">
        <color theme="0"/>
      </right>
      <top style="hair">
        <color theme="0"/>
      </top>
      <bottom/>
      <diagonal/>
    </border>
    <border>
      <left style="hair">
        <color theme="0"/>
      </left>
      <right style="hair">
        <color auto="1"/>
      </right>
      <top style="thin">
        <color theme="0"/>
      </top>
      <bottom style="hair">
        <color auto="1"/>
      </bottom>
      <diagonal/>
    </border>
    <border>
      <left style="hair">
        <color auto="1"/>
      </left>
      <right style="hair">
        <color auto="1"/>
      </right>
      <top style="thin">
        <color theme="0"/>
      </top>
      <bottom style="hair">
        <color auto="1"/>
      </bottom>
      <diagonal/>
    </border>
    <border>
      <left style="hair">
        <color auto="1"/>
      </left>
      <right style="thin">
        <color theme="0"/>
      </right>
      <top style="thin">
        <color theme="0"/>
      </top>
      <bottom style="hair">
        <color auto="1"/>
      </bottom>
      <diagonal/>
    </border>
    <border>
      <left style="thin">
        <color theme="0"/>
      </left>
      <right/>
      <top/>
      <bottom style="hair">
        <color auto="1"/>
      </bottom>
      <diagonal/>
    </border>
    <border>
      <left/>
      <right style="hair">
        <color theme="0"/>
      </right>
      <top/>
      <bottom style="hair">
        <color auto="1"/>
      </bottom>
      <diagonal/>
    </border>
    <border>
      <left style="hair">
        <color theme="0"/>
      </left>
      <right style="hair">
        <color auto="1"/>
      </right>
      <top style="hair">
        <color auto="1"/>
      </top>
      <bottom style="hair">
        <color auto="1"/>
      </bottom>
      <diagonal/>
    </border>
    <border>
      <left style="hair">
        <color auto="1"/>
      </left>
      <right style="thin">
        <color theme="0"/>
      </right>
      <top style="hair">
        <color auto="1"/>
      </top>
      <bottom style="hair">
        <color auto="1"/>
      </bottom>
      <diagonal/>
    </border>
    <border>
      <left style="hair">
        <color auto="1"/>
      </left>
      <right style="hair">
        <color theme="0"/>
      </right>
      <top style="hair">
        <color auto="1"/>
      </top>
      <bottom style="hair">
        <color auto="1"/>
      </bottom>
      <diagonal/>
    </border>
    <border>
      <left style="hair">
        <color theme="0"/>
      </left>
      <right style="hair">
        <color auto="1"/>
      </right>
      <top style="hair">
        <color auto="1"/>
      </top>
      <bottom style="hair">
        <color theme="0"/>
      </bottom>
      <diagonal/>
    </border>
    <border>
      <left style="hair">
        <color auto="1"/>
      </left>
      <right style="hair">
        <color auto="1"/>
      </right>
      <top style="hair">
        <color auto="1"/>
      </top>
      <bottom style="hair">
        <color theme="0"/>
      </bottom>
      <diagonal/>
    </border>
    <border>
      <left style="hair">
        <color auto="1"/>
      </left>
      <right style="thin">
        <color theme="0"/>
      </right>
      <top style="hair">
        <color auto="1"/>
      </top>
      <bottom style="hair">
        <color theme="0"/>
      </bottom>
      <diagonal/>
    </border>
    <border>
      <left/>
      <right style="hair">
        <color auto="1"/>
      </right>
      <top style="hair">
        <color auto="1"/>
      </top>
      <bottom style="hair">
        <color theme="0"/>
      </bottom>
      <diagonal/>
    </border>
    <border>
      <left style="hair">
        <color auto="1"/>
      </left>
      <right style="hair">
        <color theme="0"/>
      </right>
      <top style="hair">
        <color auto="1"/>
      </top>
      <bottom style="hair">
        <color theme="0"/>
      </bottom>
      <diagonal/>
    </border>
    <border>
      <left style="thin">
        <color theme="0" tint="-0.34998626667073579"/>
      </left>
      <right style="thin">
        <color theme="0" tint="-0.34998626667073579"/>
      </right>
      <top style="thin">
        <color theme="0" tint="-0.34998626667073579"/>
      </top>
      <bottom/>
      <diagonal/>
    </border>
    <border>
      <left style="medium">
        <color auto="1"/>
      </left>
      <right style="medium">
        <color auto="1"/>
      </right>
      <top style="medium">
        <color auto="1"/>
      </top>
      <bottom/>
      <diagonal/>
    </border>
    <border>
      <left style="medium">
        <color rgb="FF005698"/>
      </left>
      <right/>
      <top style="medium">
        <color rgb="FF005698"/>
      </top>
      <bottom style="medium">
        <color rgb="FF000066"/>
      </bottom>
      <diagonal/>
    </border>
    <border>
      <left/>
      <right style="medium">
        <color rgb="FF005698"/>
      </right>
      <top style="medium">
        <color rgb="FF005698"/>
      </top>
      <bottom style="medium">
        <color rgb="FF000066"/>
      </bottom>
      <diagonal/>
    </border>
    <border>
      <left style="medium">
        <color rgb="FF005698"/>
      </left>
      <right style="medium">
        <color rgb="FF005698"/>
      </right>
      <top style="medium">
        <color rgb="FF000066"/>
      </top>
      <bottom style="thin">
        <color rgb="FFBEBEBE"/>
      </bottom>
      <diagonal/>
    </border>
    <border>
      <left style="medium">
        <color rgb="FF005698"/>
      </left>
      <right style="medium">
        <color rgb="FF005698"/>
      </right>
      <top style="thin">
        <color rgb="FFBEBEBE"/>
      </top>
      <bottom/>
      <diagonal/>
    </border>
    <border>
      <left style="medium">
        <color rgb="FF005698"/>
      </left>
      <right style="medium">
        <color rgb="FF005698"/>
      </right>
      <top/>
      <bottom style="thin">
        <color rgb="FFBEBEBE"/>
      </bottom>
      <diagonal/>
    </border>
    <border>
      <left style="medium">
        <color rgb="FF005698"/>
      </left>
      <right style="medium">
        <color rgb="FF005698"/>
      </right>
      <top style="thin">
        <color rgb="FFBEBEBE"/>
      </top>
      <bottom style="thin">
        <color rgb="FFBEBEBE"/>
      </bottom>
      <diagonal/>
    </border>
    <border>
      <left style="medium">
        <color rgb="FF005698"/>
      </left>
      <right style="medium">
        <color rgb="FF005698"/>
      </right>
      <top style="thin">
        <color rgb="FFBEBEBE"/>
      </top>
      <bottom style="medium">
        <color rgb="FF005698"/>
      </bottom>
      <diagonal/>
    </border>
    <border>
      <left style="medium">
        <color rgb="FF005698"/>
      </left>
      <right style="medium">
        <color rgb="FF005698"/>
      </right>
      <top style="hair">
        <color rgb="FF005698"/>
      </top>
      <bottom style="medium">
        <color rgb="FF005698"/>
      </bottom>
      <diagonal/>
    </border>
    <border>
      <left style="medium">
        <color rgb="FF005698"/>
      </left>
      <right style="medium">
        <color rgb="FF005698"/>
      </right>
      <top style="medium">
        <color rgb="FF005698"/>
      </top>
      <bottom style="medium">
        <color rgb="FF005698"/>
      </bottom>
      <diagonal/>
    </border>
    <border>
      <left/>
      <right/>
      <top style="thin">
        <color auto="1"/>
      </top>
      <bottom style="double">
        <color auto="1"/>
      </bottom>
      <diagonal/>
    </border>
    <border>
      <left style="medium">
        <color auto="1"/>
      </left>
      <right/>
      <top style="medium">
        <color auto="1"/>
      </top>
      <bottom style="medium">
        <color rgb="FF005698"/>
      </bottom>
      <diagonal/>
    </border>
    <border>
      <left/>
      <right style="thick">
        <color rgb="FF005698"/>
      </right>
      <top style="medium">
        <color auto="1"/>
      </top>
      <bottom style="medium">
        <color rgb="FF005698"/>
      </bottom>
      <diagonal/>
    </border>
    <border>
      <left/>
      <right/>
      <top style="medium">
        <color auto="1"/>
      </top>
      <bottom style="medium">
        <color rgb="FF005698"/>
      </bottom>
      <diagonal/>
    </border>
    <border>
      <left/>
      <right style="medium">
        <color auto="1"/>
      </right>
      <top style="medium">
        <color auto="1"/>
      </top>
      <bottom style="medium">
        <color rgb="FF005698"/>
      </bottom>
      <diagonal/>
    </border>
    <border>
      <left style="medium">
        <color auto="1"/>
      </left>
      <right/>
      <top style="medium">
        <color rgb="FF000066"/>
      </top>
      <bottom style="medium">
        <color auto="1"/>
      </bottom>
      <diagonal/>
    </border>
    <border>
      <left/>
      <right style="thick">
        <color rgb="FF000066"/>
      </right>
      <top style="medium">
        <color rgb="FF000066"/>
      </top>
      <bottom style="medium">
        <color auto="1"/>
      </bottom>
      <diagonal/>
    </border>
    <border>
      <left/>
      <right/>
      <top style="medium">
        <color rgb="FF000066"/>
      </top>
      <bottom style="medium">
        <color auto="1"/>
      </bottom>
      <diagonal/>
    </border>
    <border>
      <left/>
      <right style="medium">
        <color auto="1"/>
      </right>
      <top style="medium">
        <color rgb="FF000066"/>
      </top>
      <bottom style="medium">
        <color auto="1"/>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59996337778862885"/>
      </left>
      <right style="thin">
        <color theme="3" tint="-0.24994659260841701"/>
      </right>
      <top style="thin">
        <color theme="3" tint="0.59996337778862885"/>
      </top>
      <bottom style="thin">
        <color theme="3" tint="0.59996337778862885"/>
      </bottom>
      <diagonal/>
    </border>
    <border>
      <left style="thin">
        <color theme="3" tint="-0.24994659260841701"/>
      </left>
      <right style="thin">
        <color indexed="23"/>
      </right>
      <top style="thin">
        <color indexed="23"/>
      </top>
      <bottom style="thin">
        <color theme="3" tint="-0.24994659260841701"/>
      </bottom>
      <diagonal/>
    </border>
    <border>
      <left style="thin">
        <color indexed="23"/>
      </left>
      <right style="thin">
        <color theme="3" tint="-0.24994659260841701"/>
      </right>
      <top style="thin">
        <color indexed="23"/>
      </top>
      <bottom style="thin">
        <color theme="3" tint="-0.24994659260841701"/>
      </bottom>
      <diagonal/>
    </border>
    <border>
      <left style="thin">
        <color indexed="23"/>
      </left>
      <right style="thin">
        <color indexed="23"/>
      </right>
      <top style="thin">
        <color indexed="23"/>
      </top>
      <bottom style="thin">
        <color theme="3" tint="-0.24994659260841701"/>
      </bottom>
      <diagonal/>
    </border>
    <border>
      <left style="thin">
        <color theme="0" tint="-0.24994659260841701"/>
      </left>
      <right style="thin">
        <color theme="0" tint="-0.24994659260841701"/>
      </right>
      <top style="thin">
        <color theme="0" tint="-0.499984740745262"/>
      </top>
      <bottom style="thin">
        <color theme="0" tint="-0.49998474074526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499984740745262"/>
      </top>
      <bottom/>
      <diagonal/>
    </border>
    <border>
      <left style="thin">
        <color theme="0" tint="-0.24994659260841701"/>
      </left>
      <right/>
      <top/>
      <bottom/>
      <diagonal/>
    </border>
    <border>
      <left style="thin">
        <color theme="0" tint="-0.24994659260841701"/>
      </left>
      <right style="thin">
        <color theme="0" tint="-0.24994659260841701"/>
      </right>
      <top/>
      <bottom/>
      <diagonal/>
    </border>
  </borders>
  <cellStyleXfs count="63">
    <xf numFmtId="0" fontId="0" fillId="0" borderId="0"/>
    <xf numFmtId="0" fontId="1" fillId="2" borderId="0" applyNumberFormat="0" applyBorder="0" applyProtection="0"/>
    <xf numFmtId="0" fontId="2" fillId="3" borderId="0" applyNumberFormat="0" applyBorder="0" applyProtection="0"/>
    <xf numFmtId="164" fontId="3" fillId="0" borderId="0" applyFont="0" applyFill="0" applyBorder="0" applyProtection="0"/>
    <xf numFmtId="165" fontId="4" fillId="0" borderId="0" applyFont="0" applyFill="0" applyBorder="0" applyProtection="0"/>
    <xf numFmtId="43" fontId="5" fillId="0" borderId="0" applyFont="0" applyFill="0" applyBorder="0" applyProtection="0"/>
    <xf numFmtId="44" fontId="5" fillId="0" borderId="0" applyFont="0" applyFill="0" applyBorder="0" applyProtection="0"/>
    <xf numFmtId="0" fontId="6" fillId="0" borderId="0" applyNumberFormat="0" applyFill="0" applyBorder="0" applyProtection="0">
      <alignment vertical="top"/>
      <protection locked="0"/>
    </xf>
    <xf numFmtId="164" fontId="3" fillId="0" borderId="0" applyFont="0" applyFill="0" applyBorder="0" applyProtection="0"/>
    <xf numFmtId="164" fontId="3" fillId="0" borderId="0" applyFont="0" applyFill="0" applyBorder="0" applyProtection="0"/>
    <xf numFmtId="164" fontId="5" fillId="0" borderId="0" applyFont="0" applyFill="0" applyBorder="0" applyProtection="0"/>
    <xf numFmtId="0" fontId="5" fillId="0" borderId="0"/>
    <xf numFmtId="0" fontId="7" fillId="0" borderId="0"/>
    <xf numFmtId="0" fontId="3" fillId="0" borderId="0"/>
    <xf numFmtId="0" fontId="3" fillId="0" borderId="0"/>
    <xf numFmtId="0" fontId="3" fillId="0" borderId="0"/>
    <xf numFmtId="0" fontId="5" fillId="0" borderId="0"/>
    <xf numFmtId="0" fontId="8" fillId="0" borderId="0"/>
    <xf numFmtId="0" fontId="8" fillId="0" borderId="0"/>
    <xf numFmtId="0" fontId="7" fillId="0" borderId="0"/>
    <xf numFmtId="0" fontId="4" fillId="0" borderId="0"/>
    <xf numFmtId="9" fontId="3" fillId="0" borderId="0" applyFont="0" applyFill="0" applyBorder="0" applyProtection="0"/>
    <xf numFmtId="9" fontId="7" fillId="0" borderId="0" applyFont="0" applyFill="0" applyBorder="0" applyProtection="0"/>
    <xf numFmtId="9" fontId="7" fillId="0" borderId="0" applyFont="0" applyFill="0" applyBorder="0" applyProtection="0"/>
    <xf numFmtId="9" fontId="7" fillId="0" borderId="0"/>
    <xf numFmtId="9" fontId="5" fillId="0" borderId="0" applyFont="0" applyFill="0" applyBorder="0" applyProtection="0"/>
    <xf numFmtId="9" fontId="4" fillId="0" borderId="0" applyFont="0" applyFill="0" applyBorder="0" applyProtection="0"/>
    <xf numFmtId="9" fontId="7" fillId="0" borderId="0" applyFont="0" applyFill="0" applyBorder="0" applyProtection="0"/>
    <xf numFmtId="9" fontId="3" fillId="0" borderId="0" applyFont="0" applyFill="0" applyBorder="0" applyProtection="0"/>
    <xf numFmtId="9" fontId="5" fillId="0" borderId="0" applyFont="0" applyFill="0" applyBorder="0" applyProtection="0"/>
    <xf numFmtId="0" fontId="9" fillId="4" borderId="1" applyNumberFormat="0" applyProtection="0">
      <alignment horizontal="left" vertical="center" indent="1"/>
    </xf>
    <xf numFmtId="0" fontId="10" fillId="0" borderId="2" applyNumberFormat="0" applyFill="0" applyBorder="0" applyProtection="0"/>
    <xf numFmtId="0" fontId="11" fillId="0" borderId="2" applyNumberFormat="0" applyBorder="0" applyProtection="0"/>
    <xf numFmtId="0" fontId="12" fillId="5" borderId="1" applyNumberFormat="0" applyProtection="0">
      <alignment horizontal="left" vertical="center" indent="1"/>
    </xf>
    <xf numFmtId="166" fontId="13" fillId="6" borderId="1" applyNumberFormat="0" applyProtection="0">
      <alignment horizontal="left" vertical="center" indent="1"/>
    </xf>
    <xf numFmtId="0" fontId="9" fillId="4" borderId="3" applyNumberFormat="0" applyProtection="0">
      <alignment horizontal="left" vertical="center" indent="1"/>
    </xf>
    <xf numFmtId="0" fontId="5" fillId="0" borderId="0"/>
    <xf numFmtId="0" fontId="7" fillId="0" borderId="0"/>
    <xf numFmtId="0" fontId="5" fillId="0" borderId="0"/>
    <xf numFmtId="0" fontId="5" fillId="0" borderId="0"/>
    <xf numFmtId="0" fontId="7" fillId="0" borderId="0"/>
    <xf numFmtId="0" fontId="5" fillId="0" borderId="0"/>
    <xf numFmtId="0" fontId="3" fillId="0" borderId="0"/>
    <xf numFmtId="0" fontId="7" fillId="0" borderId="0"/>
    <xf numFmtId="0" fontId="3" fillId="0" borderId="0"/>
    <xf numFmtId="0" fontId="8" fillId="0" borderId="0"/>
    <xf numFmtId="0" fontId="5" fillId="0" borderId="0"/>
    <xf numFmtId="0" fontId="6" fillId="0" borderId="0" applyNumberFormat="0" applyFill="0" applyBorder="0" applyProtection="0">
      <alignment vertical="top"/>
      <protection locked="0"/>
    </xf>
    <xf numFmtId="0" fontId="3" fillId="0" borderId="0"/>
    <xf numFmtId="0" fontId="5" fillId="0" borderId="0"/>
    <xf numFmtId="0" fontId="3" fillId="0" borderId="0"/>
    <xf numFmtId="0" fontId="4" fillId="0" borderId="0"/>
    <xf numFmtId="0" fontId="3" fillId="0" borderId="0"/>
    <xf numFmtId="0" fontId="5" fillId="0" borderId="0"/>
    <xf numFmtId="0" fontId="4" fillId="0" borderId="0"/>
    <xf numFmtId="0" fontId="4" fillId="0" borderId="0"/>
    <xf numFmtId="0" fontId="5" fillId="0" borderId="0"/>
    <xf numFmtId="0" fontId="5" fillId="0" borderId="0"/>
    <xf numFmtId="9" fontId="4" fillId="0" borderId="0" applyFont="0" applyFill="0" applyBorder="0" applyProtection="0"/>
    <xf numFmtId="165" fontId="3" fillId="0" borderId="0" applyFont="0" applyFill="0" applyBorder="0" applyProtection="0"/>
    <xf numFmtId="164" fontId="3" fillId="0" borderId="0" applyFont="0" applyFill="0" applyBorder="0" applyProtection="0"/>
    <xf numFmtId="164" fontId="3" fillId="0" borderId="0" applyFont="0" applyFill="0" applyBorder="0" applyProtection="0"/>
    <xf numFmtId="165" fontId="4" fillId="0" borderId="0" applyFont="0" applyFill="0" applyBorder="0" applyProtection="0"/>
  </cellStyleXfs>
  <cellXfs count="1736">
    <xf numFmtId="0" fontId="0" fillId="0" borderId="0" xfId="0"/>
    <xf numFmtId="0" fontId="14" fillId="0" borderId="0" xfId="0" applyFont="1"/>
    <xf numFmtId="0" fontId="15" fillId="7" borderId="0" xfId="0" applyFont="1" applyFill="1"/>
    <xf numFmtId="0" fontId="14" fillId="0" borderId="0" xfId="0" applyFont="1" applyAlignment="1">
      <alignment vertical="center"/>
    </xf>
    <xf numFmtId="0" fontId="14" fillId="0" borderId="0" xfId="0" applyFont="1" applyAlignment="1">
      <alignment wrapText="1"/>
    </xf>
    <xf numFmtId="14" fontId="14" fillId="0" borderId="0" xfId="0" applyNumberFormat="1" applyFont="1"/>
    <xf numFmtId="0" fontId="16" fillId="0" borderId="0" xfId="20" applyFont="1"/>
    <xf numFmtId="0" fontId="16" fillId="8" borderId="0" xfId="20" applyFont="1" applyFill="1"/>
    <xf numFmtId="0" fontId="17" fillId="0" borderId="0" xfId="20" applyFont="1"/>
    <xf numFmtId="0" fontId="18" fillId="8" borderId="0" xfId="20" applyFont="1" applyFill="1"/>
    <xf numFmtId="0" fontId="19" fillId="8" borderId="0" xfId="54" applyFont="1" applyFill="1" applyAlignment="1">
      <alignment vertical="center"/>
    </xf>
    <xf numFmtId="0" fontId="18" fillId="8" borderId="0" xfId="20" applyFont="1" applyFill="1" applyAlignment="1">
      <alignment horizontal="left" vertical="center"/>
    </xf>
    <xf numFmtId="0" fontId="18" fillId="8" borderId="0" xfId="20" applyFont="1" applyFill="1" applyAlignment="1">
      <alignment horizontal="right" vertical="center"/>
    </xf>
    <xf numFmtId="0" fontId="18" fillId="8" borderId="0" xfId="20" applyFont="1" applyFill="1" applyAlignment="1">
      <alignment horizontal="center" vertical="center"/>
    </xf>
    <xf numFmtId="0" fontId="3" fillId="8" borderId="0" xfId="20" applyFont="1" applyFill="1"/>
    <xf numFmtId="0" fontId="20" fillId="8" borderId="0" xfId="20" applyFont="1" applyFill="1" applyAlignment="1">
      <alignment horizontal="right"/>
    </xf>
    <xf numFmtId="0" fontId="17" fillId="8" borderId="0" xfId="20" applyFont="1" applyFill="1" applyAlignment="1">
      <alignment horizontal="right"/>
    </xf>
    <xf numFmtId="0" fontId="17" fillId="8" borderId="0" xfId="20" applyFont="1" applyFill="1" applyAlignment="1">
      <alignment horizontal="right" vertical="center"/>
    </xf>
    <xf numFmtId="0" fontId="18" fillId="0" borderId="0" xfId="20" applyFont="1"/>
    <xf numFmtId="0" fontId="21" fillId="9" borderId="2" xfId="20" applyFont="1" applyFill="1" applyBorder="1" applyAlignment="1">
      <alignment horizontal="right" vertical="top"/>
    </xf>
    <xf numFmtId="0" fontId="23" fillId="8" borderId="0" xfId="20" applyFont="1" applyFill="1" applyAlignment="1">
      <alignment horizontal="right"/>
    </xf>
    <xf numFmtId="0" fontId="24" fillId="8" borderId="0" xfId="20" applyFont="1" applyFill="1" applyAlignment="1">
      <alignment horizontal="center"/>
    </xf>
    <xf numFmtId="0" fontId="21" fillId="9" borderId="2" xfId="20" applyFont="1" applyFill="1" applyBorder="1" applyAlignment="1">
      <alignment horizontal="right" vertical="top" wrapText="1"/>
    </xf>
    <xf numFmtId="14" fontId="22" fillId="8" borderId="4" xfId="20" applyNumberFormat="1" applyFont="1" applyFill="1" applyBorder="1" applyAlignment="1">
      <alignment horizontal="right" vertical="center"/>
    </xf>
    <xf numFmtId="0" fontId="22" fillId="8" borderId="4" xfId="20" applyFont="1" applyFill="1" applyBorder="1" applyAlignment="1">
      <alignment horizontal="right" vertical="center"/>
    </xf>
    <xf numFmtId="0" fontId="22" fillId="8" borderId="4" xfId="20" applyFont="1" applyFill="1" applyBorder="1" applyAlignment="1">
      <alignment horizontal="right" vertical="center" wrapText="1"/>
    </xf>
    <xf numFmtId="0" fontId="25" fillId="0" borderId="0" xfId="20" applyFont="1" applyAlignment="1">
      <alignment vertical="center" wrapText="1"/>
    </xf>
    <xf numFmtId="0" fontId="18" fillId="8" borderId="0" xfId="20" applyFont="1" applyFill="1" applyAlignment="1">
      <alignment wrapText="1"/>
    </xf>
    <xf numFmtId="0" fontId="26" fillId="8" borderId="0" xfId="20" applyFont="1" applyFill="1"/>
    <xf numFmtId="0" fontId="27" fillId="8" borderId="0" xfId="20" applyFont="1" applyFill="1" applyAlignment="1">
      <alignment horizontal="center" vertical="center"/>
    </xf>
    <xf numFmtId="0" fontId="21" fillId="9" borderId="5" xfId="20" applyFont="1" applyFill="1" applyBorder="1" applyAlignment="1">
      <alignment horizontal="right" vertical="top" wrapText="1"/>
    </xf>
    <xf numFmtId="0" fontId="22" fillId="8" borderId="6" xfId="20" applyFont="1" applyFill="1" applyBorder="1" applyAlignment="1">
      <alignment horizontal="right" vertical="center" wrapText="1"/>
    </xf>
    <xf numFmtId="0" fontId="27" fillId="8" borderId="0" xfId="20" applyFont="1" applyFill="1" applyAlignment="1">
      <alignment horizontal="left" vertical="center"/>
    </xf>
    <xf numFmtId="0" fontId="22" fillId="8" borderId="6" xfId="20" applyFont="1" applyFill="1" applyBorder="1" applyAlignment="1">
      <alignment horizontal="right" vertical="center"/>
    </xf>
    <xf numFmtId="0" fontId="28" fillId="8" borderId="0" xfId="20" applyFont="1" applyFill="1"/>
    <xf numFmtId="0" fontId="27" fillId="8" borderId="0" xfId="20" applyFont="1" applyFill="1"/>
    <xf numFmtId="0" fontId="16" fillId="8" borderId="0" xfId="20" applyFont="1" applyFill="1" applyAlignment="1">
      <alignment horizontal="right"/>
    </xf>
    <xf numFmtId="0" fontId="29" fillId="8" borderId="0" xfId="20" applyFont="1" applyFill="1"/>
    <xf numFmtId="0" fontId="30" fillId="8" borderId="0" xfId="20" applyFont="1" applyFill="1"/>
    <xf numFmtId="0" fontId="17" fillId="8" borderId="0" xfId="20" applyFont="1" applyFill="1"/>
    <xf numFmtId="0" fontId="32" fillId="8" borderId="0" xfId="20" applyFont="1" applyFill="1"/>
    <xf numFmtId="0" fontId="31" fillId="8" borderId="0" xfId="20" applyFont="1" applyFill="1"/>
    <xf numFmtId="0" fontId="33" fillId="8" borderId="0" xfId="20" applyFont="1" applyFill="1" applyAlignment="1">
      <alignment horizontal="left" indent="4"/>
    </xf>
    <xf numFmtId="0" fontId="35" fillId="10" borderId="8" xfId="54" applyFont="1" applyFill="1" applyBorder="1" applyAlignment="1">
      <alignment horizontal="center" vertical="center" wrapText="1"/>
    </xf>
    <xf numFmtId="0" fontId="36" fillId="8" borderId="9" xfId="54" applyFont="1" applyFill="1" applyBorder="1" applyAlignment="1">
      <alignment horizontal="center" vertical="center" wrapText="1"/>
    </xf>
    <xf numFmtId="0" fontId="35" fillId="8" borderId="0" xfId="54" applyFont="1" applyFill="1" applyAlignment="1">
      <alignment horizontal="left" vertical="center" wrapText="1"/>
    </xf>
    <xf numFmtId="0" fontId="37" fillId="8" borderId="0" xfId="20" applyFont="1" applyFill="1"/>
    <xf numFmtId="0" fontId="35" fillId="12" borderId="10" xfId="54" applyFont="1" applyFill="1" applyBorder="1" applyAlignment="1">
      <alignment horizontal="center" vertical="center" wrapText="1"/>
    </xf>
    <xf numFmtId="0" fontId="35" fillId="12" borderId="13" xfId="54" applyFont="1" applyFill="1" applyBorder="1" applyAlignment="1">
      <alignment horizontal="center" vertical="center" wrapText="1"/>
    </xf>
    <xf numFmtId="0" fontId="35" fillId="10" borderId="7" xfId="54" applyFont="1" applyFill="1" applyBorder="1" applyAlignment="1">
      <alignment vertical="center" wrapText="1"/>
    </xf>
    <xf numFmtId="0" fontId="35" fillId="10" borderId="14" xfId="54" applyFont="1" applyFill="1" applyBorder="1" applyAlignment="1">
      <alignment vertical="center" wrapText="1"/>
    </xf>
    <xf numFmtId="0" fontId="35" fillId="10" borderId="4" xfId="54" applyFont="1" applyFill="1" applyBorder="1" applyAlignment="1">
      <alignment vertical="center" wrapText="1"/>
    </xf>
    <xf numFmtId="0" fontId="16" fillId="0" borderId="15" xfId="20" quotePrefix="1" applyFont="1" applyBorder="1"/>
    <xf numFmtId="0" fontId="16" fillId="0" borderId="5" xfId="20" applyFont="1" applyBorder="1" applyAlignment="1">
      <alignment vertical="center" wrapText="1"/>
    </xf>
    <xf numFmtId="0" fontId="16" fillId="0" borderId="5" xfId="20" applyFont="1" applyBorder="1" applyAlignment="1">
      <alignment horizontal="left" vertical="center" wrapText="1"/>
    </xf>
    <xf numFmtId="0" fontId="16" fillId="0" borderId="2" xfId="20" applyFont="1" applyBorder="1" applyAlignment="1">
      <alignment horizontal="right" vertical="center"/>
    </xf>
    <xf numFmtId="0" fontId="33" fillId="0" borderId="5" xfId="20" applyFont="1" applyBorder="1" applyAlignment="1">
      <alignment horizontal="left" vertical="center" wrapText="1"/>
    </xf>
    <xf numFmtId="0" fontId="16" fillId="0" borderId="2" xfId="20" applyFont="1" applyBorder="1" applyAlignment="1">
      <alignment vertical="center" wrapText="1"/>
    </xf>
    <xf numFmtId="0" fontId="16" fillId="0" borderId="2" xfId="20" applyFont="1" applyBorder="1" applyAlignment="1">
      <alignment horizontal="left" vertical="center" wrapText="1"/>
    </xf>
    <xf numFmtId="0" fontId="33" fillId="0" borderId="2" xfId="20" applyFont="1" applyBorder="1" applyAlignment="1">
      <alignment horizontal="left" vertical="center" wrapText="1"/>
    </xf>
    <xf numFmtId="0" fontId="38" fillId="0" borderId="2" xfId="20" applyFont="1" applyBorder="1" applyAlignment="1">
      <alignment vertical="center"/>
    </xf>
    <xf numFmtId="0" fontId="16" fillId="8" borderId="2" xfId="20" applyFont="1" applyFill="1" applyBorder="1" applyAlignment="1">
      <alignment vertical="center" wrapText="1"/>
    </xf>
    <xf numFmtId="0" fontId="35" fillId="10" borderId="7" xfId="54" applyFont="1" applyFill="1" applyBorder="1" applyAlignment="1">
      <alignment horizontal="left" vertical="center" wrapText="1"/>
    </xf>
    <xf numFmtId="0" fontId="35" fillId="10" borderId="14" xfId="54" applyFont="1" applyFill="1" applyBorder="1" applyAlignment="1">
      <alignment horizontal="left" vertical="center" wrapText="1"/>
    </xf>
    <xf numFmtId="16" fontId="16" fillId="0" borderId="16" xfId="20" quotePrefix="1" applyNumberFormat="1" applyFont="1" applyBorder="1"/>
    <xf numFmtId="16" fontId="16" fillId="0" borderId="15" xfId="20" quotePrefix="1" applyNumberFormat="1" applyFont="1" applyBorder="1"/>
    <xf numFmtId="0" fontId="16" fillId="0" borderId="2" xfId="20" applyFont="1" applyBorder="1" applyAlignment="1">
      <alignment vertical="center"/>
    </xf>
    <xf numFmtId="0" fontId="16" fillId="8" borderId="2" xfId="20" applyFont="1" applyFill="1" applyBorder="1" applyAlignment="1">
      <alignment vertical="center"/>
    </xf>
    <xf numFmtId="0" fontId="16" fillId="0" borderId="2" xfId="20" applyFont="1" applyBorder="1" applyAlignment="1">
      <alignment horizontal="right" vertical="center" wrapText="1"/>
    </xf>
    <xf numFmtId="0" fontId="33" fillId="0" borderId="20" xfId="20" applyFont="1" applyBorder="1" applyAlignment="1">
      <alignment horizontal="left" vertical="top" wrapText="1"/>
    </xf>
    <xf numFmtId="0" fontId="16" fillId="0" borderId="20" xfId="20" applyFont="1" applyBorder="1" applyAlignment="1">
      <alignment vertical="center"/>
    </xf>
    <xf numFmtId="0" fontId="16" fillId="0" borderId="0" xfId="20" quotePrefix="1" applyFont="1" applyAlignment="1">
      <alignment horizontal="left"/>
    </xf>
    <xf numFmtId="0" fontId="36" fillId="8" borderId="2" xfId="20" applyFont="1" applyFill="1" applyBorder="1" applyAlignment="1">
      <alignment vertical="center" wrapText="1"/>
    </xf>
    <xf numFmtId="0" fontId="16" fillId="0" borderId="2" xfId="20" applyFont="1" applyBorder="1" applyAlignment="1">
      <alignment vertical="top" wrapText="1"/>
    </xf>
    <xf numFmtId="0" fontId="33" fillId="0" borderId="14" xfId="20" applyFont="1" applyBorder="1" applyAlignment="1">
      <alignment horizontal="left" vertical="center" wrapText="1"/>
    </xf>
    <xf numFmtId="16" fontId="16" fillId="0" borderId="2" xfId="20" quotePrefix="1" applyNumberFormat="1" applyFont="1" applyBorder="1"/>
    <xf numFmtId="0" fontId="16" fillId="13" borderId="7" xfId="20" applyFont="1" applyFill="1" applyBorder="1" applyAlignment="1">
      <alignment horizontal="left"/>
    </xf>
    <xf numFmtId="0" fontId="39" fillId="13" borderId="14" xfId="20" applyFont="1" applyFill="1" applyBorder="1" applyAlignment="1">
      <alignment horizontal="left" vertical="center"/>
    </xf>
    <xf numFmtId="0" fontId="16" fillId="13" borderId="14" xfId="20" applyFont="1" applyFill="1" applyBorder="1" applyAlignment="1">
      <alignment horizontal="right" vertical="center"/>
    </xf>
    <xf numFmtId="0" fontId="39" fillId="13" borderId="4" xfId="20" applyFont="1" applyFill="1" applyBorder="1" applyAlignment="1">
      <alignment horizontal="left" vertical="center"/>
    </xf>
    <xf numFmtId="0" fontId="16" fillId="8" borderId="0" xfId="20" applyFont="1" applyFill="1" applyAlignment="1">
      <alignment horizontal="left"/>
    </xf>
    <xf numFmtId="0" fontId="40" fillId="8" borderId="0" xfId="20" applyFont="1" applyFill="1"/>
    <xf numFmtId="0" fontId="17" fillId="8" borderId="0" xfId="51" applyFont="1" applyFill="1"/>
    <xf numFmtId="0" fontId="16" fillId="8" borderId="2" xfId="51" applyFont="1" applyFill="1" applyBorder="1" applyAlignment="1">
      <alignment vertical="top" wrapText="1"/>
    </xf>
    <xf numFmtId="0" fontId="16" fillId="8" borderId="2" xfId="51" applyFont="1" applyFill="1" applyBorder="1" applyAlignment="1">
      <alignment horizontal="center" vertical="top" wrapText="1"/>
    </xf>
    <xf numFmtId="14" fontId="16" fillId="8" borderId="2" xfId="51" applyNumberFormat="1" applyFont="1" applyFill="1" applyBorder="1" applyAlignment="1">
      <alignment horizontal="center" vertical="top" wrapText="1"/>
    </xf>
    <xf numFmtId="0" fontId="16" fillId="0" borderId="20" xfId="20" applyFont="1" applyBorder="1" applyAlignment="1">
      <alignment vertical="center" wrapText="1"/>
    </xf>
    <xf numFmtId="0" fontId="38" fillId="0" borderId="20" xfId="20" applyFont="1" applyBorder="1" applyAlignment="1">
      <alignment vertical="center"/>
    </xf>
    <xf numFmtId="0" fontId="16" fillId="8" borderId="20" xfId="20" applyFont="1" applyFill="1" applyBorder="1" applyAlignment="1">
      <alignment vertical="center" wrapText="1"/>
    </xf>
    <xf numFmtId="14" fontId="33" fillId="0" borderId="5" xfId="20" applyNumberFormat="1" applyFont="1" applyBorder="1" applyAlignment="1">
      <alignment horizontal="left" vertical="center" wrapText="1"/>
    </xf>
    <xf numFmtId="0" fontId="16" fillId="0" borderId="5" xfId="20" applyFont="1" applyBorder="1" applyAlignment="1">
      <alignment vertical="center"/>
    </xf>
    <xf numFmtId="14" fontId="33" fillId="8" borderId="2" xfId="20" applyNumberFormat="1" applyFont="1" applyFill="1" applyBorder="1" applyAlignment="1">
      <alignment horizontal="left" vertical="center" wrapText="1"/>
    </xf>
    <xf numFmtId="14" fontId="33" fillId="0" borderId="2" xfId="20" applyNumberFormat="1" applyFont="1" applyBorder="1" applyAlignment="1">
      <alignment horizontal="left" vertical="center" wrapText="1"/>
    </xf>
    <xf numFmtId="0" fontId="41" fillId="0" borderId="2" xfId="20" applyFont="1" applyBorder="1" applyAlignment="1">
      <alignment horizontal="left" vertical="center" wrapText="1"/>
    </xf>
    <xf numFmtId="0" fontId="33" fillId="0" borderId="2" xfId="20" quotePrefix="1" applyFont="1" applyBorder="1" applyAlignment="1">
      <alignment horizontal="center" vertical="center" wrapText="1"/>
    </xf>
    <xf numFmtId="0" fontId="16" fillId="14" borderId="7" xfId="20" applyFont="1" applyFill="1" applyBorder="1"/>
    <xf numFmtId="0" fontId="39" fillId="14" borderId="14" xfId="20" applyFont="1" applyFill="1" applyBorder="1" applyAlignment="1">
      <alignment horizontal="left" vertical="center"/>
    </xf>
    <xf numFmtId="0" fontId="16" fillId="14" borderId="14" xfId="20" applyFont="1" applyFill="1" applyBorder="1" applyAlignment="1">
      <alignment horizontal="right" vertical="center"/>
    </xf>
    <xf numFmtId="0" fontId="39" fillId="14" borderId="4" xfId="20" applyFont="1" applyFill="1" applyBorder="1" applyAlignment="1">
      <alignment horizontal="left" vertical="center"/>
    </xf>
    <xf numFmtId="0" fontId="16" fillId="0" borderId="14" xfId="20" applyFont="1" applyBorder="1" applyAlignment="1">
      <alignment vertical="center" wrapText="1"/>
    </xf>
    <xf numFmtId="0" fontId="40" fillId="8" borderId="0" xfId="51" applyFont="1" applyFill="1"/>
    <xf numFmtId="0" fontId="40" fillId="0" borderId="0" xfId="51" applyFont="1"/>
    <xf numFmtId="0" fontId="42" fillId="0" borderId="0" xfId="51" applyFont="1"/>
    <xf numFmtId="0" fontId="4" fillId="0" borderId="0" xfId="54"/>
    <xf numFmtId="0" fontId="16" fillId="8" borderId="0" xfId="54" applyFont="1" applyFill="1"/>
    <xf numFmtId="0" fontId="43" fillId="0" borderId="0" xfId="54" applyFont="1"/>
    <xf numFmtId="0" fontId="6" fillId="8" borderId="0" xfId="47" applyFill="1" applyAlignment="1" applyProtection="1"/>
    <xf numFmtId="0" fontId="5" fillId="8" borderId="0" xfId="53" applyFill="1" applyProtection="1">
      <protection locked="0"/>
    </xf>
    <xf numFmtId="0" fontId="16" fillId="0" borderId="0" xfId="54" applyFont="1"/>
    <xf numFmtId="0" fontId="44" fillId="8" borderId="0" xfId="54" applyFont="1" applyFill="1"/>
    <xf numFmtId="0" fontId="40" fillId="8" borderId="0" xfId="54" applyFont="1" applyFill="1"/>
    <xf numFmtId="0" fontId="34" fillId="8" borderId="7" xfId="54" applyFont="1" applyFill="1" applyBorder="1" applyAlignment="1">
      <alignment vertical="center"/>
    </xf>
    <xf numFmtId="0" fontId="34" fillId="8" borderId="4" xfId="54" applyFont="1" applyFill="1" applyBorder="1" applyAlignment="1">
      <alignment vertical="center"/>
    </xf>
    <xf numFmtId="0" fontId="45" fillId="8" borderId="0" xfId="7" applyFont="1" applyFill="1" applyAlignment="1" applyProtection="1"/>
    <xf numFmtId="0" fontId="5" fillId="15" borderId="2" xfId="53" applyFill="1" applyBorder="1" applyProtection="1">
      <protection locked="0"/>
    </xf>
    <xf numFmtId="0" fontId="36" fillId="8" borderId="21" xfId="54" applyFont="1" applyFill="1" applyBorder="1" applyAlignment="1">
      <alignment horizontal="center" vertical="center" wrapText="1"/>
    </xf>
    <xf numFmtId="0" fontId="17" fillId="8" borderId="0" xfId="54" applyFont="1" applyFill="1"/>
    <xf numFmtId="9" fontId="16" fillId="8" borderId="0" xfId="58" applyFont="1" applyFill="1"/>
    <xf numFmtId="1" fontId="16" fillId="8" borderId="0" xfId="54" applyNumberFormat="1" applyFont="1" applyFill="1"/>
    <xf numFmtId="0" fontId="35" fillId="11" borderId="7" xfId="54" applyFont="1" applyFill="1" applyBorder="1" applyAlignment="1">
      <alignment vertical="center" wrapText="1"/>
    </xf>
    <xf numFmtId="0" fontId="35" fillId="11" borderId="4" xfId="54" applyFont="1" applyFill="1" applyBorder="1" applyAlignment="1">
      <alignment vertical="center" wrapText="1"/>
    </xf>
    <xf numFmtId="3" fontId="16" fillId="8" borderId="0" xfId="54" applyNumberFormat="1" applyFont="1" applyFill="1"/>
    <xf numFmtId="2" fontId="16" fillId="8" borderId="0" xfId="54" applyNumberFormat="1" applyFont="1" applyFill="1"/>
    <xf numFmtId="0" fontId="39" fillId="16" borderId="0" xfId="54" applyFont="1" applyFill="1"/>
    <xf numFmtId="0" fontId="16" fillId="16" borderId="0" xfId="54" applyFont="1" applyFill="1"/>
    <xf numFmtId="9" fontId="16" fillId="8" borderId="0" xfId="21" applyFont="1" applyFill="1"/>
    <xf numFmtId="0" fontId="36" fillId="8" borderId="0" xfId="51" applyFont="1" applyFill="1"/>
    <xf numFmtId="0" fontId="46" fillId="8" borderId="22" xfId="54" applyFont="1" applyFill="1" applyBorder="1"/>
    <xf numFmtId="0" fontId="46" fillId="8" borderId="22" xfId="54" applyFont="1" applyFill="1" applyBorder="1" applyAlignment="1">
      <alignment vertical="top" wrapText="1"/>
    </xf>
    <xf numFmtId="0" fontId="46" fillId="8" borderId="0" xfId="54" applyFont="1" applyFill="1"/>
    <xf numFmtId="0" fontId="6" fillId="8" borderId="22" xfId="47" applyFill="1" applyBorder="1" applyAlignment="1" applyProtection="1"/>
    <xf numFmtId="0" fontId="16" fillId="8" borderId="23" xfId="54" applyFont="1" applyFill="1" applyBorder="1"/>
    <xf numFmtId="0" fontId="16" fillId="8" borderId="24" xfId="54" applyFont="1" applyFill="1" applyBorder="1"/>
    <xf numFmtId="0" fontId="16" fillId="8" borderId="25" xfId="54" applyFont="1" applyFill="1" applyBorder="1"/>
    <xf numFmtId="0" fontId="16" fillId="8" borderId="26" xfId="54" applyFont="1" applyFill="1" applyBorder="1"/>
    <xf numFmtId="0" fontId="16" fillId="8" borderId="27" xfId="54" applyFont="1" applyFill="1" applyBorder="1"/>
    <xf numFmtId="0" fontId="16" fillId="8" borderId="28" xfId="54" applyFont="1" applyFill="1" applyBorder="1"/>
    <xf numFmtId="0" fontId="16" fillId="16" borderId="29" xfId="54" applyFont="1" applyFill="1" applyBorder="1"/>
    <xf numFmtId="0" fontId="16" fillId="16" borderId="30" xfId="54" applyFont="1" applyFill="1" applyBorder="1"/>
    <xf numFmtId="0" fontId="16" fillId="16" borderId="31" xfId="54" applyFont="1" applyFill="1" applyBorder="1"/>
    <xf numFmtId="0" fontId="35" fillId="12" borderId="32" xfId="54" applyFont="1" applyFill="1" applyBorder="1" applyAlignment="1">
      <alignment horizontal="left" vertical="center" wrapText="1"/>
    </xf>
    <xf numFmtId="0" fontId="35" fillId="12" borderId="33" xfId="54" applyFont="1" applyFill="1" applyBorder="1" applyAlignment="1">
      <alignment horizontal="center" vertical="center" wrapText="1"/>
    </xf>
    <xf numFmtId="0" fontId="16" fillId="17" borderId="34" xfId="54" applyFont="1" applyFill="1" applyBorder="1" applyAlignment="1">
      <alignment horizontal="center" vertical="center" wrapText="1"/>
    </xf>
    <xf numFmtId="0" fontId="16" fillId="17" borderId="35" xfId="54" applyFont="1" applyFill="1" applyBorder="1" applyAlignment="1">
      <alignment horizontal="center" vertical="center" wrapText="1"/>
    </xf>
    <xf numFmtId="0" fontId="16" fillId="17" borderId="23" xfId="54" applyFont="1" applyFill="1" applyBorder="1" applyAlignment="1">
      <alignment horizontal="center" vertical="center" wrapText="1"/>
    </xf>
    <xf numFmtId="0" fontId="16" fillId="17" borderId="36" xfId="54" applyFont="1" applyFill="1" applyBorder="1" applyAlignment="1">
      <alignment horizontal="center" vertical="center" wrapText="1"/>
    </xf>
    <xf numFmtId="0" fontId="16" fillId="16" borderId="34" xfId="54" applyFont="1" applyFill="1" applyBorder="1" applyAlignment="1">
      <alignment horizontal="center" vertical="center" wrapText="1"/>
    </xf>
    <xf numFmtId="0" fontId="16" fillId="16" borderId="36" xfId="54" applyFont="1" applyFill="1" applyBorder="1" applyAlignment="1">
      <alignment horizontal="center" vertical="center" wrapText="1"/>
    </xf>
    <xf numFmtId="0" fontId="39" fillId="13" borderId="37" xfId="54" applyFont="1" applyFill="1" applyBorder="1" applyAlignment="1">
      <alignment vertical="center"/>
    </xf>
    <xf numFmtId="0" fontId="39" fillId="13" borderId="38" xfId="54" applyFont="1" applyFill="1" applyBorder="1" applyAlignment="1">
      <alignment vertical="center"/>
    </xf>
    <xf numFmtId="0" fontId="16" fillId="13" borderId="38" xfId="54" applyFont="1" applyFill="1" applyBorder="1" applyAlignment="1">
      <alignment vertical="center"/>
    </xf>
    <xf numFmtId="0" fontId="16" fillId="18" borderId="38" xfId="54" applyFont="1" applyFill="1" applyBorder="1" applyAlignment="1">
      <alignment vertical="center"/>
    </xf>
    <xf numFmtId="0" fontId="16" fillId="13" borderId="37" xfId="54" applyFont="1" applyFill="1" applyBorder="1" applyAlignment="1">
      <alignment vertical="center"/>
    </xf>
    <xf numFmtId="0" fontId="16" fillId="13" borderId="39" xfId="54" applyFont="1" applyFill="1" applyBorder="1" applyAlignment="1">
      <alignment vertical="center"/>
    </xf>
    <xf numFmtId="3" fontId="16" fillId="13" borderId="37" xfId="54" applyNumberFormat="1" applyFont="1" applyFill="1" applyBorder="1" applyAlignment="1">
      <alignment vertical="center"/>
    </xf>
    <xf numFmtId="3" fontId="16" fillId="13" borderId="38" xfId="54" applyNumberFormat="1" applyFont="1" applyFill="1" applyBorder="1" applyAlignment="1">
      <alignment vertical="center"/>
    </xf>
    <xf numFmtId="3" fontId="16" fillId="13" borderId="39" xfId="54" applyNumberFormat="1" applyFont="1" applyFill="1" applyBorder="1" applyAlignment="1">
      <alignment vertical="center"/>
    </xf>
    <xf numFmtId="9" fontId="16" fillId="13" borderId="37" xfId="58" applyFont="1" applyFill="1" applyBorder="1" applyAlignment="1">
      <alignment vertical="center"/>
    </xf>
    <xf numFmtId="9" fontId="16" fillId="13" borderId="38" xfId="58" applyFont="1" applyFill="1" applyBorder="1" applyAlignment="1">
      <alignment vertical="center"/>
    </xf>
    <xf numFmtId="9" fontId="16" fillId="13" borderId="39" xfId="58" applyFont="1" applyFill="1" applyBorder="1" applyAlignment="1">
      <alignment vertical="center"/>
    </xf>
    <xf numFmtId="3" fontId="39" fillId="13" borderId="37" xfId="54" applyNumberFormat="1" applyFont="1" applyFill="1" applyBorder="1" applyAlignment="1">
      <alignment vertical="center"/>
    </xf>
    <xf numFmtId="3" fontId="44" fillId="13" borderId="37" xfId="54" applyNumberFormat="1" applyFont="1" applyFill="1" applyBorder="1" applyAlignment="1">
      <alignment vertical="center"/>
    </xf>
    <xf numFmtId="3" fontId="39" fillId="19" borderId="37" xfId="20" applyNumberFormat="1" applyFont="1" applyFill="1" applyBorder="1" applyAlignment="1">
      <alignment vertical="center"/>
    </xf>
    <xf numFmtId="3" fontId="16" fillId="13" borderId="26" xfId="54" applyNumberFormat="1" applyFont="1" applyFill="1" applyBorder="1" applyAlignment="1">
      <alignment vertical="center"/>
    </xf>
    <xf numFmtId="3" fontId="16" fillId="13" borderId="27" xfId="54" applyNumberFormat="1" applyFont="1" applyFill="1" applyBorder="1" applyAlignment="1">
      <alignment vertical="center"/>
    </xf>
    <xf numFmtId="1" fontId="16" fillId="16" borderId="37" xfId="54" applyNumberFormat="1" applyFont="1" applyFill="1" applyBorder="1" applyAlignment="1">
      <alignment vertical="center"/>
    </xf>
    <xf numFmtId="1" fontId="16" fillId="16" borderId="40" xfId="54" applyNumberFormat="1" applyFont="1" applyFill="1" applyBorder="1" applyAlignment="1">
      <alignment vertical="center"/>
    </xf>
    <xf numFmtId="0" fontId="44" fillId="9" borderId="37" xfId="54" applyFont="1" applyFill="1" applyBorder="1" applyAlignment="1">
      <alignment vertical="center"/>
    </xf>
    <xf numFmtId="0" fontId="44" fillId="9" borderId="38" xfId="54" applyFont="1" applyFill="1" applyBorder="1" applyAlignment="1">
      <alignment vertical="center"/>
    </xf>
    <xf numFmtId="0" fontId="16" fillId="9" borderId="38" xfId="54" applyFont="1" applyFill="1" applyBorder="1" applyAlignment="1">
      <alignment vertical="center"/>
    </xf>
    <xf numFmtId="0" fontId="16" fillId="9" borderId="24" xfId="54" applyFont="1" applyFill="1" applyBorder="1" applyAlignment="1">
      <alignment vertical="center"/>
    </xf>
    <xf numFmtId="0" fontId="16" fillId="9" borderId="23" xfId="54" applyFont="1" applyFill="1" applyBorder="1" applyAlignment="1">
      <alignment vertical="center"/>
    </xf>
    <xf numFmtId="0" fontId="16" fillId="9" borderId="25" xfId="54" applyFont="1" applyFill="1" applyBorder="1" applyAlignment="1">
      <alignment vertical="center"/>
    </xf>
    <xf numFmtId="3" fontId="16" fillId="9" borderId="37" xfId="54" applyNumberFormat="1" applyFont="1" applyFill="1" applyBorder="1" applyAlignment="1">
      <alignment vertical="center"/>
    </xf>
    <xf numFmtId="3" fontId="16" fillId="9" borderId="38" xfId="54" applyNumberFormat="1" applyFont="1" applyFill="1" applyBorder="1" applyAlignment="1">
      <alignment vertical="center"/>
    </xf>
    <xf numFmtId="3" fontId="16" fillId="9" borderId="39" xfId="54" applyNumberFormat="1" applyFont="1" applyFill="1" applyBorder="1" applyAlignment="1">
      <alignment vertical="center"/>
    </xf>
    <xf numFmtId="9" fontId="16" fillId="9" borderId="37" xfId="58" applyFont="1" applyFill="1" applyBorder="1" applyAlignment="1">
      <alignment vertical="center"/>
    </xf>
    <xf numFmtId="9" fontId="16" fillId="9" borderId="38" xfId="58" applyFont="1" applyFill="1" applyBorder="1" applyAlignment="1">
      <alignment vertical="center"/>
    </xf>
    <xf numFmtId="9" fontId="16" fillId="9" borderId="39" xfId="58" applyFont="1" applyFill="1" applyBorder="1" applyAlignment="1">
      <alignment vertical="center"/>
    </xf>
    <xf numFmtId="3" fontId="16" fillId="20" borderId="37" xfId="20" applyNumberFormat="1" applyFont="1" applyFill="1" applyBorder="1" applyAlignment="1">
      <alignment vertical="center"/>
    </xf>
    <xf numFmtId="3" fontId="16" fillId="20" borderId="38" xfId="20" applyNumberFormat="1" applyFont="1" applyFill="1" applyBorder="1" applyAlignment="1">
      <alignment vertical="center"/>
    </xf>
    <xf numFmtId="3" fontId="16" fillId="20" borderId="39" xfId="20" applyNumberFormat="1" applyFont="1" applyFill="1" applyBorder="1" applyAlignment="1">
      <alignment vertical="center"/>
    </xf>
    <xf numFmtId="3" fontId="16" fillId="9" borderId="41" xfId="54" applyNumberFormat="1" applyFont="1" applyFill="1" applyBorder="1" applyAlignment="1">
      <alignment vertical="center"/>
    </xf>
    <xf numFmtId="3" fontId="16" fillId="9" borderId="0" xfId="54" applyNumberFormat="1" applyFont="1" applyFill="1" applyAlignment="1">
      <alignment vertical="center"/>
    </xf>
    <xf numFmtId="3" fontId="16" fillId="9" borderId="42" xfId="54" applyNumberFormat="1" applyFont="1" applyFill="1" applyBorder="1" applyAlignment="1">
      <alignment vertical="center"/>
    </xf>
    <xf numFmtId="0" fontId="16" fillId="8" borderId="23" xfId="54" applyFont="1" applyFill="1" applyBorder="1" applyAlignment="1">
      <alignment vertical="center"/>
    </xf>
    <xf numFmtId="0" fontId="16" fillId="8" borderId="24" xfId="54" applyFont="1" applyFill="1" applyBorder="1" applyAlignment="1">
      <alignment vertical="center"/>
    </xf>
    <xf numFmtId="0" fontId="16" fillId="8" borderId="25" xfId="54" applyFont="1" applyFill="1" applyBorder="1" applyAlignment="1">
      <alignment vertical="center"/>
    </xf>
    <xf numFmtId="3" fontId="39" fillId="16" borderId="37" xfId="58" applyNumberFormat="1" applyFont="1" applyFill="1" applyBorder="1" applyAlignment="1">
      <alignment vertical="center"/>
    </xf>
    <xf numFmtId="3" fontId="39" fillId="16" borderId="40" xfId="58" applyNumberFormat="1" applyFont="1" applyFill="1" applyBorder="1" applyAlignment="1">
      <alignment vertical="center"/>
    </xf>
    <xf numFmtId="0" fontId="16" fillId="8" borderId="43" xfId="54" quotePrefix="1" applyFont="1" applyFill="1" applyBorder="1" applyAlignment="1">
      <alignment horizontal="left"/>
    </xf>
    <xf numFmtId="0" fontId="47" fillId="8" borderId="2" xfId="54" quotePrefix="1" applyFont="1" applyFill="1" applyBorder="1" applyAlignment="1">
      <alignment horizontal="left"/>
    </xf>
    <xf numFmtId="2" fontId="16" fillId="0" borderId="2" xfId="54" applyNumberFormat="1" applyFont="1" applyBorder="1"/>
    <xf numFmtId="0" fontId="16" fillId="0" borderId="2" xfId="54" applyFont="1" applyBorder="1" applyAlignment="1">
      <alignment vertical="center"/>
    </xf>
    <xf numFmtId="9" fontId="16" fillId="8" borderId="44" xfId="58" applyFont="1" applyFill="1" applyBorder="1"/>
    <xf numFmtId="9" fontId="16" fillId="8" borderId="45" xfId="58" applyFont="1" applyFill="1" applyBorder="1"/>
    <xf numFmtId="9" fontId="16" fillId="8" borderId="46" xfId="58" applyFont="1" applyFill="1" applyBorder="1"/>
    <xf numFmtId="3" fontId="3" fillId="0" borderId="0" xfId="54" applyNumberFormat="1" applyFont="1" applyAlignment="1">
      <alignment horizontal="right" vertical="center" wrapText="1"/>
    </xf>
    <xf numFmtId="3" fontId="16" fillId="0" borderId="2" xfId="54" applyNumberFormat="1" applyFont="1" applyBorder="1" applyAlignment="1">
      <alignment horizontal="right"/>
    </xf>
    <xf numFmtId="3" fontId="16" fillId="0" borderId="4" xfId="54" applyNumberFormat="1" applyFont="1" applyBorder="1" applyAlignment="1">
      <alignment horizontal="right"/>
    </xf>
    <xf numFmtId="3" fontId="16" fillId="0" borderId="2" xfId="54" applyNumberFormat="1" applyFont="1" applyBorder="1" applyAlignment="1" applyProtection="1">
      <alignment horizontal="right"/>
      <protection locked="0"/>
    </xf>
    <xf numFmtId="3" fontId="16" fillId="0" borderId="4" xfId="54" applyNumberFormat="1" applyFont="1" applyBorder="1" applyAlignment="1" applyProtection="1">
      <alignment horizontal="right"/>
      <protection locked="0"/>
    </xf>
    <xf numFmtId="3" fontId="16" fillId="0" borderId="4" xfId="0" applyNumberFormat="1" applyFont="1" applyBorder="1" applyAlignment="1" applyProtection="1">
      <alignment horizontal="right" wrapText="1"/>
      <protection locked="0"/>
    </xf>
    <xf numFmtId="3" fontId="16" fillId="0" borderId="4" xfId="0" applyNumberFormat="1" applyFont="1" applyBorder="1" applyAlignment="1" applyProtection="1">
      <alignment horizontal="right"/>
      <protection locked="0"/>
    </xf>
    <xf numFmtId="9" fontId="16" fillId="0" borderId="2" xfId="58" applyFont="1" applyBorder="1" applyAlignment="1" applyProtection="1">
      <alignment horizontal="right"/>
      <protection locked="0"/>
    </xf>
    <xf numFmtId="167" fontId="16" fillId="0" borderId="2" xfId="58" applyNumberFormat="1" applyFont="1" applyBorder="1" applyAlignment="1" applyProtection="1">
      <alignment horizontal="right"/>
      <protection locked="0"/>
    </xf>
    <xf numFmtId="3" fontId="16" fillId="0" borderId="43" xfId="54" applyNumberFormat="1" applyFont="1" applyBorder="1"/>
    <xf numFmtId="3" fontId="16" fillId="0" borderId="2" xfId="54" applyNumberFormat="1" applyFont="1" applyBorder="1"/>
    <xf numFmtId="3" fontId="16" fillId="0" borderId="47" xfId="54" applyNumberFormat="1" applyFont="1" applyBorder="1"/>
    <xf numFmtId="0" fontId="16" fillId="8" borderId="48" xfId="54" applyFont="1" applyFill="1" applyBorder="1" applyAlignment="1">
      <alignment vertical="center"/>
    </xf>
    <xf numFmtId="0" fontId="16" fillId="8" borderId="5" xfId="54" applyFont="1" applyFill="1" applyBorder="1" applyAlignment="1">
      <alignment vertical="center"/>
    </xf>
    <xf numFmtId="0" fontId="16" fillId="8" borderId="49" xfId="54" applyFont="1" applyFill="1" applyBorder="1" applyAlignment="1">
      <alignment vertical="center"/>
    </xf>
    <xf numFmtId="0" fontId="46" fillId="8" borderId="41" xfId="54" applyFont="1" applyFill="1" applyBorder="1" applyAlignment="1" applyProtection="1">
      <alignment vertical="center"/>
      <protection locked="0"/>
    </xf>
    <xf numFmtId="0" fontId="16" fillId="8" borderId="0" xfId="54" applyFont="1" applyFill="1" applyAlignment="1" applyProtection="1">
      <alignment vertical="center"/>
      <protection locked="0"/>
    </xf>
    <xf numFmtId="0" fontId="16" fillId="8" borderId="42" xfId="54" applyFont="1" applyFill="1" applyBorder="1" applyAlignment="1" applyProtection="1">
      <alignment vertical="center"/>
      <protection locked="0"/>
    </xf>
    <xf numFmtId="0" fontId="16" fillId="8" borderId="41" xfId="54" applyFont="1" applyFill="1" applyBorder="1" applyAlignment="1">
      <alignment vertical="center"/>
    </xf>
    <xf numFmtId="0" fontId="16" fillId="8" borderId="0" xfId="54" applyFont="1" applyFill="1" applyAlignment="1">
      <alignment vertical="center"/>
    </xf>
    <xf numFmtId="0" fontId="16" fillId="8" borderId="42" xfId="54" applyFont="1" applyFill="1" applyBorder="1" applyAlignment="1">
      <alignment vertical="center"/>
    </xf>
    <xf numFmtId="3" fontId="16" fillId="16" borderId="43" xfId="58" applyNumberFormat="1" applyFont="1" applyFill="1" applyBorder="1"/>
    <xf numFmtId="3" fontId="16" fillId="16" borderId="0" xfId="54" applyNumberFormat="1" applyFont="1" applyFill="1"/>
    <xf numFmtId="9" fontId="16" fillId="8" borderId="43" xfId="58" applyFont="1" applyFill="1" applyBorder="1"/>
    <xf numFmtId="9" fontId="16" fillId="8" borderId="2" xfId="58" applyFont="1" applyFill="1" applyBorder="1"/>
    <xf numFmtId="9" fontId="16" fillId="8" borderId="47" xfId="58" applyFont="1" applyFill="1" applyBorder="1"/>
    <xf numFmtId="3" fontId="16" fillId="0" borderId="50" xfId="54" applyNumberFormat="1" applyFont="1" applyBorder="1"/>
    <xf numFmtId="3" fontId="16" fillId="0" borderId="4" xfId="54" applyNumberFormat="1" applyFont="1" applyBorder="1"/>
    <xf numFmtId="3" fontId="16" fillId="0" borderId="43" xfId="54" applyNumberFormat="1" applyFont="1" applyBorder="1" applyProtection="1">
      <protection locked="0"/>
    </xf>
    <xf numFmtId="3" fontId="16" fillId="0" borderId="2" xfId="54" applyNumberFormat="1" applyFont="1" applyBorder="1" applyProtection="1">
      <protection locked="0"/>
    </xf>
    <xf numFmtId="3" fontId="16" fillId="0" borderId="2" xfId="0" applyNumberFormat="1" applyFont="1" applyBorder="1" applyProtection="1">
      <protection locked="0"/>
    </xf>
    <xf numFmtId="9" fontId="16" fillId="0" borderId="43" xfId="58" applyFont="1" applyBorder="1" applyProtection="1">
      <protection locked="0"/>
    </xf>
    <xf numFmtId="9" fontId="16" fillId="0" borderId="2" xfId="58" applyFont="1" applyBorder="1" applyProtection="1">
      <protection locked="0"/>
    </xf>
    <xf numFmtId="9" fontId="16" fillId="0" borderId="47" xfId="58" applyFont="1" applyBorder="1" applyProtection="1">
      <protection locked="0"/>
    </xf>
    <xf numFmtId="167" fontId="16" fillId="0" borderId="43" xfId="58" applyNumberFormat="1" applyFont="1" applyBorder="1" applyProtection="1">
      <protection locked="0"/>
    </xf>
    <xf numFmtId="167" fontId="16" fillId="0" borderId="2" xfId="58" applyNumberFormat="1" applyFont="1" applyBorder="1" applyProtection="1">
      <protection locked="0"/>
    </xf>
    <xf numFmtId="167" fontId="16" fillId="0" borderId="47" xfId="58" applyNumberFormat="1" applyFont="1" applyBorder="1" applyProtection="1">
      <protection locked="0"/>
    </xf>
    <xf numFmtId="0" fontId="16" fillId="8" borderId="43" xfId="54" applyFont="1" applyFill="1" applyBorder="1" applyAlignment="1">
      <alignment vertical="center"/>
    </xf>
    <xf numFmtId="0" fontId="16" fillId="8" borderId="2" xfId="54" applyFont="1" applyFill="1" applyBorder="1" applyAlignment="1">
      <alignment vertical="center"/>
    </xf>
    <xf numFmtId="0" fontId="16" fillId="8" borderId="47" xfId="54" applyFont="1" applyFill="1" applyBorder="1" applyAlignment="1">
      <alignment vertical="center"/>
    </xf>
    <xf numFmtId="0" fontId="16" fillId="8" borderId="41" xfId="54" applyFont="1" applyFill="1" applyBorder="1" applyAlignment="1" applyProtection="1">
      <alignment vertical="center"/>
      <protection locked="0"/>
    </xf>
    <xf numFmtId="3" fontId="16" fillId="0" borderId="47" xfId="54" applyNumberFormat="1" applyFont="1" applyBorder="1" applyProtection="1">
      <protection locked="0"/>
    </xf>
    <xf numFmtId="3" fontId="16" fillId="0" borderId="51" xfId="54" applyNumberFormat="1" applyFont="1" applyBorder="1"/>
    <xf numFmtId="3" fontId="16" fillId="0" borderId="20" xfId="54" applyNumberFormat="1" applyFont="1" applyBorder="1"/>
    <xf numFmtId="3" fontId="16" fillId="0" borderId="52" xfId="54" applyNumberFormat="1" applyFont="1" applyBorder="1"/>
    <xf numFmtId="3" fontId="16" fillId="0" borderId="51" xfId="54" applyNumberFormat="1" applyFont="1" applyBorder="1" applyProtection="1">
      <protection locked="0"/>
    </xf>
    <xf numFmtId="3" fontId="16" fillId="0" borderId="20" xfId="54" applyNumberFormat="1" applyFont="1" applyBorder="1" applyProtection="1">
      <protection locked="0"/>
    </xf>
    <xf numFmtId="3" fontId="16" fillId="0" borderId="52" xfId="54" applyNumberFormat="1" applyFont="1" applyBorder="1" applyProtection="1">
      <protection locked="0"/>
    </xf>
    <xf numFmtId="9" fontId="16" fillId="0" borderId="51" xfId="58" applyFont="1" applyBorder="1" applyProtection="1">
      <protection locked="0"/>
    </xf>
    <xf numFmtId="9" fontId="16" fillId="0" borderId="20" xfId="58" applyFont="1" applyBorder="1" applyProtection="1">
      <protection locked="0"/>
    </xf>
    <xf numFmtId="9" fontId="16" fillId="0" borderId="52" xfId="58" applyFont="1" applyBorder="1" applyProtection="1">
      <protection locked="0"/>
    </xf>
    <xf numFmtId="167" fontId="16" fillId="0" borderId="51" xfId="58" applyNumberFormat="1" applyFont="1" applyBorder="1" applyProtection="1">
      <protection locked="0"/>
    </xf>
    <xf numFmtId="167" fontId="16" fillId="0" borderId="20" xfId="58" applyNumberFormat="1" applyFont="1" applyBorder="1" applyProtection="1">
      <protection locked="0"/>
    </xf>
    <xf numFmtId="167" fontId="16" fillId="0" borderId="52" xfId="58" applyNumberFormat="1" applyFont="1" applyBorder="1" applyProtection="1">
      <protection locked="0"/>
    </xf>
    <xf numFmtId="0" fontId="44" fillId="8" borderId="2" xfId="54" applyFont="1" applyFill="1" applyBorder="1"/>
    <xf numFmtId="1" fontId="16" fillId="8" borderId="2" xfId="54" applyNumberFormat="1" applyFont="1" applyFill="1" applyBorder="1"/>
    <xf numFmtId="0" fontId="48" fillId="8" borderId="2" xfId="54" quotePrefix="1" applyFont="1" applyFill="1" applyBorder="1" applyAlignment="1">
      <alignment horizontal="left"/>
    </xf>
    <xf numFmtId="0" fontId="48" fillId="8" borderId="2" xfId="54" applyFont="1" applyFill="1" applyBorder="1"/>
    <xf numFmtId="0" fontId="16" fillId="8" borderId="2" xfId="54" applyFont="1" applyFill="1" applyBorder="1"/>
    <xf numFmtId="9" fontId="16" fillId="8" borderId="53" xfId="58" applyFont="1" applyFill="1" applyBorder="1"/>
    <xf numFmtId="9" fontId="16" fillId="8" borderId="54" xfId="58" applyFont="1" applyFill="1" applyBorder="1"/>
    <xf numFmtId="9" fontId="16" fillId="8" borderId="55" xfId="58" applyFont="1" applyFill="1" applyBorder="1"/>
    <xf numFmtId="3" fontId="16" fillId="0" borderId="53" xfId="54" applyNumberFormat="1" applyFont="1" applyBorder="1"/>
    <xf numFmtId="3" fontId="16" fillId="0" borderId="54" xfId="54" applyNumberFormat="1" applyFont="1" applyBorder="1"/>
    <xf numFmtId="3" fontId="16" fillId="0" borderId="55" xfId="54" applyNumberFormat="1" applyFont="1" applyBorder="1"/>
    <xf numFmtId="3" fontId="16" fillId="0" borderId="56" xfId="54" applyNumberFormat="1" applyFont="1" applyBorder="1" applyProtection="1">
      <protection locked="0"/>
    </xf>
    <xf numFmtId="3" fontId="16" fillId="0" borderId="54" xfId="54" applyNumberFormat="1" applyFont="1" applyBorder="1" applyProtection="1">
      <protection locked="0"/>
    </xf>
    <xf numFmtId="3" fontId="16" fillId="0" borderId="57" xfId="54" applyNumberFormat="1" applyFont="1" applyBorder="1" applyProtection="1">
      <protection locked="0"/>
    </xf>
    <xf numFmtId="3" fontId="16" fillId="0" borderId="53" xfId="54" applyNumberFormat="1" applyFont="1" applyBorder="1" applyProtection="1">
      <protection locked="0"/>
    </xf>
    <xf numFmtId="3" fontId="16" fillId="0" borderId="55" xfId="54" applyNumberFormat="1" applyFont="1" applyBorder="1" applyProtection="1">
      <protection locked="0"/>
    </xf>
    <xf numFmtId="9" fontId="16" fillId="0" borderId="53" xfId="58" applyFont="1" applyBorder="1" applyProtection="1">
      <protection locked="0"/>
    </xf>
    <xf numFmtId="9" fontId="16" fillId="0" borderId="54" xfId="58" applyFont="1" applyBorder="1" applyProtection="1">
      <protection locked="0"/>
    </xf>
    <xf numFmtId="9" fontId="16" fillId="0" borderId="55" xfId="58" applyFont="1" applyBorder="1" applyProtection="1">
      <protection locked="0"/>
    </xf>
    <xf numFmtId="167" fontId="16" fillId="0" borderId="53" xfId="58" applyNumberFormat="1" applyFont="1" applyBorder="1" applyProtection="1">
      <protection locked="0"/>
    </xf>
    <xf numFmtId="167" fontId="16" fillId="0" borderId="54" xfId="58" applyNumberFormat="1" applyFont="1" applyBorder="1" applyProtection="1">
      <protection locked="0"/>
    </xf>
    <xf numFmtId="167" fontId="16" fillId="0" borderId="55" xfId="58" applyNumberFormat="1" applyFont="1" applyBorder="1" applyProtection="1">
      <protection locked="0"/>
    </xf>
    <xf numFmtId="0" fontId="16" fillId="8" borderId="58" xfId="54" applyFont="1" applyFill="1" applyBorder="1" applyAlignment="1" applyProtection="1">
      <alignment vertical="center"/>
      <protection locked="0"/>
    </xf>
    <xf numFmtId="0" fontId="16" fillId="8" borderId="22" xfId="54" applyFont="1" applyFill="1" applyBorder="1" applyAlignment="1" applyProtection="1">
      <alignment vertical="center"/>
      <protection locked="0"/>
    </xf>
    <xf numFmtId="0" fontId="16" fillId="8" borderId="59" xfId="54" applyFont="1" applyFill="1" applyBorder="1" applyAlignment="1" applyProtection="1">
      <alignment vertical="center"/>
      <protection locked="0"/>
    </xf>
    <xf numFmtId="0" fontId="16" fillId="9" borderId="60" xfId="54" applyFont="1" applyFill="1" applyBorder="1" applyAlignment="1">
      <alignment vertical="center"/>
    </xf>
    <xf numFmtId="0" fontId="16" fillId="9" borderId="61" xfId="54" applyFont="1" applyFill="1" applyBorder="1" applyAlignment="1">
      <alignment vertical="center"/>
    </xf>
    <xf numFmtId="0" fontId="16" fillId="9" borderId="62" xfId="54" applyFont="1" applyFill="1" applyBorder="1" applyAlignment="1">
      <alignment vertical="center"/>
    </xf>
    <xf numFmtId="3" fontId="16" fillId="9" borderId="37" xfId="54" applyNumberFormat="1" applyFont="1" applyFill="1" applyBorder="1" applyAlignment="1" applyProtection="1">
      <alignment vertical="center"/>
      <protection locked="0"/>
    </xf>
    <xf numFmtId="3" fontId="16" fillId="9" borderId="38" xfId="54" applyNumberFormat="1" applyFont="1" applyFill="1" applyBorder="1" applyAlignment="1" applyProtection="1">
      <alignment vertical="center"/>
      <protection locked="0"/>
    </xf>
    <xf numFmtId="3" fontId="16" fillId="9" borderId="39" xfId="54" applyNumberFormat="1" applyFont="1" applyFill="1" applyBorder="1" applyAlignment="1" applyProtection="1">
      <alignment vertical="center"/>
      <protection locked="0"/>
    </xf>
    <xf numFmtId="0" fontId="16" fillId="8" borderId="43" xfId="54" quotePrefix="1" applyFont="1" applyFill="1" applyBorder="1"/>
    <xf numFmtId="0" fontId="48" fillId="8" borderId="2" xfId="54" quotePrefix="1" applyFont="1" applyFill="1" applyBorder="1"/>
    <xf numFmtId="2" fontId="16" fillId="8" borderId="2" xfId="54" applyNumberFormat="1" applyFont="1" applyFill="1" applyBorder="1"/>
    <xf numFmtId="9" fontId="16" fillId="0" borderId="43" xfId="58" applyFont="1" applyBorder="1"/>
    <xf numFmtId="9" fontId="16" fillId="0" borderId="2" xfId="58" applyFont="1" applyBorder="1"/>
    <xf numFmtId="9" fontId="16" fillId="0" borderId="47" xfId="58" applyFont="1" applyBorder="1"/>
    <xf numFmtId="3" fontId="16" fillId="16" borderId="37" xfId="58" applyNumberFormat="1" applyFont="1" applyFill="1" applyBorder="1" applyAlignment="1">
      <alignment vertical="center"/>
    </xf>
    <xf numFmtId="0" fontId="16" fillId="8" borderId="0" xfId="54" applyFont="1" applyFill="1" applyProtection="1">
      <protection locked="0"/>
    </xf>
    <xf numFmtId="0" fontId="48" fillId="8" borderId="20" xfId="54" quotePrefix="1" applyFont="1" applyFill="1" applyBorder="1"/>
    <xf numFmtId="0" fontId="16" fillId="8" borderId="20" xfId="54" applyFont="1" applyFill="1" applyBorder="1"/>
    <xf numFmtId="2" fontId="16" fillId="8" borderId="20" xfId="54" applyNumberFormat="1" applyFont="1" applyFill="1" applyBorder="1"/>
    <xf numFmtId="1" fontId="16" fillId="8" borderId="20" xfId="54" applyNumberFormat="1" applyFont="1" applyFill="1" applyBorder="1"/>
    <xf numFmtId="9" fontId="16" fillId="0" borderId="51" xfId="58" applyFont="1" applyBorder="1"/>
    <xf numFmtId="9" fontId="16" fillId="0" borderId="20" xfId="58" applyFont="1" applyBorder="1"/>
    <xf numFmtId="9" fontId="16" fillId="0" borderId="52" xfId="58" applyFont="1" applyBorder="1"/>
    <xf numFmtId="0" fontId="16" fillId="8" borderId="51" xfId="54" applyFont="1" applyFill="1" applyBorder="1" applyAlignment="1">
      <alignment vertical="center"/>
    </xf>
    <xf numFmtId="0" fontId="16" fillId="8" borderId="20" xfId="54" applyFont="1" applyFill="1" applyBorder="1" applyAlignment="1">
      <alignment vertical="center"/>
    </xf>
    <xf numFmtId="0" fontId="16" fillId="8" borderId="52" xfId="54" applyFont="1" applyFill="1" applyBorder="1" applyAlignment="1">
      <alignment vertical="center"/>
    </xf>
    <xf numFmtId="0" fontId="16" fillId="8" borderId="54" xfId="54" quotePrefix="1" applyFont="1" applyFill="1" applyBorder="1"/>
    <xf numFmtId="0" fontId="16" fillId="8" borderId="54" xfId="54" applyFont="1" applyFill="1" applyBorder="1"/>
    <xf numFmtId="2" fontId="16" fillId="8" borderId="54" xfId="54" applyNumberFormat="1" applyFont="1" applyFill="1" applyBorder="1"/>
    <xf numFmtId="1" fontId="16" fillId="8" borderId="54" xfId="54" applyNumberFormat="1" applyFont="1" applyFill="1" applyBorder="1"/>
    <xf numFmtId="9" fontId="16" fillId="0" borderId="53" xfId="58" applyFont="1" applyBorder="1"/>
    <xf numFmtId="9" fontId="16" fillId="0" borderId="54" xfId="58" applyFont="1" applyBorder="1"/>
    <xf numFmtId="9" fontId="16" fillId="0" borderId="55" xfId="58" applyFont="1" applyBorder="1"/>
    <xf numFmtId="0" fontId="16" fillId="8" borderId="53" xfId="54" applyFont="1" applyFill="1" applyBorder="1" applyAlignment="1">
      <alignment vertical="center"/>
    </xf>
    <xf numFmtId="0" fontId="16" fillId="8" borderId="54" xfId="54" applyFont="1" applyFill="1" applyBorder="1" applyAlignment="1">
      <alignment vertical="center"/>
    </xf>
    <xf numFmtId="0" fontId="16" fillId="8" borderId="55" xfId="54" applyFont="1" applyFill="1" applyBorder="1" applyAlignment="1">
      <alignment vertical="center"/>
    </xf>
    <xf numFmtId="3" fontId="16" fillId="9" borderId="58" xfId="54" applyNumberFormat="1" applyFont="1" applyFill="1" applyBorder="1" applyAlignment="1">
      <alignment vertical="center"/>
    </xf>
    <xf numFmtId="3" fontId="16" fillId="9" borderId="22" xfId="54" applyNumberFormat="1" applyFont="1" applyFill="1" applyBorder="1" applyAlignment="1">
      <alignment vertical="center"/>
    </xf>
    <xf numFmtId="3" fontId="16" fillId="9" borderId="59" xfId="54" applyNumberFormat="1" applyFont="1" applyFill="1" applyBorder="1" applyAlignment="1">
      <alignment vertical="center"/>
    </xf>
    <xf numFmtId="0" fontId="16" fillId="8" borderId="58" xfId="54" applyFont="1" applyFill="1" applyBorder="1" applyAlignment="1">
      <alignment vertical="center"/>
    </xf>
    <xf numFmtId="0" fontId="16" fillId="8" borderId="22" xfId="54" applyFont="1" applyFill="1" applyBorder="1" applyAlignment="1">
      <alignment vertical="center"/>
    </xf>
    <xf numFmtId="0" fontId="16" fillId="8" borderId="59" xfId="54" applyFont="1" applyFill="1" applyBorder="1" applyAlignment="1">
      <alignment vertical="center"/>
    </xf>
    <xf numFmtId="0" fontId="42" fillId="8" borderId="0" xfId="51" applyFont="1" applyFill="1"/>
    <xf numFmtId="0" fontId="46" fillId="8" borderId="0" xfId="54" applyFont="1" applyFill="1" applyProtection="1">
      <protection locked="0"/>
    </xf>
    <xf numFmtId="0" fontId="49" fillId="8" borderId="0" xfId="51" applyFont="1" applyFill="1"/>
    <xf numFmtId="0" fontId="50" fillId="15" borderId="7" xfId="54" applyFont="1" applyFill="1" applyBorder="1" applyProtection="1">
      <protection locked="0"/>
    </xf>
    <xf numFmtId="0" fontId="50" fillId="15" borderId="14" xfId="54" applyFont="1" applyFill="1" applyBorder="1" applyProtection="1">
      <protection locked="0"/>
    </xf>
    <xf numFmtId="0" fontId="50" fillId="15" borderId="4" xfId="54" applyFont="1" applyFill="1" applyBorder="1" applyProtection="1">
      <protection locked="0"/>
    </xf>
    <xf numFmtId="49" fontId="46" fillId="8" borderId="0" xfId="54" applyNumberFormat="1" applyFont="1" applyFill="1"/>
    <xf numFmtId="3" fontId="50" fillId="9" borderId="63" xfId="54" applyNumberFormat="1" applyFont="1" applyFill="1" applyBorder="1" applyAlignment="1" applyProtection="1">
      <alignment vertical="center"/>
      <protection locked="0"/>
    </xf>
    <xf numFmtId="3" fontId="50" fillId="9" borderId="61" xfId="54" applyNumberFormat="1" applyFont="1" applyFill="1" applyBorder="1" applyAlignment="1" applyProtection="1">
      <alignment vertical="center"/>
      <protection locked="0"/>
    </xf>
    <xf numFmtId="3" fontId="50" fillId="9" borderId="6" xfId="54" applyNumberFormat="1" applyFont="1" applyFill="1" applyBorder="1" applyAlignment="1" applyProtection="1">
      <alignment vertical="center"/>
      <protection locked="0"/>
    </xf>
    <xf numFmtId="3" fontId="16" fillId="21" borderId="0" xfId="51" applyNumberFormat="1" applyFont="1" applyFill="1"/>
    <xf numFmtId="0" fontId="40" fillId="8" borderId="0" xfId="51" applyFont="1" applyFill="1" applyAlignment="1">
      <alignment wrapText="1"/>
    </xf>
    <xf numFmtId="0" fontId="17" fillId="22" borderId="44" xfId="54" applyFont="1" applyFill="1" applyBorder="1" applyAlignment="1">
      <alignment horizontal="left" vertical="center" wrapText="1"/>
    </xf>
    <xf numFmtId="0" fontId="46" fillId="8" borderId="46" xfId="54" applyFont="1" applyFill="1" applyBorder="1" applyAlignment="1" applyProtection="1">
      <alignment vertical="center" wrapText="1"/>
      <protection locked="0"/>
    </xf>
    <xf numFmtId="0" fontId="46" fillId="8" borderId="0" xfId="54" applyFont="1" applyFill="1" applyAlignment="1">
      <alignment wrapText="1"/>
    </xf>
    <xf numFmtId="0" fontId="17" fillId="22" borderId="53" xfId="54" applyFont="1" applyFill="1" applyBorder="1" applyAlignment="1">
      <alignment horizontal="left" vertical="center" wrapText="1"/>
    </xf>
    <xf numFmtId="0" fontId="46" fillId="8" borderId="55" xfId="54" applyFont="1" applyFill="1" applyBorder="1" applyAlignment="1" applyProtection="1">
      <alignment vertical="center" wrapText="1"/>
      <protection locked="0"/>
    </xf>
    <xf numFmtId="9" fontId="46" fillId="8" borderId="22" xfId="54" applyNumberFormat="1" applyFont="1" applyFill="1" applyBorder="1"/>
    <xf numFmtId="0" fontId="40" fillId="8" borderId="44" xfId="51" applyFont="1" applyFill="1" applyBorder="1"/>
    <xf numFmtId="0" fontId="40" fillId="8" borderId="63" xfId="51" applyFont="1" applyFill="1" applyBorder="1"/>
    <xf numFmtId="0" fontId="40" fillId="8" borderId="61" xfId="51" applyFont="1" applyFill="1" applyBorder="1"/>
    <xf numFmtId="0" fontId="16" fillId="8" borderId="45" xfId="54" applyFont="1" applyFill="1" applyBorder="1"/>
    <xf numFmtId="0" fontId="16" fillId="8" borderId="46" xfId="54" applyFont="1" applyFill="1" applyBorder="1"/>
    <xf numFmtId="0" fontId="16" fillId="8" borderId="37" xfId="54" applyFont="1" applyFill="1" applyBorder="1"/>
    <xf numFmtId="0" fontId="16" fillId="8" borderId="38" xfId="54" applyFont="1" applyFill="1" applyBorder="1"/>
    <xf numFmtId="0" fontId="16" fillId="8" borderId="39" xfId="54" applyFont="1" applyFill="1" applyBorder="1"/>
    <xf numFmtId="0" fontId="35" fillId="12" borderId="64" xfId="54" applyFont="1" applyFill="1" applyBorder="1" applyAlignment="1">
      <alignment horizontal="left" vertical="center" wrapText="1"/>
    </xf>
    <xf numFmtId="0" fontId="35" fillId="12" borderId="65" xfId="54" applyFont="1" applyFill="1" applyBorder="1" applyAlignment="1">
      <alignment horizontal="center" vertical="center" wrapText="1"/>
    </xf>
    <xf numFmtId="0" fontId="16" fillId="17" borderId="54" xfId="54" applyFont="1" applyFill="1" applyBorder="1" applyAlignment="1">
      <alignment horizontal="center" vertical="center" wrapText="1"/>
    </xf>
    <xf numFmtId="0" fontId="16" fillId="17" borderId="65" xfId="54" applyFont="1" applyFill="1" applyBorder="1" applyAlignment="1">
      <alignment horizontal="center" vertical="center" wrapText="1"/>
    </xf>
    <xf numFmtId="0" fontId="16" fillId="17" borderId="66" xfId="54" applyFont="1" applyFill="1" applyBorder="1" applyAlignment="1">
      <alignment horizontal="center" vertical="center" wrapText="1"/>
    </xf>
    <xf numFmtId="0" fontId="16" fillId="17" borderId="53" xfId="54" applyFont="1" applyFill="1" applyBorder="1" applyAlignment="1">
      <alignment horizontal="center" vertical="center" wrapText="1"/>
    </xf>
    <xf numFmtId="0" fontId="16" fillId="17" borderId="67" xfId="54" applyFont="1" applyFill="1" applyBorder="1" applyAlignment="1">
      <alignment horizontal="center" vertical="center" wrapText="1"/>
    </xf>
    <xf numFmtId="0" fontId="16" fillId="17" borderId="55" xfId="54" applyFont="1" applyFill="1" applyBorder="1" applyAlignment="1">
      <alignment horizontal="center" vertical="center" wrapText="1"/>
    </xf>
    <xf numFmtId="0" fontId="39" fillId="13" borderId="60" xfId="54" applyFont="1" applyFill="1" applyBorder="1" applyAlignment="1">
      <alignment vertical="center"/>
    </xf>
    <xf numFmtId="0" fontId="39" fillId="13" borderId="61" xfId="54" applyFont="1" applyFill="1" applyBorder="1" applyAlignment="1">
      <alignment vertical="center"/>
    </xf>
    <xf numFmtId="3" fontId="16" fillId="13" borderId="61" xfId="54" applyNumberFormat="1" applyFont="1" applyFill="1" applyBorder="1" applyAlignment="1">
      <alignment vertical="center"/>
    </xf>
    <xf numFmtId="3" fontId="16" fillId="13" borderId="62" xfId="54" applyNumberFormat="1" applyFont="1" applyFill="1" applyBorder="1" applyAlignment="1">
      <alignment vertical="center"/>
    </xf>
    <xf numFmtId="3" fontId="16" fillId="13" borderId="60" xfId="54" applyNumberFormat="1" applyFont="1" applyFill="1" applyBorder="1" applyAlignment="1">
      <alignment vertical="center"/>
    </xf>
    <xf numFmtId="167" fontId="16" fillId="13" borderId="60" xfId="58" applyNumberFormat="1" applyFont="1" applyFill="1" applyBorder="1" applyAlignment="1">
      <alignment vertical="center"/>
    </xf>
    <xf numFmtId="167" fontId="16" fillId="13" borderId="61" xfId="58" applyNumberFormat="1" applyFont="1" applyFill="1" applyBorder="1" applyAlignment="1">
      <alignment vertical="center"/>
    </xf>
    <xf numFmtId="167" fontId="16" fillId="13" borderId="62" xfId="58" applyNumberFormat="1" applyFont="1" applyFill="1" applyBorder="1" applyAlignment="1">
      <alignment vertical="center"/>
    </xf>
    <xf numFmtId="168" fontId="16" fillId="13" borderId="60" xfId="54" applyNumberFormat="1" applyFont="1" applyFill="1" applyBorder="1" applyAlignment="1" applyProtection="1">
      <alignment vertical="center"/>
      <protection locked="0"/>
    </xf>
    <xf numFmtId="168" fontId="16" fillId="13" borderId="61" xfId="54" applyNumberFormat="1" applyFont="1" applyFill="1" applyBorder="1" applyAlignment="1" applyProtection="1">
      <alignment vertical="center"/>
      <protection locked="0"/>
    </xf>
    <xf numFmtId="168" fontId="16" fillId="13" borderId="62" xfId="54" applyNumberFormat="1" applyFont="1" applyFill="1" applyBorder="1" applyAlignment="1" applyProtection="1">
      <alignment vertical="center"/>
      <protection locked="0"/>
    </xf>
    <xf numFmtId="167" fontId="16" fillId="9" borderId="37" xfId="58" applyNumberFormat="1" applyFont="1" applyFill="1" applyBorder="1" applyAlignment="1">
      <alignment vertical="center"/>
    </xf>
    <xf numFmtId="167" fontId="16" fillId="9" borderId="38" xfId="58" applyNumberFormat="1" applyFont="1" applyFill="1" applyBorder="1" applyAlignment="1">
      <alignment vertical="center"/>
    </xf>
    <xf numFmtId="167" fontId="16" fillId="9" borderId="39" xfId="58" applyNumberFormat="1" applyFont="1" applyFill="1" applyBorder="1" applyAlignment="1">
      <alignment vertical="center"/>
    </xf>
    <xf numFmtId="168" fontId="16" fillId="9" borderId="37" xfId="54" applyNumberFormat="1" applyFont="1" applyFill="1" applyBorder="1" applyAlignment="1" applyProtection="1">
      <alignment vertical="center"/>
      <protection locked="0"/>
    </xf>
    <xf numFmtId="168" fontId="16" fillId="9" borderId="38" xfId="54" applyNumberFormat="1" applyFont="1" applyFill="1" applyBorder="1" applyAlignment="1" applyProtection="1">
      <alignment vertical="center"/>
      <protection locked="0"/>
    </xf>
    <xf numFmtId="168" fontId="16" fillId="9" borderId="39" xfId="54" applyNumberFormat="1" applyFont="1" applyFill="1" applyBorder="1" applyAlignment="1" applyProtection="1">
      <alignment vertical="center"/>
      <protection locked="0"/>
    </xf>
    <xf numFmtId="3" fontId="16" fillId="8" borderId="0" xfId="54" applyNumberFormat="1" applyFont="1" applyFill="1" applyAlignment="1">
      <alignment vertical="center"/>
    </xf>
    <xf numFmtId="0" fontId="44" fillId="8" borderId="2" xfId="54" quotePrefix="1" applyFont="1" applyFill="1" applyBorder="1" applyProtection="1">
      <protection locked="0"/>
    </xf>
    <xf numFmtId="3" fontId="16" fillId="8" borderId="2" xfId="54" applyNumberFormat="1" applyFont="1" applyFill="1" applyBorder="1" applyProtection="1">
      <protection locked="0"/>
    </xf>
    <xf numFmtId="3" fontId="16" fillId="8" borderId="47" xfId="54" applyNumberFormat="1" applyFont="1" applyFill="1" applyBorder="1" applyProtection="1">
      <protection locked="0"/>
    </xf>
    <xf numFmtId="169" fontId="16" fillId="8" borderId="68" xfId="62" applyNumberFormat="1" applyFont="1" applyFill="1" applyBorder="1"/>
    <xf numFmtId="169" fontId="16" fillId="8" borderId="69" xfId="62" applyNumberFormat="1" applyFont="1" applyFill="1" applyBorder="1"/>
    <xf numFmtId="169" fontId="16" fillId="8" borderId="70" xfId="62" applyNumberFormat="1" applyFont="1" applyFill="1" applyBorder="1"/>
    <xf numFmtId="0" fontId="16" fillId="8" borderId="68" xfId="54" quotePrefix="1" applyFont="1" applyFill="1" applyBorder="1"/>
    <xf numFmtId="0" fontId="16" fillId="8" borderId="69" xfId="54" quotePrefix="1" applyFont="1" applyFill="1" applyBorder="1"/>
    <xf numFmtId="0" fontId="16" fillId="8" borderId="70" xfId="54" quotePrefix="1" applyFont="1" applyFill="1" applyBorder="1"/>
    <xf numFmtId="168" fontId="16" fillId="8" borderId="43" xfId="54" applyNumberFormat="1" applyFont="1" applyFill="1" applyBorder="1" applyProtection="1">
      <protection locked="0"/>
    </xf>
    <xf numFmtId="168" fontId="16" fillId="8" borderId="2" xfId="54" applyNumberFormat="1" applyFont="1" applyFill="1" applyBorder="1" applyProtection="1">
      <protection locked="0"/>
    </xf>
    <xf numFmtId="168" fontId="16" fillId="8" borderId="47" xfId="54" applyNumberFormat="1" applyFont="1" applyFill="1" applyBorder="1" applyProtection="1">
      <protection locked="0"/>
    </xf>
    <xf numFmtId="0" fontId="40" fillId="21" borderId="0" xfId="51" applyFont="1" applyFill="1"/>
    <xf numFmtId="169" fontId="16" fillId="8" borderId="41" xfId="62" applyNumberFormat="1" applyFont="1" applyFill="1" applyBorder="1"/>
    <xf numFmtId="169" fontId="16" fillId="8" borderId="0" xfId="62" applyNumberFormat="1" applyFont="1" applyFill="1"/>
    <xf numFmtId="169" fontId="16" fillId="8" borderId="42" xfId="62" applyNumberFormat="1" applyFont="1" applyFill="1" applyBorder="1"/>
    <xf numFmtId="0" fontId="16" fillId="8" borderId="41" xfId="54" quotePrefix="1" applyFont="1" applyFill="1" applyBorder="1"/>
    <xf numFmtId="0" fontId="16" fillId="8" borderId="0" xfId="54" quotePrefix="1" applyFont="1" applyFill="1"/>
    <xf numFmtId="0" fontId="16" fillId="8" borderId="42" xfId="54" quotePrefix="1" applyFont="1" applyFill="1" applyBorder="1"/>
    <xf numFmtId="3" fontId="40" fillId="21" borderId="0" xfId="51" applyNumberFormat="1" applyFont="1" applyFill="1"/>
    <xf numFmtId="0" fontId="16" fillId="8" borderId="2" xfId="54" quotePrefix="1" applyFont="1" applyFill="1" applyBorder="1" applyProtection="1">
      <protection locked="0"/>
    </xf>
    <xf numFmtId="0" fontId="51" fillId="8" borderId="0" xfId="51" applyFont="1" applyFill="1"/>
    <xf numFmtId="0" fontId="52" fillId="8" borderId="53" xfId="54" quotePrefix="1" applyFont="1" applyFill="1" applyBorder="1"/>
    <xf numFmtId="0" fontId="52" fillId="8" borderId="54" xfId="54" quotePrefix="1" applyFont="1" applyFill="1" applyBorder="1" applyProtection="1">
      <protection locked="0"/>
    </xf>
    <xf numFmtId="3" fontId="52" fillId="8" borderId="54" xfId="54" quotePrefix="1" applyNumberFormat="1" applyFont="1" applyFill="1" applyBorder="1" applyProtection="1">
      <protection locked="0"/>
    </xf>
    <xf numFmtId="3" fontId="52" fillId="8" borderId="55" xfId="54" quotePrefix="1" applyNumberFormat="1" applyFont="1" applyFill="1" applyBorder="1" applyProtection="1">
      <protection locked="0"/>
    </xf>
    <xf numFmtId="169" fontId="39" fillId="8" borderId="53" xfId="56" quotePrefix="1" applyNumberFormat="1" applyFont="1" applyFill="1" applyBorder="1"/>
    <xf numFmtId="169" fontId="39" fillId="8" borderId="54" xfId="56" quotePrefix="1" applyNumberFormat="1" applyFont="1" applyFill="1" applyBorder="1"/>
    <xf numFmtId="169" fontId="39" fillId="8" borderId="55" xfId="56" quotePrefix="1" applyNumberFormat="1" applyFont="1" applyFill="1" applyBorder="1"/>
    <xf numFmtId="0" fontId="52" fillId="8" borderId="58" xfId="54" quotePrefix="1" applyFont="1" applyFill="1" applyBorder="1"/>
    <xf numFmtId="0" fontId="52" fillId="8" borderId="22" xfId="54" quotePrefix="1" applyFont="1" applyFill="1" applyBorder="1"/>
    <xf numFmtId="0" fontId="52" fillId="8" borderId="59" xfId="54" quotePrefix="1" applyFont="1" applyFill="1" applyBorder="1"/>
    <xf numFmtId="168" fontId="52" fillId="8" borderId="51" xfId="54" quotePrefix="1" applyNumberFormat="1" applyFont="1" applyFill="1" applyBorder="1" applyProtection="1">
      <protection locked="0"/>
    </xf>
    <xf numFmtId="168" fontId="52" fillId="8" borderId="20" xfId="54" quotePrefix="1" applyNumberFormat="1" applyFont="1" applyFill="1" applyBorder="1" applyProtection="1">
      <protection locked="0"/>
    </xf>
    <xf numFmtId="168" fontId="52" fillId="8" borderId="52" xfId="54" quotePrefix="1" applyNumberFormat="1" applyFont="1" applyFill="1" applyBorder="1" applyProtection="1">
      <protection locked="0"/>
    </xf>
    <xf numFmtId="0" fontId="16" fillId="9" borderId="39" xfId="54" applyFont="1" applyFill="1" applyBorder="1" applyAlignment="1">
      <alignment vertical="center"/>
    </xf>
    <xf numFmtId="0" fontId="40" fillId="8" borderId="0" xfId="51" applyFont="1" applyFill="1" applyAlignment="1">
      <alignment horizontal="center"/>
    </xf>
    <xf numFmtId="3" fontId="16" fillId="8" borderId="2" xfId="54" quotePrefix="1" applyNumberFormat="1" applyFont="1" applyFill="1" applyBorder="1" applyProtection="1">
      <protection locked="0"/>
    </xf>
    <xf numFmtId="3" fontId="16" fillId="8" borderId="47" xfId="54" quotePrefix="1" applyNumberFormat="1" applyFont="1" applyFill="1" applyBorder="1" applyProtection="1">
      <protection locked="0"/>
    </xf>
    <xf numFmtId="168" fontId="16" fillId="8" borderId="48" xfId="54" quotePrefix="1" applyNumberFormat="1" applyFont="1" applyFill="1" applyBorder="1" applyProtection="1">
      <protection locked="0"/>
    </xf>
    <xf numFmtId="168" fontId="16" fillId="8" borderId="5" xfId="54" quotePrefix="1" applyNumberFormat="1" applyFont="1" applyFill="1" applyBorder="1" applyProtection="1">
      <protection locked="0"/>
    </xf>
    <xf numFmtId="168" fontId="16" fillId="8" borderId="49" xfId="54" quotePrefix="1" applyNumberFormat="1" applyFont="1" applyFill="1" applyBorder="1" applyProtection="1">
      <protection locked="0"/>
    </xf>
    <xf numFmtId="168" fontId="16" fillId="8" borderId="43" xfId="54" quotePrefix="1" applyNumberFormat="1" applyFont="1" applyFill="1" applyBorder="1" applyProtection="1">
      <protection locked="0"/>
    </xf>
    <xf numFmtId="168" fontId="16" fillId="8" borderId="2" xfId="54" quotePrefix="1" applyNumberFormat="1" applyFont="1" applyFill="1" applyBorder="1" applyProtection="1">
      <protection locked="0"/>
    </xf>
    <xf numFmtId="168" fontId="16" fillId="8" borderId="47" xfId="54" quotePrefix="1" applyNumberFormat="1" applyFont="1" applyFill="1" applyBorder="1" applyProtection="1">
      <protection locked="0"/>
    </xf>
    <xf numFmtId="0" fontId="16" fillId="8" borderId="53" xfId="54" quotePrefix="1" applyFont="1" applyFill="1" applyBorder="1"/>
    <xf numFmtId="0" fontId="16" fillId="8" borderId="54" xfId="54" quotePrefix="1" applyFont="1" applyFill="1" applyBorder="1" applyProtection="1">
      <protection locked="0"/>
    </xf>
    <xf numFmtId="3" fontId="16" fillId="8" borderId="54" xfId="54" quotePrefix="1" applyNumberFormat="1" applyFont="1" applyFill="1" applyBorder="1" applyProtection="1">
      <protection locked="0"/>
    </xf>
    <xf numFmtId="3" fontId="16" fillId="8" borderId="55" xfId="54" quotePrefix="1" applyNumberFormat="1" applyFont="1" applyFill="1" applyBorder="1" applyProtection="1">
      <protection locked="0"/>
    </xf>
    <xf numFmtId="0" fontId="16" fillId="8" borderId="58" xfId="54" quotePrefix="1" applyFont="1" applyFill="1" applyBorder="1"/>
    <xf numFmtId="0" fontId="16" fillId="8" borderId="22" xfId="54" quotePrefix="1" applyFont="1" applyFill="1" applyBorder="1"/>
    <xf numFmtId="0" fontId="16" fillId="8" borderId="59" xfId="54" quotePrefix="1" applyFont="1" applyFill="1" applyBorder="1"/>
    <xf numFmtId="168" fontId="16" fillId="8" borderId="53" xfId="54" quotePrefix="1" applyNumberFormat="1" applyFont="1" applyFill="1" applyBorder="1" applyProtection="1">
      <protection locked="0"/>
    </xf>
    <xf numFmtId="168" fontId="16" fillId="8" borderId="54" xfId="54" quotePrefix="1" applyNumberFormat="1" applyFont="1" applyFill="1" applyBorder="1" applyProtection="1">
      <protection locked="0"/>
    </xf>
    <xf numFmtId="168" fontId="16" fillId="8" borderId="55" xfId="54" quotePrefix="1" applyNumberFormat="1" applyFont="1" applyFill="1" applyBorder="1" applyProtection="1">
      <protection locked="0"/>
    </xf>
    <xf numFmtId="0" fontId="36" fillId="0" borderId="0" xfId="51" applyFont="1"/>
    <xf numFmtId="16" fontId="36" fillId="8" borderId="0" xfId="51" quotePrefix="1" applyNumberFormat="1" applyFont="1" applyFill="1"/>
    <xf numFmtId="49" fontId="40" fillId="8" borderId="0" xfId="51" applyNumberFormat="1" applyFont="1" applyFill="1"/>
    <xf numFmtId="16" fontId="36" fillId="0" borderId="0" xfId="51" quotePrefix="1" applyNumberFormat="1" applyFont="1"/>
    <xf numFmtId="0" fontId="39" fillId="8" borderId="0" xfId="54" quotePrefix="1" applyFont="1" applyFill="1"/>
    <xf numFmtId="0" fontId="16" fillId="8" borderId="44" xfId="54" applyFont="1" applyFill="1" applyBorder="1"/>
    <xf numFmtId="0" fontId="35" fillId="12" borderId="53" xfId="54" applyFont="1" applyFill="1" applyBorder="1" applyAlignment="1">
      <alignment horizontal="left" vertical="center" wrapText="1"/>
    </xf>
    <xf numFmtId="0" fontId="35" fillId="12" borderId="54" xfId="54" applyFont="1" applyFill="1" applyBorder="1" applyAlignment="1">
      <alignment horizontal="center" vertical="center" wrapText="1"/>
    </xf>
    <xf numFmtId="0" fontId="17" fillId="23" borderId="55" xfId="54" applyFont="1" applyFill="1" applyBorder="1" applyAlignment="1">
      <alignment vertical="center" wrapText="1"/>
    </xf>
    <xf numFmtId="0" fontId="39" fillId="13" borderId="48" xfId="54" applyFont="1" applyFill="1" applyBorder="1" applyAlignment="1">
      <alignment vertical="center"/>
    </xf>
    <xf numFmtId="0" fontId="39" fillId="13" borderId="5" xfId="54" applyFont="1" applyFill="1" applyBorder="1" applyAlignment="1">
      <alignment vertical="center"/>
    </xf>
    <xf numFmtId="0" fontId="16" fillId="13" borderId="49" xfId="54" applyFont="1" applyFill="1" applyBorder="1" applyAlignment="1">
      <alignment vertical="center"/>
    </xf>
    <xf numFmtId="49" fontId="16" fillId="8" borderId="2" xfId="54" quotePrefix="1" applyNumberFormat="1" applyFont="1" applyFill="1" applyBorder="1"/>
    <xf numFmtId="3" fontId="40" fillId="8" borderId="2" xfId="51" applyNumberFormat="1" applyFont="1" applyFill="1" applyBorder="1"/>
    <xf numFmtId="169" fontId="53" fillId="8" borderId="2" xfId="62" applyNumberFormat="1" applyFont="1" applyFill="1" applyBorder="1"/>
    <xf numFmtId="0" fontId="54" fillId="8" borderId="47" xfId="51" applyFont="1" applyFill="1" applyBorder="1"/>
    <xf numFmtId="0" fontId="54" fillId="8" borderId="0" xfId="51" applyFont="1" applyFill="1"/>
    <xf numFmtId="2" fontId="40" fillId="24" borderId="2" xfId="51" applyNumberFormat="1" applyFont="1" applyFill="1" applyBorder="1" applyAlignment="1">
      <alignment horizontal="right"/>
    </xf>
    <xf numFmtId="2" fontId="40" fillId="24" borderId="4" xfId="51" applyNumberFormat="1" applyFont="1" applyFill="1" applyBorder="1" applyAlignment="1">
      <alignment horizontal="right"/>
    </xf>
    <xf numFmtId="2" fontId="40" fillId="24" borderId="4" xfId="62" applyNumberFormat="1" applyFont="1" applyFill="1" applyBorder="1" applyAlignment="1">
      <alignment horizontal="right"/>
    </xf>
    <xf numFmtId="2" fontId="40" fillId="24" borderId="5" xfId="51" applyNumberFormat="1" applyFont="1" applyFill="1" applyBorder="1" applyAlignment="1">
      <alignment horizontal="right"/>
    </xf>
    <xf numFmtId="2" fontId="40" fillId="24" borderId="6" xfId="62" applyNumberFormat="1" applyFont="1" applyFill="1" applyBorder="1" applyAlignment="1">
      <alignment horizontal="left"/>
    </xf>
    <xf numFmtId="2" fontId="53" fillId="24" borderId="5" xfId="62" applyNumberFormat="1" applyFont="1" applyFill="1" applyBorder="1" applyAlignment="1">
      <alignment horizontal="left"/>
    </xf>
    <xf numFmtId="2" fontId="53" fillId="24" borderId="6" xfId="62" applyNumberFormat="1" applyFont="1" applyFill="1" applyBorder="1" applyAlignment="1">
      <alignment horizontal="left"/>
    </xf>
    <xf numFmtId="49" fontId="16" fillId="8" borderId="54" xfId="54" quotePrefix="1" applyNumberFormat="1" applyFont="1" applyFill="1" applyBorder="1"/>
    <xf numFmtId="3" fontId="40" fillId="8" borderId="54" xfId="51" applyNumberFormat="1" applyFont="1" applyFill="1" applyBorder="1"/>
    <xf numFmtId="0" fontId="54" fillId="8" borderId="55" xfId="51" applyFont="1" applyFill="1" applyBorder="1"/>
    <xf numFmtId="0" fontId="41" fillId="26" borderId="2" xfId="54" applyFont="1" applyFill="1" applyBorder="1" applyAlignment="1">
      <alignment horizontal="center" vertical="center" wrapText="1"/>
    </xf>
    <xf numFmtId="167" fontId="43" fillId="27" borderId="2" xfId="58" applyNumberFormat="1" applyFont="1" applyFill="1" applyBorder="1" applyAlignment="1">
      <alignment vertical="center"/>
    </xf>
    <xf numFmtId="0" fontId="44" fillId="8" borderId="7" xfId="54" applyFont="1" applyFill="1" applyBorder="1" applyAlignment="1">
      <alignment vertical="center"/>
    </xf>
    <xf numFmtId="0" fontId="44" fillId="8" borderId="4" xfId="54" applyFont="1" applyFill="1" applyBorder="1" applyAlignment="1">
      <alignment vertical="center"/>
    </xf>
    <xf numFmtId="3" fontId="16" fillId="8" borderId="2" xfId="54" applyNumberFormat="1" applyFont="1" applyFill="1" applyBorder="1" applyAlignment="1">
      <alignment vertical="center"/>
    </xf>
    <xf numFmtId="3" fontId="16" fillId="28" borderId="2" xfId="54" applyNumberFormat="1" applyFont="1" applyFill="1" applyBorder="1" applyAlignment="1">
      <alignment vertical="center"/>
    </xf>
    <xf numFmtId="3" fontId="40" fillId="8" borderId="0" xfId="51" applyNumberFormat="1" applyFont="1" applyFill="1"/>
    <xf numFmtId="0" fontId="41" fillId="17" borderId="2" xfId="54" applyFont="1" applyFill="1" applyBorder="1" applyAlignment="1">
      <alignment horizontal="center" vertical="center" wrapText="1"/>
    </xf>
    <xf numFmtId="0" fontId="55" fillId="14" borderId="7" xfId="55" applyFont="1" applyFill="1" applyBorder="1" applyAlignment="1" applyProtection="1">
      <alignment horizontal="left" vertical="center" wrapText="1"/>
      <protection locked="0"/>
    </xf>
    <xf numFmtId="0" fontId="55" fillId="14" borderId="4" xfId="55" applyFont="1" applyFill="1" applyBorder="1" applyAlignment="1" applyProtection="1">
      <alignment horizontal="left" vertical="center" wrapText="1"/>
      <protection locked="0"/>
    </xf>
    <xf numFmtId="3" fontId="39" fillId="15" borderId="5" xfId="54" applyNumberFormat="1" applyFont="1" applyFill="1" applyBorder="1" applyAlignment="1">
      <alignment horizontal="left" vertical="center" indent="5"/>
    </xf>
    <xf numFmtId="170" fontId="39" fillId="8" borderId="2" xfId="54" applyNumberFormat="1" applyFont="1" applyFill="1" applyBorder="1" applyAlignment="1">
      <alignment vertical="center"/>
    </xf>
    <xf numFmtId="170" fontId="16" fillId="8" borderId="2" xfId="54" applyNumberFormat="1" applyFont="1" applyFill="1" applyBorder="1" applyAlignment="1">
      <alignment vertical="center"/>
    </xf>
    <xf numFmtId="3" fontId="39" fillId="15" borderId="5" xfId="54" applyNumberFormat="1" applyFont="1" applyFill="1" applyBorder="1" applyAlignment="1">
      <alignment vertical="center"/>
    </xf>
    <xf numFmtId="0" fontId="56" fillId="8" borderId="0" xfId="51" applyFont="1" applyFill="1"/>
    <xf numFmtId="3" fontId="56" fillId="8" borderId="0" xfId="51" applyNumberFormat="1" applyFont="1" applyFill="1"/>
    <xf numFmtId="0" fontId="58" fillId="0" borderId="0" xfId="54" applyFont="1"/>
    <xf numFmtId="0" fontId="41" fillId="15" borderId="2" xfId="54" applyFont="1" applyFill="1" applyBorder="1" applyAlignment="1">
      <alignment horizontal="center" vertical="center" wrapText="1"/>
    </xf>
    <xf numFmtId="3" fontId="41" fillId="15" borderId="2" xfId="54" applyNumberFormat="1" applyFont="1" applyFill="1" applyBorder="1" applyAlignment="1">
      <alignment horizontal="right" vertical="center" wrapText="1"/>
    </xf>
    <xf numFmtId="170" fontId="41" fillId="15" borderId="2" xfId="54" applyNumberFormat="1" applyFont="1" applyFill="1" applyBorder="1" applyAlignment="1">
      <alignment horizontal="right" vertical="center" wrapText="1"/>
    </xf>
    <xf numFmtId="0" fontId="44" fillId="8" borderId="0" xfId="54" applyFont="1" applyFill="1" applyAlignment="1">
      <alignment vertical="center"/>
    </xf>
    <xf numFmtId="170" fontId="16" fillId="8" borderId="0" xfId="54" applyNumberFormat="1" applyFont="1" applyFill="1" applyAlignment="1">
      <alignment vertical="center"/>
    </xf>
    <xf numFmtId="0" fontId="39" fillId="15" borderId="2" xfId="54" applyFont="1" applyFill="1" applyBorder="1" applyAlignment="1">
      <alignment horizontal="center" vertical="center" wrapText="1"/>
    </xf>
    <xf numFmtId="0" fontId="59" fillId="14" borderId="7" xfId="55" applyFont="1" applyFill="1" applyBorder="1" applyAlignment="1" applyProtection="1">
      <alignment horizontal="left" vertical="center" wrapText="1"/>
      <protection locked="0"/>
    </xf>
    <xf numFmtId="0" fontId="59" fillId="14" borderId="4" xfId="55" applyFont="1" applyFill="1" applyBorder="1" applyAlignment="1" applyProtection="1">
      <alignment horizontal="left" vertical="center" wrapText="1"/>
      <protection locked="0"/>
    </xf>
    <xf numFmtId="3" fontId="39" fillId="15" borderId="2" xfId="54" applyNumberFormat="1" applyFont="1" applyFill="1" applyBorder="1" applyAlignment="1">
      <alignment horizontal="right" vertical="center" wrapText="1"/>
    </xf>
    <xf numFmtId="14" fontId="16" fillId="8" borderId="2" xfId="51" applyNumberFormat="1" applyFont="1" applyFill="1" applyBorder="1" applyAlignment="1">
      <alignment vertical="top" wrapText="1"/>
    </xf>
    <xf numFmtId="0" fontId="42" fillId="8" borderId="2" xfId="51" applyFont="1" applyFill="1" applyBorder="1"/>
    <xf numFmtId="0" fontId="40" fillId="8" borderId="2" xfId="51" applyFont="1" applyFill="1" applyBorder="1"/>
    <xf numFmtId="0" fontId="4" fillId="8" borderId="0" xfId="20" applyFill="1"/>
    <xf numFmtId="0" fontId="16" fillId="8" borderId="0" xfId="20" applyFont="1" applyFill="1" applyProtection="1">
      <protection locked="0"/>
    </xf>
    <xf numFmtId="0" fontId="6" fillId="8" borderId="0" xfId="7" applyFill="1" applyAlignment="1" applyProtection="1">
      <protection locked="0"/>
    </xf>
    <xf numFmtId="0" fontId="40" fillId="8" borderId="0" xfId="20" applyFont="1" applyFill="1" applyProtection="1">
      <protection locked="0"/>
    </xf>
    <xf numFmtId="0" fontId="45" fillId="8" borderId="0" xfId="7" applyFont="1" applyFill="1" applyAlignment="1" applyProtection="1">
      <protection locked="0"/>
    </xf>
    <xf numFmtId="0" fontId="35" fillId="10" borderId="8" xfId="54" applyFont="1" applyFill="1" applyBorder="1" applyAlignment="1" applyProtection="1">
      <alignment horizontal="center" vertical="center" wrapText="1"/>
      <protection locked="0"/>
    </xf>
    <xf numFmtId="0" fontId="36" fillId="8" borderId="21" xfId="54" applyFont="1" applyFill="1" applyBorder="1" applyAlignment="1" applyProtection="1">
      <alignment horizontal="center" vertical="center" wrapText="1"/>
      <protection locked="0"/>
    </xf>
    <xf numFmtId="0" fontId="17" fillId="8" borderId="0" xfId="20" applyFont="1" applyFill="1" applyProtection="1">
      <protection locked="0"/>
    </xf>
    <xf numFmtId="0" fontId="60" fillId="8" borderId="0" xfId="20" applyFont="1" applyFill="1"/>
    <xf numFmtId="0" fontId="16" fillId="17" borderId="2" xfId="20" applyFont="1" applyFill="1" applyBorder="1" applyAlignment="1" applyProtection="1">
      <alignment horizontal="center" vertical="center" wrapText="1"/>
      <protection locked="0"/>
    </xf>
    <xf numFmtId="0" fontId="4" fillId="8" borderId="2" xfId="20" applyFill="1" applyBorder="1"/>
    <xf numFmtId="1" fontId="4" fillId="8" borderId="2" xfId="20" applyNumberFormat="1" applyFill="1" applyBorder="1"/>
    <xf numFmtId="0" fontId="36" fillId="8" borderId="0" xfId="51" applyFont="1" applyFill="1" applyProtection="1">
      <protection locked="0"/>
    </xf>
    <xf numFmtId="0" fontId="4" fillId="8" borderId="0" xfId="20" quotePrefix="1" applyFill="1"/>
    <xf numFmtId="0" fontId="61" fillId="8" borderId="0" xfId="20" applyFont="1" applyFill="1"/>
    <xf numFmtId="0" fontId="46" fillId="8" borderId="0" xfId="20" applyFont="1" applyFill="1" applyProtection="1">
      <protection locked="0"/>
    </xf>
    <xf numFmtId="0" fontId="16" fillId="13" borderId="2" xfId="20" applyFont="1" applyFill="1" applyBorder="1" applyAlignment="1" applyProtection="1">
      <alignment horizontal="center" vertical="center" wrapText="1"/>
      <protection locked="0"/>
    </xf>
    <xf numFmtId="0" fontId="16" fillId="8" borderId="2" xfId="57" applyFont="1" applyFill="1" applyBorder="1" applyAlignment="1">
      <alignment horizontal="right"/>
    </xf>
    <xf numFmtId="1" fontId="16" fillId="8" borderId="2" xfId="57" applyNumberFormat="1" applyFont="1" applyFill="1" applyBorder="1"/>
    <xf numFmtId="2" fontId="16" fillId="8" borderId="2" xfId="57" applyNumberFormat="1" applyFont="1" applyFill="1" applyBorder="1"/>
    <xf numFmtId="9" fontId="16" fillId="8" borderId="20" xfId="26" applyFont="1" applyFill="1" applyBorder="1" applyAlignment="1">
      <alignment vertical="center"/>
    </xf>
    <xf numFmtId="9" fontId="16" fillId="0" borderId="2" xfId="26" applyFont="1" applyBorder="1" applyAlignment="1">
      <alignment vertical="center"/>
    </xf>
    <xf numFmtId="0" fontId="62" fillId="8" borderId="0" xfId="20" applyFont="1" applyFill="1"/>
    <xf numFmtId="0" fontId="39" fillId="22" borderId="2" xfId="57" applyFont="1" applyFill="1" applyBorder="1" applyAlignment="1">
      <alignment horizontal="right"/>
    </xf>
    <xf numFmtId="1" fontId="39" fillId="22" borderId="2" xfId="57" applyNumberFormat="1" applyFont="1" applyFill="1" applyBorder="1"/>
    <xf numFmtId="9" fontId="0" fillId="8" borderId="0" xfId="26" applyFont="1" applyFill="1"/>
    <xf numFmtId="0" fontId="6" fillId="8" borderId="0" xfId="47" applyFill="1" applyAlignment="1" applyProtection="1">
      <protection locked="0"/>
    </xf>
    <xf numFmtId="0" fontId="16" fillId="8" borderId="0" xfId="51" applyFont="1" applyFill="1" applyProtection="1">
      <protection locked="0"/>
    </xf>
    <xf numFmtId="0" fontId="40" fillId="8" borderId="0" xfId="51" applyFont="1" applyFill="1" applyProtection="1">
      <protection locked="0"/>
    </xf>
    <xf numFmtId="0" fontId="63" fillId="0" borderId="71" xfId="48" applyFont="1" applyBorder="1" applyAlignment="1" applyProtection="1">
      <alignment horizontal="right" vertical="center"/>
      <protection locked="0"/>
    </xf>
    <xf numFmtId="164" fontId="64" fillId="28" borderId="72" xfId="61" applyFont="1" applyFill="1" applyBorder="1" applyAlignment="1" applyProtection="1">
      <alignment horizontal="right" vertical="center"/>
      <protection locked="0"/>
    </xf>
    <xf numFmtId="0" fontId="35" fillId="8" borderId="0" xfId="54" applyFont="1" applyFill="1" applyAlignment="1" applyProtection="1">
      <alignment horizontal="center" vertical="center" wrapText="1"/>
      <protection locked="0"/>
    </xf>
    <xf numFmtId="0" fontId="36" fillId="8" borderId="0" xfId="54" applyFont="1" applyFill="1" applyAlignment="1" applyProtection="1">
      <alignment horizontal="center" vertical="center" wrapText="1"/>
      <protection locked="0"/>
    </xf>
    <xf numFmtId="0" fontId="17" fillId="8" borderId="0" xfId="51" applyFont="1" applyFill="1" applyProtection="1">
      <protection locked="0"/>
    </xf>
    <xf numFmtId="0" fontId="63" fillId="0" borderId="73" xfId="48" applyFont="1" applyBorder="1" applyAlignment="1" applyProtection="1">
      <alignment horizontal="right" vertical="center"/>
      <protection locked="0"/>
    </xf>
    <xf numFmtId="0" fontId="17" fillId="8" borderId="0" xfId="51" quotePrefix="1" applyFont="1" applyFill="1" applyProtection="1">
      <protection locked="0"/>
    </xf>
    <xf numFmtId="0" fontId="63" fillId="0" borderId="74" xfId="48" applyFont="1" applyBorder="1" applyAlignment="1" applyProtection="1">
      <alignment horizontal="right" vertical="center"/>
      <protection locked="0"/>
    </xf>
    <xf numFmtId="0" fontId="4" fillId="8" borderId="0" xfId="51" applyFill="1"/>
    <xf numFmtId="0" fontId="4" fillId="8" borderId="0" xfId="51" quotePrefix="1" applyFill="1"/>
    <xf numFmtId="0" fontId="46" fillId="8" borderId="0" xfId="51" applyFont="1" applyFill="1" applyProtection="1">
      <protection locked="0"/>
    </xf>
    <xf numFmtId="0" fontId="16" fillId="17" borderId="2" xfId="51" applyFont="1" applyFill="1" applyBorder="1" applyAlignment="1" applyProtection="1">
      <alignment horizontal="center" vertical="center" wrapText="1"/>
      <protection locked="0"/>
    </xf>
    <xf numFmtId="0" fontId="16" fillId="15" borderId="2" xfId="51" applyFont="1" applyFill="1" applyBorder="1" applyAlignment="1" applyProtection="1">
      <alignment horizontal="center" vertical="center" wrapText="1"/>
      <protection locked="0"/>
    </xf>
    <xf numFmtId="0" fontId="16" fillId="8" borderId="2" xfId="51" quotePrefix="1" applyFont="1" applyFill="1" applyBorder="1" applyAlignment="1" applyProtection="1">
      <alignment horizontal="left"/>
      <protection locked="0"/>
    </xf>
    <xf numFmtId="0" fontId="48" fillId="8" borderId="2" xfId="51" quotePrefix="1" applyFont="1" applyFill="1" applyBorder="1" applyAlignment="1" applyProtection="1">
      <alignment horizontal="left"/>
      <protection locked="0"/>
    </xf>
    <xf numFmtId="4" fontId="4" fillId="0" borderId="2" xfId="51" applyNumberFormat="1" applyBorder="1"/>
    <xf numFmtId="4" fontId="65" fillId="0" borderId="2" xfId="51" applyNumberFormat="1" applyFont="1" applyBorder="1"/>
    <xf numFmtId="9" fontId="65" fillId="0" borderId="2" xfId="58" applyFont="1" applyBorder="1"/>
    <xf numFmtId="3" fontId="4" fillId="0" borderId="2" xfId="51" applyNumberFormat="1" applyBorder="1"/>
    <xf numFmtId="170" fontId="4" fillId="0" borderId="2" xfId="51" applyNumberFormat="1" applyBorder="1"/>
    <xf numFmtId="9" fontId="16" fillId="8" borderId="2" xfId="58" applyFont="1" applyFill="1" applyBorder="1" applyAlignment="1">
      <alignment vertical="center"/>
    </xf>
    <xf numFmtId="0" fontId="16" fillId="0" borderId="2" xfId="51" quotePrefix="1" applyFont="1" applyBorder="1" applyAlignment="1" applyProtection="1">
      <alignment horizontal="left"/>
      <protection locked="0"/>
    </xf>
    <xf numFmtId="0" fontId="4" fillId="0" borderId="0" xfId="51"/>
    <xf numFmtId="0" fontId="61" fillId="8" borderId="0" xfId="51" applyFont="1" applyFill="1"/>
    <xf numFmtId="0" fontId="16" fillId="13" borderId="2" xfId="51" applyFont="1" applyFill="1" applyBorder="1" applyAlignment="1" applyProtection="1">
      <alignment horizontal="center" vertical="center" wrapText="1"/>
      <protection locked="0"/>
    </xf>
    <xf numFmtId="4" fontId="66" fillId="0" borderId="2" xfId="51" applyNumberFormat="1" applyFont="1" applyBorder="1" applyAlignment="1">
      <alignment horizontal="right"/>
    </xf>
    <xf numFmtId="2" fontId="16" fillId="0" borderId="4" xfId="57" applyNumberFormat="1" applyFont="1" applyBorder="1" applyAlignment="1">
      <alignment horizontal="right"/>
    </xf>
    <xf numFmtId="0" fontId="16" fillId="8" borderId="4" xfId="51" applyFont="1" applyFill="1" applyBorder="1" applyAlignment="1">
      <alignment horizontal="right"/>
    </xf>
    <xf numFmtId="0" fontId="16" fillId="8" borderId="4" xfId="20" applyFont="1" applyFill="1" applyBorder="1" applyAlignment="1">
      <alignment horizontal="right"/>
    </xf>
    <xf numFmtId="2" fontId="67" fillId="0" borderId="2" xfId="57" applyNumberFormat="1" applyFont="1" applyBorder="1"/>
    <xf numFmtId="0" fontId="36" fillId="8" borderId="0" xfId="51" applyFont="1" applyFill="1" applyAlignment="1" applyProtection="1">
      <alignment horizontal="left"/>
      <protection locked="0"/>
    </xf>
    <xf numFmtId="0" fontId="16" fillId="17" borderId="7" xfId="51" applyFont="1" applyFill="1" applyBorder="1" applyAlignment="1" applyProtection="1">
      <alignment vertical="center" wrapText="1"/>
      <protection locked="0"/>
    </xf>
    <xf numFmtId="0" fontId="4" fillId="8" borderId="2" xfId="51" applyFill="1" applyBorder="1"/>
    <xf numFmtId="0" fontId="0" fillId="8" borderId="2" xfId="57" applyFont="1" applyFill="1" applyBorder="1"/>
    <xf numFmtId="0" fontId="36" fillId="8" borderId="23" xfId="51" applyFont="1" applyFill="1" applyBorder="1" applyAlignment="1" applyProtection="1">
      <alignment horizontal="left"/>
      <protection locked="0"/>
    </xf>
    <xf numFmtId="0" fontId="36" fillId="8" borderId="24" xfId="51" applyFont="1" applyFill="1" applyBorder="1" applyAlignment="1" applyProtection="1">
      <alignment horizontal="left"/>
      <protection locked="0"/>
    </xf>
    <xf numFmtId="0" fontId="4" fillId="8" borderId="24" xfId="51" applyFill="1" applyBorder="1"/>
    <xf numFmtId="0" fontId="4" fillId="8" borderId="25" xfId="51" applyFill="1" applyBorder="1"/>
    <xf numFmtId="0" fontId="36" fillId="8" borderId="41" xfId="51" applyFont="1" applyFill="1" applyBorder="1" applyAlignment="1" applyProtection="1">
      <alignment horizontal="left"/>
      <protection locked="0"/>
    </xf>
    <xf numFmtId="0" fontId="4" fillId="8" borderId="42" xfId="51" applyFill="1" applyBorder="1"/>
    <xf numFmtId="0" fontId="4" fillId="8" borderId="41" xfId="51" applyFill="1" applyBorder="1"/>
    <xf numFmtId="0" fontId="4" fillId="8" borderId="58" xfId="51" applyFill="1" applyBorder="1"/>
    <xf numFmtId="0" fontId="4" fillId="8" borderId="22" xfId="51" applyFill="1" applyBorder="1"/>
    <xf numFmtId="0" fontId="4" fillId="8" borderId="59" xfId="51" applyFill="1" applyBorder="1"/>
    <xf numFmtId="0" fontId="5" fillId="0" borderId="0" xfId="11"/>
    <xf numFmtId="0" fontId="68" fillId="30" borderId="0" xfId="11" applyFont="1" applyFill="1" applyAlignment="1">
      <alignment horizontal="left" vertical="center"/>
    </xf>
    <xf numFmtId="1" fontId="1" fillId="0" borderId="0" xfId="11" applyNumberFormat="1" applyFont="1" applyAlignment="1">
      <alignment horizontal="center" vertical="center"/>
    </xf>
    <xf numFmtId="1" fontId="69" fillId="0" borderId="0" xfId="11" applyNumberFormat="1" applyFont="1" applyAlignment="1">
      <alignment horizontal="center" vertical="center"/>
    </xf>
    <xf numFmtId="9" fontId="69" fillId="0" borderId="0" xfId="26" applyFont="1" applyAlignment="1">
      <alignment horizontal="center" vertical="center"/>
    </xf>
    <xf numFmtId="0" fontId="70" fillId="30" borderId="0" xfId="11" applyFont="1" applyFill="1" applyAlignment="1">
      <alignment horizontal="left" vertical="center"/>
    </xf>
    <xf numFmtId="0" fontId="68" fillId="30" borderId="75" xfId="11" applyFont="1" applyFill="1" applyBorder="1" applyAlignment="1">
      <alignment horizontal="center" vertical="center" wrapText="1"/>
    </xf>
    <xf numFmtId="0" fontId="71" fillId="30" borderId="0" xfId="11" applyFont="1" applyFill="1" applyAlignment="1">
      <alignment horizontal="center" vertical="center"/>
    </xf>
    <xf numFmtId="0" fontId="72" fillId="0" borderId="0" xfId="11" applyFont="1" applyAlignment="1">
      <alignment vertical="center"/>
    </xf>
    <xf numFmtId="3" fontId="72" fillId="0" borderId="0" xfId="5" applyNumberFormat="1" applyFont="1" applyAlignment="1">
      <alignment horizontal="center" vertical="center"/>
    </xf>
    <xf numFmtId="0" fontId="73" fillId="0" borderId="0" xfId="11" applyFont="1" applyAlignment="1">
      <alignment horizontal="left" vertical="center"/>
    </xf>
    <xf numFmtId="170" fontId="73" fillId="0" borderId="0" xfId="5" applyNumberFormat="1" applyFont="1" applyAlignment="1">
      <alignment horizontal="center" vertical="center"/>
    </xf>
    <xf numFmtId="9" fontId="74" fillId="31" borderId="0" xfId="26" applyFont="1" applyFill="1" applyAlignment="1">
      <alignment horizontal="center" vertical="center"/>
    </xf>
    <xf numFmtId="0" fontId="75" fillId="32" borderId="0" xfId="11" applyFont="1" applyFill="1" applyAlignment="1">
      <alignment horizontal="left" vertical="center"/>
    </xf>
    <xf numFmtId="170" fontId="75" fillId="32" borderId="0" xfId="11" applyNumberFormat="1" applyFont="1" applyFill="1" applyAlignment="1">
      <alignment horizontal="center" vertical="center"/>
    </xf>
    <xf numFmtId="0" fontId="76" fillId="32" borderId="0" xfId="11" applyFont="1" applyFill="1" applyAlignment="1">
      <alignment horizontal="right" vertical="center"/>
    </xf>
    <xf numFmtId="9" fontId="76" fillId="32" borderId="0" xfId="25" applyFont="1" applyFill="1" applyAlignment="1">
      <alignment horizontal="center" vertical="center"/>
    </xf>
    <xf numFmtId="167" fontId="76" fillId="32" borderId="0" xfId="25" applyNumberFormat="1" applyFont="1" applyFill="1" applyAlignment="1">
      <alignment horizontal="center" vertical="center"/>
    </xf>
    <xf numFmtId="0" fontId="77" fillId="0" borderId="0" xfId="11" applyFont="1"/>
    <xf numFmtId="0" fontId="76" fillId="0" borderId="0" xfId="20" applyFont="1" applyAlignment="1">
      <alignment horizontal="left" vertical="center"/>
    </xf>
    <xf numFmtId="170" fontId="76" fillId="0" borderId="0" xfId="5" applyNumberFormat="1" applyFont="1" applyAlignment="1">
      <alignment horizontal="center" vertical="center"/>
    </xf>
    <xf numFmtId="49" fontId="78" fillId="0" borderId="0" xfId="11" applyNumberFormat="1" applyFont="1" applyAlignment="1">
      <alignment horizontal="left" vertical="center" indent="2"/>
    </xf>
    <xf numFmtId="170" fontId="78" fillId="33" borderId="0" xfId="5" applyNumberFormat="1" applyFont="1" applyFill="1" applyAlignment="1">
      <alignment horizontal="center" vertical="center"/>
    </xf>
    <xf numFmtId="170" fontId="78" fillId="0" borderId="0" xfId="5" applyNumberFormat="1" applyFont="1" applyAlignment="1">
      <alignment horizontal="center" vertical="center"/>
    </xf>
    <xf numFmtId="0" fontId="76" fillId="0" borderId="0" xfId="11" applyFont="1" applyAlignment="1">
      <alignment horizontal="left" vertical="center"/>
    </xf>
    <xf numFmtId="0" fontId="79" fillId="0" borderId="0" xfId="11" applyFont="1" applyAlignment="1">
      <alignment vertical="center"/>
    </xf>
    <xf numFmtId="171" fontId="79" fillId="0" borderId="0" xfId="11" applyNumberFormat="1" applyFont="1" applyAlignment="1">
      <alignment horizontal="center" vertical="center"/>
    </xf>
    <xf numFmtId="0" fontId="80" fillId="0" borderId="0" xfId="11" applyFont="1"/>
    <xf numFmtId="0" fontId="78" fillId="0" borderId="0" xfId="11" applyFont="1" applyAlignment="1">
      <alignment horizontal="left" vertical="center"/>
    </xf>
    <xf numFmtId="171" fontId="78" fillId="0" borderId="0" xfId="5" applyNumberFormat="1" applyFont="1" applyAlignment="1">
      <alignment horizontal="center" vertical="center"/>
    </xf>
    <xf numFmtId="9" fontId="81" fillId="31" borderId="0" xfId="26" applyFont="1" applyFill="1" applyAlignment="1">
      <alignment horizontal="center" vertical="center"/>
    </xf>
    <xf numFmtId="0" fontId="82" fillId="0" borderId="0" xfId="11" applyFont="1"/>
    <xf numFmtId="49" fontId="83" fillId="0" borderId="0" xfId="11" applyNumberFormat="1" applyFont="1" applyAlignment="1">
      <alignment horizontal="left" vertical="center" indent="3"/>
    </xf>
    <xf numFmtId="170" fontId="83" fillId="0" borderId="0" xfId="5" applyNumberFormat="1" applyFont="1" applyAlignment="1">
      <alignment horizontal="center" vertical="center"/>
    </xf>
    <xf numFmtId="9" fontId="84" fillId="31" borderId="0" xfId="26" applyFont="1" applyFill="1" applyAlignment="1">
      <alignment horizontal="center" vertical="center"/>
    </xf>
    <xf numFmtId="171" fontId="73" fillId="0" borderId="0" xfId="5" applyNumberFormat="1" applyFont="1" applyAlignment="1">
      <alignment horizontal="center" vertical="center"/>
    </xf>
    <xf numFmtId="0" fontId="85" fillId="0" borderId="0" xfId="11" applyFont="1" applyAlignment="1">
      <alignment horizontal="left" vertical="center"/>
    </xf>
    <xf numFmtId="0" fontId="85" fillId="0" borderId="0" xfId="11" applyFont="1" applyAlignment="1">
      <alignment horizontal="center" vertical="center"/>
    </xf>
    <xf numFmtId="0" fontId="73" fillId="20" borderId="0" xfId="11" applyFont="1" applyFill="1" applyAlignment="1">
      <alignment horizontal="left" vertical="center"/>
    </xf>
    <xf numFmtId="167" fontId="73" fillId="20" borderId="0" xfId="11" applyNumberFormat="1" applyFont="1" applyFill="1" applyAlignment="1">
      <alignment horizontal="center" vertical="center"/>
    </xf>
    <xf numFmtId="0" fontId="75" fillId="20" borderId="76" xfId="11" applyFont="1" applyFill="1" applyBorder="1" applyAlignment="1">
      <alignment horizontal="left" vertical="center"/>
    </xf>
    <xf numFmtId="167" fontId="75" fillId="20" borderId="77" xfId="11" applyNumberFormat="1" applyFont="1" applyFill="1" applyBorder="1" applyAlignment="1">
      <alignment horizontal="center" vertical="center"/>
    </xf>
    <xf numFmtId="167" fontId="75" fillId="20" borderId="78" xfId="11" applyNumberFormat="1" applyFont="1" applyFill="1" applyBorder="1" applyAlignment="1">
      <alignment horizontal="center" vertical="center"/>
    </xf>
    <xf numFmtId="0" fontId="1" fillId="0" borderId="0" xfId="11" applyFont="1"/>
    <xf numFmtId="0" fontId="33" fillId="8" borderId="0" xfId="20" applyFont="1" applyFill="1"/>
    <xf numFmtId="0" fontId="33" fillId="0" borderId="0" xfId="20" applyFont="1" applyAlignment="1">
      <alignment horizontal="left"/>
    </xf>
    <xf numFmtId="0" fontId="38" fillId="0" borderId="0" xfId="20" applyFont="1"/>
    <xf numFmtId="0" fontId="33" fillId="0" borderId="0" xfId="20" applyFont="1"/>
    <xf numFmtId="0" fontId="35" fillId="10" borderId="79" xfId="54" applyFont="1" applyFill="1" applyBorder="1" applyAlignment="1">
      <alignment horizontal="left" vertical="center" wrapText="1"/>
    </xf>
    <xf numFmtId="0" fontId="35" fillId="12" borderId="80" xfId="54" applyFont="1" applyFill="1" applyBorder="1" applyAlignment="1">
      <alignment horizontal="left" vertical="center" wrapText="1"/>
    </xf>
    <xf numFmtId="0" fontId="35" fillId="12" borderId="80" xfId="54" applyFont="1" applyFill="1" applyBorder="1" applyAlignment="1">
      <alignment horizontal="center" vertical="center" wrapText="1"/>
    </xf>
    <xf numFmtId="0" fontId="35" fillId="12" borderId="81" xfId="54" applyFont="1" applyFill="1" applyBorder="1" applyAlignment="1">
      <alignment horizontal="center" vertical="center" wrapText="1"/>
    </xf>
    <xf numFmtId="0" fontId="35" fillId="12" borderId="82" xfId="54" applyFont="1" applyFill="1" applyBorder="1" applyAlignment="1">
      <alignment vertical="center" wrapText="1"/>
    </xf>
    <xf numFmtId="0" fontId="35" fillId="12" borderId="61" xfId="54" applyFont="1" applyFill="1" applyBorder="1" applyAlignment="1">
      <alignment vertical="center" wrapText="1"/>
    </xf>
    <xf numFmtId="0" fontId="16" fillId="0" borderId="2" xfId="20" quotePrefix="1" applyFont="1" applyBorder="1" applyAlignment="1">
      <alignment horizontal="left"/>
    </xf>
    <xf numFmtId="0" fontId="41" fillId="8" borderId="0" xfId="20" applyFont="1" applyFill="1" applyAlignment="1">
      <alignment horizontal="right"/>
    </xf>
    <xf numFmtId="0" fontId="41" fillId="0" borderId="2" xfId="20" applyFont="1" applyBorder="1" applyAlignment="1">
      <alignment horizontal="center" vertical="top" wrapText="1"/>
    </xf>
    <xf numFmtId="0" fontId="33" fillId="0" borderId="2" xfId="20" applyFont="1" applyBorder="1" applyAlignment="1">
      <alignment vertical="top" wrapText="1"/>
    </xf>
    <xf numFmtId="0" fontId="41" fillId="0" borderId="2" xfId="20" applyFont="1" applyBorder="1" applyAlignment="1">
      <alignment vertical="top" wrapText="1"/>
    </xf>
    <xf numFmtId="0" fontId="86" fillId="0" borderId="2" xfId="20" applyFont="1" applyBorder="1" applyAlignment="1">
      <alignment vertical="top" wrapText="1"/>
    </xf>
    <xf numFmtId="0" fontId="87" fillId="0" borderId="2" xfId="20" applyFont="1" applyBorder="1" applyAlignment="1">
      <alignment vertical="top" wrapText="1"/>
    </xf>
    <xf numFmtId="0" fontId="33" fillId="8" borderId="0" xfId="20" applyFont="1" applyFill="1" applyAlignment="1">
      <alignment horizontal="left"/>
    </xf>
    <xf numFmtId="0" fontId="38" fillId="8" borderId="0" xfId="20" applyFont="1" applyFill="1"/>
    <xf numFmtId="0" fontId="40" fillId="8" borderId="2" xfId="51" applyFont="1" applyFill="1" applyBorder="1" applyAlignment="1">
      <alignment vertical="top" wrapText="1"/>
    </xf>
    <xf numFmtId="0" fontId="40" fillId="8" borderId="2" xfId="51" applyFont="1" applyFill="1" applyBorder="1" applyAlignment="1">
      <alignment horizontal="center" vertical="top" wrapText="1"/>
    </xf>
    <xf numFmtId="0" fontId="40" fillId="8" borderId="4" xfId="51" applyFont="1" applyFill="1" applyBorder="1" applyAlignment="1">
      <alignment horizontal="center" vertical="top" wrapText="1"/>
    </xf>
    <xf numFmtId="14" fontId="40" fillId="8" borderId="2" xfId="51" applyNumberFormat="1" applyFont="1" applyFill="1" applyBorder="1" applyAlignment="1">
      <alignment vertical="top" wrapText="1"/>
    </xf>
    <xf numFmtId="0" fontId="40" fillId="8" borderId="4" xfId="51" applyFont="1" applyFill="1" applyBorder="1" applyAlignment="1">
      <alignment vertical="top" wrapText="1"/>
    </xf>
    <xf numFmtId="0" fontId="35" fillId="12" borderId="83" xfId="54" applyFont="1" applyFill="1" applyBorder="1" applyAlignment="1">
      <alignment horizontal="left" vertical="center" wrapText="1"/>
    </xf>
    <xf numFmtId="0" fontId="41" fillId="0" borderId="2" xfId="20" applyFont="1" applyBorder="1" applyAlignment="1">
      <alignment horizontal="center" vertical="center" wrapText="1"/>
    </xf>
    <xf numFmtId="0" fontId="33" fillId="0" borderId="7" xfId="20" applyFont="1" applyBorder="1" applyAlignment="1">
      <alignment horizontal="left" vertical="center" wrapText="1"/>
    </xf>
    <xf numFmtId="0" fontId="33" fillId="8" borderId="0" xfId="20" applyFont="1" applyFill="1" applyAlignment="1">
      <alignment wrapText="1"/>
    </xf>
    <xf numFmtId="0" fontId="33" fillId="0" borderId="2" xfId="20" applyFont="1" applyBorder="1" applyAlignment="1">
      <alignment horizontal="center" vertical="center" wrapText="1"/>
    </xf>
    <xf numFmtId="0" fontId="41" fillId="8" borderId="0" xfId="20" applyFont="1" applyFill="1"/>
    <xf numFmtId="0" fontId="35" fillId="12" borderId="10" xfId="54" applyFont="1" applyFill="1" applyBorder="1" applyAlignment="1">
      <alignment horizontal="left" vertical="center" wrapText="1"/>
    </xf>
    <xf numFmtId="0" fontId="35" fillId="12" borderId="2" xfId="54" applyFont="1" applyFill="1" applyBorder="1" applyAlignment="1">
      <alignment horizontal="left" vertical="center" wrapText="1"/>
    </xf>
    <xf numFmtId="0" fontId="35" fillId="12" borderId="2" xfId="54" applyFont="1" applyFill="1" applyBorder="1" applyAlignment="1">
      <alignment horizontal="center" vertical="center" wrapText="1"/>
    </xf>
    <xf numFmtId="0" fontId="35" fillId="10" borderId="2" xfId="54" applyFont="1" applyFill="1" applyBorder="1" applyAlignment="1">
      <alignment horizontal="center" vertical="center" wrapText="1"/>
    </xf>
    <xf numFmtId="49" fontId="40" fillId="8" borderId="2" xfId="20" applyNumberFormat="1" applyFont="1" applyFill="1" applyBorder="1" applyAlignment="1">
      <alignment vertical="top" wrapText="1"/>
    </xf>
    <xf numFmtId="0" fontId="16" fillId="8" borderId="2" xfId="20" applyFont="1" applyFill="1" applyBorder="1"/>
    <xf numFmtId="0" fontId="43" fillId="8" borderId="61" xfId="20" applyFont="1" applyFill="1" applyBorder="1"/>
    <xf numFmtId="0" fontId="35" fillId="10" borderId="79" xfId="54" applyFont="1" applyFill="1" applyBorder="1" applyAlignment="1">
      <alignment horizontal="center" vertical="center" wrapText="1"/>
    </xf>
    <xf numFmtId="0" fontId="36" fillId="8" borderId="2" xfId="54" applyFont="1" applyFill="1" applyBorder="1" applyAlignment="1">
      <alignment vertical="center" wrapText="1"/>
    </xf>
    <xf numFmtId="0" fontId="35" fillId="12" borderId="7" xfId="54" applyFont="1" applyFill="1" applyBorder="1" applyAlignment="1">
      <alignment horizontal="center" vertical="center" wrapText="1"/>
    </xf>
    <xf numFmtId="1" fontId="16" fillId="0" borderId="5" xfId="20" quotePrefix="1" applyNumberFormat="1" applyFont="1" applyBorder="1" applyAlignment="1">
      <alignment horizontal="left"/>
    </xf>
    <xf numFmtId="0" fontId="33" fillId="0" borderId="2" xfId="20" applyFont="1" applyBorder="1" applyAlignment="1">
      <alignment horizontal="center"/>
    </xf>
    <xf numFmtId="0" fontId="33" fillId="0" borderId="7" xfId="20" applyFont="1" applyBorder="1" applyAlignment="1">
      <alignment vertical="top" wrapText="1"/>
    </xf>
    <xf numFmtId="0" fontId="16" fillId="13" borderId="7" xfId="20" applyFont="1" applyFill="1" applyBorder="1"/>
    <xf numFmtId="0" fontId="16" fillId="13" borderId="2" xfId="20" applyFont="1" applyFill="1" applyBorder="1" applyAlignment="1">
      <alignment horizontal="center" vertical="center" wrapText="1"/>
    </xf>
    <xf numFmtId="0" fontId="16" fillId="13" borderId="2" xfId="20" applyFont="1" applyFill="1" applyBorder="1" applyAlignment="1">
      <alignment horizontal="right" vertical="center"/>
    </xf>
    <xf numFmtId="1" fontId="16" fillId="8" borderId="0" xfId="20" quotePrefix="1" applyNumberFormat="1" applyFont="1" applyFill="1" applyAlignment="1">
      <alignment horizontal="left"/>
    </xf>
    <xf numFmtId="0" fontId="33" fillId="8" borderId="0" xfId="20" applyFont="1" applyFill="1" applyAlignment="1">
      <alignment horizontal="center"/>
    </xf>
    <xf numFmtId="0" fontId="41" fillId="8" borderId="0" xfId="20" applyFont="1" applyFill="1" applyAlignment="1">
      <alignment horizontal="left"/>
    </xf>
    <xf numFmtId="0" fontId="17" fillId="8" borderId="2" xfId="20" applyFont="1" applyFill="1" applyBorder="1"/>
    <xf numFmtId="0" fontId="16" fillId="8" borderId="2" xfId="20" applyFont="1" applyFill="1" applyBorder="1" applyAlignment="1">
      <alignment vertical="top" wrapText="1"/>
    </xf>
    <xf numFmtId="0" fontId="45" fillId="0" borderId="0" xfId="7" applyFont="1" applyAlignment="1" applyProtection="1"/>
    <xf numFmtId="0" fontId="40" fillId="8" borderId="0" xfId="20" applyFont="1" applyFill="1" applyAlignment="1">
      <alignment horizontal="left"/>
    </xf>
    <xf numFmtId="0" fontId="39" fillId="8" borderId="0" xfId="54" applyFont="1" applyFill="1" applyAlignment="1">
      <alignment horizontal="left" vertical="center"/>
    </xf>
    <xf numFmtId="0" fontId="14" fillId="34" borderId="2" xfId="0" applyFont="1" applyFill="1" applyBorder="1" applyAlignment="1">
      <alignment horizontal="center" vertical="center"/>
    </xf>
    <xf numFmtId="0" fontId="39" fillId="8" borderId="2" xfId="54" applyFont="1" applyFill="1" applyBorder="1" applyAlignment="1">
      <alignment horizontal="left" vertical="center" wrapText="1"/>
    </xf>
    <xf numFmtId="0" fontId="14" fillId="0" borderId="2" xfId="0" applyFont="1" applyBorder="1"/>
    <xf numFmtId="0" fontId="40" fillId="8" borderId="2" xfId="20" applyFont="1" applyFill="1" applyBorder="1"/>
    <xf numFmtId="0" fontId="40" fillId="8" borderId="2" xfId="20" applyFont="1" applyFill="1" applyBorder="1" applyAlignment="1">
      <alignment horizontal="left"/>
    </xf>
    <xf numFmtId="0" fontId="40" fillId="35" borderId="2" xfId="20" applyFont="1" applyFill="1" applyBorder="1"/>
    <xf numFmtId="0" fontId="39" fillId="35" borderId="2" xfId="54" applyFont="1" applyFill="1" applyBorder="1" applyAlignment="1">
      <alignment horizontal="left" vertical="center" wrapText="1"/>
    </xf>
    <xf numFmtId="0" fontId="17" fillId="35" borderId="2" xfId="20" applyFont="1" applyFill="1" applyBorder="1"/>
    <xf numFmtId="0" fontId="16" fillId="35" borderId="2" xfId="20" applyFont="1" applyFill="1" applyBorder="1"/>
    <xf numFmtId="0" fontId="40" fillId="35" borderId="2" xfId="20" applyFont="1" applyFill="1" applyBorder="1" applyAlignment="1">
      <alignment horizontal="left"/>
    </xf>
    <xf numFmtId="0" fontId="35" fillId="10" borderId="7" xfId="54" applyFont="1" applyFill="1" applyBorder="1" applyAlignment="1">
      <alignment horizontal="center" vertical="center" wrapText="1"/>
    </xf>
    <xf numFmtId="0" fontId="33" fillId="0" borderId="2" xfId="20" applyFont="1" applyBorder="1" applyAlignment="1">
      <alignment horizontal="left" vertical="center"/>
    </xf>
    <xf numFmtId="0" fontId="33" fillId="0" borderId="2" xfId="20" applyFont="1" applyBorder="1"/>
    <xf numFmtId="49" fontId="33" fillId="0" borderId="2" xfId="20" applyNumberFormat="1" applyFont="1" applyBorder="1" applyAlignment="1">
      <alignment wrapText="1"/>
    </xf>
    <xf numFmtId="49" fontId="33" fillId="0" borderId="2" xfId="20" applyNumberFormat="1" applyFont="1" applyBorder="1" applyAlignment="1">
      <alignment horizontal="left" vertical="top" wrapText="1"/>
    </xf>
    <xf numFmtId="1" fontId="33" fillId="0" borderId="2" xfId="20" applyNumberFormat="1" applyFont="1" applyBorder="1"/>
    <xf numFmtId="0" fontId="16" fillId="0" borderId="2" xfId="20" applyFont="1" applyBorder="1" applyAlignment="1">
      <alignment horizontal="left" vertical="top" wrapText="1"/>
    </xf>
    <xf numFmtId="0" fontId="33" fillId="0" borderId="2" xfId="20" applyFont="1" applyBorder="1" applyAlignment="1">
      <alignment horizontal="left"/>
    </xf>
    <xf numFmtId="0" fontId="89" fillId="0" borderId="2" xfId="20" applyFont="1" applyBorder="1" applyAlignment="1">
      <alignment horizontal="left" vertical="top" wrapText="1"/>
    </xf>
    <xf numFmtId="0" fontId="41" fillId="0" borderId="2" xfId="20" applyFont="1" applyBorder="1" applyAlignment="1">
      <alignment horizontal="center"/>
    </xf>
    <xf numFmtId="0" fontId="89" fillId="0" borderId="2" xfId="20" applyFont="1" applyBorder="1" applyAlignment="1">
      <alignment vertical="top" wrapText="1"/>
    </xf>
    <xf numFmtId="0" fontId="38" fillId="0" borderId="2" xfId="20" applyFont="1" applyBorder="1" applyAlignment="1">
      <alignment horizontal="center"/>
    </xf>
    <xf numFmtId="165" fontId="86" fillId="0" borderId="2" xfId="4" applyFont="1" applyBorder="1" applyAlignment="1">
      <alignment horizontal="center" vertical="top" wrapText="1"/>
    </xf>
    <xf numFmtId="0" fontId="86" fillId="0" borderId="2" xfId="4" applyNumberFormat="1" applyFont="1" applyBorder="1" applyAlignment="1">
      <alignment horizontal="center"/>
    </xf>
    <xf numFmtId="2" fontId="86" fillId="0" borderId="2" xfId="20" applyNumberFormat="1" applyFont="1" applyBorder="1" applyAlignment="1">
      <alignment horizontal="center"/>
    </xf>
    <xf numFmtId="0" fontId="86" fillId="0" borderId="2" xfId="20" applyFont="1" applyBorder="1" applyAlignment="1">
      <alignment horizontal="center"/>
    </xf>
    <xf numFmtId="0" fontId="41" fillId="0" borderId="2" xfId="20" applyFont="1" applyBorder="1" applyAlignment="1">
      <alignment horizontal="left"/>
    </xf>
    <xf numFmtId="165" fontId="33" fillId="0" borderId="2" xfId="4" applyFont="1" applyBorder="1" applyAlignment="1">
      <alignment horizontal="center"/>
    </xf>
    <xf numFmtId="165" fontId="41" fillId="0" borderId="2" xfId="4" applyFont="1" applyBorder="1" applyAlignment="1">
      <alignment horizontal="center"/>
    </xf>
    <xf numFmtId="2" fontId="33" fillId="0" borderId="2" xfId="20" applyNumberFormat="1" applyFont="1" applyBorder="1" applyAlignment="1">
      <alignment horizontal="center"/>
    </xf>
    <xf numFmtId="0" fontId="41" fillId="0" borderId="2" xfId="20" applyFont="1" applyBorder="1"/>
    <xf numFmtId="0" fontId="90" fillId="0" borderId="60" xfId="20" applyFont="1" applyBorder="1"/>
    <xf numFmtId="0" fontId="91" fillId="0" borderId="5" xfId="20" applyFont="1" applyBorder="1" applyAlignment="1">
      <alignment horizontal="left" vertical="top" wrapText="1"/>
    </xf>
    <xf numFmtId="0" fontId="92" fillId="0" borderId="5" xfId="20" applyFont="1" applyBorder="1" applyAlignment="1">
      <alignment horizontal="center"/>
    </xf>
    <xf numFmtId="0" fontId="92" fillId="0" borderId="5" xfId="20" applyFont="1" applyBorder="1" applyAlignment="1">
      <alignment horizontal="center" vertical="top" wrapText="1"/>
    </xf>
    <xf numFmtId="0" fontId="92" fillId="0" borderId="2" xfId="20" applyFont="1" applyBorder="1" applyAlignment="1">
      <alignment horizontal="center"/>
    </xf>
    <xf numFmtId="2" fontId="33" fillId="0" borderId="4" xfId="20" applyNumberFormat="1" applyFont="1" applyBorder="1" applyAlignment="1">
      <alignment horizontal="center"/>
    </xf>
    <xf numFmtId="0" fontId="93" fillId="0" borderId="0" xfId="20" applyFont="1"/>
    <xf numFmtId="0" fontId="90" fillId="0" borderId="2" xfId="20" applyFont="1" applyBorder="1" applyAlignment="1">
      <alignment vertical="top" wrapText="1"/>
    </xf>
    <xf numFmtId="0" fontId="91" fillId="0" borderId="2" xfId="20" applyFont="1" applyBorder="1" applyAlignment="1">
      <alignment horizontal="center"/>
    </xf>
    <xf numFmtId="165" fontId="90" fillId="0" borderId="2" xfId="4" applyFont="1" applyBorder="1" applyAlignment="1">
      <alignment horizontal="center"/>
    </xf>
    <xf numFmtId="172" fontId="90" fillId="0" borderId="2" xfId="4" applyNumberFormat="1" applyFont="1" applyBorder="1" applyAlignment="1">
      <alignment horizontal="center"/>
    </xf>
    <xf numFmtId="0" fontId="90" fillId="0" borderId="50" xfId="20" applyFont="1" applyBorder="1"/>
    <xf numFmtId="0" fontId="91" fillId="0" borderId="50" xfId="20" applyFont="1" applyBorder="1"/>
    <xf numFmtId="0" fontId="91" fillId="0" borderId="14" xfId="20" applyFont="1" applyBorder="1"/>
    <xf numFmtId="165" fontId="90" fillId="0" borderId="7" xfId="4" applyFont="1" applyBorder="1" applyAlignment="1">
      <alignment horizontal="center"/>
    </xf>
    <xf numFmtId="0" fontId="91" fillId="0" borderId="2" xfId="20" applyFont="1" applyBorder="1" applyAlignment="1">
      <alignment vertical="top" wrapText="1"/>
    </xf>
    <xf numFmtId="0" fontId="91" fillId="0" borderId="7" xfId="20" applyFont="1" applyBorder="1"/>
    <xf numFmtId="0" fontId="93" fillId="0" borderId="2" xfId="20" applyFont="1" applyBorder="1"/>
    <xf numFmtId="0" fontId="41" fillId="8" borderId="0" xfId="20" applyFont="1" applyFill="1" applyAlignment="1">
      <alignment horizontal="left" vertical="center" wrapText="1"/>
    </xf>
    <xf numFmtId="173" fontId="33" fillId="8" borderId="0" xfId="20" applyNumberFormat="1" applyFont="1" applyFill="1" applyAlignment="1">
      <alignment horizontal="left" vertical="center"/>
    </xf>
    <xf numFmtId="2" fontId="41" fillId="0" borderId="2" xfId="20" applyNumberFormat="1" applyFont="1" applyBorder="1"/>
    <xf numFmtId="0" fontId="35" fillId="10" borderId="2" xfId="54" applyFont="1" applyFill="1" applyBorder="1" applyAlignment="1">
      <alignment vertical="center" wrapText="1"/>
    </xf>
    <xf numFmtId="0" fontId="41" fillId="8" borderId="0" xfId="20" applyFont="1" applyFill="1" applyAlignment="1">
      <alignment horizontal="left" vertical="center"/>
    </xf>
    <xf numFmtId="0" fontId="16" fillId="8" borderId="0" xfId="20" applyFont="1" applyFill="1" applyAlignment="1">
      <alignment horizontal="left" vertical="top" wrapText="1"/>
    </xf>
    <xf numFmtId="0" fontId="33" fillId="8" borderId="0" xfId="20" applyFont="1" applyFill="1" applyAlignment="1">
      <alignment horizontal="left" vertical="top" wrapText="1"/>
    </xf>
    <xf numFmtId="0" fontId="94" fillId="0" borderId="0" xfId="20" applyFont="1" applyAlignment="1">
      <alignment horizontal="left" vertical="center"/>
    </xf>
    <xf numFmtId="0" fontId="94" fillId="8" borderId="0" xfId="20" applyFont="1" applyFill="1" applyAlignment="1">
      <alignment horizontal="left" vertical="center"/>
    </xf>
    <xf numFmtId="0" fontId="16" fillId="0" borderId="2" xfId="20" applyFont="1" applyBorder="1" applyAlignment="1">
      <alignment horizontal="left"/>
    </xf>
    <xf numFmtId="0" fontId="16" fillId="0" borderId="2" xfId="20" applyFont="1" applyBorder="1"/>
    <xf numFmtId="0" fontId="39" fillId="0" borderId="2" xfId="20" applyFont="1" applyBorder="1" applyAlignment="1">
      <alignment horizontal="center" vertical="center" wrapText="1"/>
    </xf>
    <xf numFmtId="0" fontId="95" fillId="8" borderId="0" xfId="20" applyFont="1" applyFill="1"/>
    <xf numFmtId="0" fontId="42" fillId="8" borderId="0" xfId="20" applyFont="1" applyFill="1"/>
    <xf numFmtId="0" fontId="36" fillId="8" borderId="0" xfId="54" applyFont="1" applyFill="1" applyAlignment="1">
      <alignment vertical="center" wrapText="1"/>
    </xf>
    <xf numFmtId="0" fontId="35" fillId="8" borderId="85" xfId="54" applyFont="1" applyFill="1" applyBorder="1" applyAlignment="1">
      <alignment horizontal="left" vertical="center" wrapText="1"/>
    </xf>
    <xf numFmtId="0" fontId="35" fillId="8" borderId="69" xfId="54" applyFont="1" applyFill="1" applyBorder="1" applyAlignment="1">
      <alignment horizontal="left" vertical="center" wrapText="1"/>
    </xf>
    <xf numFmtId="0" fontId="35" fillId="12" borderId="86" xfId="54" applyFont="1" applyFill="1" applyBorder="1" applyAlignment="1">
      <alignment vertical="center" wrapText="1"/>
    </xf>
    <xf numFmtId="1" fontId="16" fillId="0" borderId="5" xfId="20" quotePrefix="1" applyNumberFormat="1" applyFont="1" applyBorder="1"/>
    <xf numFmtId="49" fontId="40" fillId="0" borderId="60" xfId="20" applyNumberFormat="1" applyFont="1" applyBorder="1" applyAlignment="1">
      <alignment horizontal="left" vertical="center" wrapText="1"/>
    </xf>
    <xf numFmtId="49" fontId="40" fillId="0" borderId="50" xfId="20" applyNumberFormat="1" applyFont="1" applyBorder="1" applyAlignment="1">
      <alignment horizontal="left" vertical="center" wrapText="1"/>
    </xf>
    <xf numFmtId="0" fontId="35" fillId="12" borderId="20" xfId="54" applyFont="1" applyFill="1" applyBorder="1" applyAlignment="1">
      <alignment horizontal="center" vertical="center" wrapText="1"/>
    </xf>
    <xf numFmtId="49" fontId="40" fillId="0" borderId="43" xfId="20" applyNumberFormat="1" applyFont="1" applyBorder="1" applyAlignment="1">
      <alignment horizontal="left" vertical="top" wrapText="1"/>
    </xf>
    <xf numFmtId="0" fontId="40" fillId="0" borderId="2" xfId="20" applyFont="1" applyBorder="1" applyAlignment="1">
      <alignment horizontal="left" vertical="top" wrapText="1"/>
    </xf>
    <xf numFmtId="0" fontId="40" fillId="0" borderId="2" xfId="20" applyFont="1" applyBorder="1" applyAlignment="1">
      <alignment horizontal="center" vertical="top" wrapText="1"/>
    </xf>
    <xf numFmtId="3" fontId="40" fillId="0" borderId="2" xfId="20" applyNumberFormat="1" applyFont="1" applyBorder="1" applyAlignment="1">
      <alignment horizontal="center" vertical="top" wrapText="1"/>
    </xf>
    <xf numFmtId="0" fontId="40" fillId="0" borderId="7" xfId="20" applyFont="1" applyBorder="1" applyAlignment="1">
      <alignment horizontal="left" vertical="top" wrapText="1"/>
    </xf>
    <xf numFmtId="3" fontId="40" fillId="0" borderId="2" xfId="20" applyNumberFormat="1" applyFont="1" applyBorder="1" applyAlignment="1">
      <alignment horizontal="left" vertical="top" wrapText="1"/>
    </xf>
    <xf numFmtId="3" fontId="40" fillId="0" borderId="7" xfId="20" applyNumberFormat="1" applyFont="1" applyBorder="1" applyAlignment="1">
      <alignment horizontal="center" vertical="top" wrapText="1"/>
    </xf>
    <xf numFmtId="0" fontId="40" fillId="0" borderId="15" xfId="20" applyFont="1" applyBorder="1"/>
    <xf numFmtId="49" fontId="36" fillId="0" borderId="51" xfId="20" applyNumberFormat="1" applyFont="1" applyBorder="1" applyAlignment="1">
      <alignment horizontal="left" vertical="top" wrapText="1"/>
    </xf>
    <xf numFmtId="0" fontId="40" fillId="0" borderId="20" xfId="20" applyFont="1" applyBorder="1" applyAlignment="1">
      <alignment horizontal="left" vertical="top" wrapText="1"/>
    </xf>
    <xf numFmtId="0" fontId="53" fillId="0" borderId="20" xfId="20" applyFont="1" applyBorder="1" applyAlignment="1">
      <alignment horizontal="left" vertical="top" wrapText="1"/>
    </xf>
    <xf numFmtId="3" fontId="40" fillId="0" borderId="20" xfId="20" applyNumberFormat="1" applyFont="1" applyBorder="1" applyAlignment="1">
      <alignment horizontal="left" vertical="top" wrapText="1"/>
    </xf>
    <xf numFmtId="0" fontId="16" fillId="13" borderId="4" xfId="20" applyFont="1" applyFill="1" applyBorder="1"/>
    <xf numFmtId="0" fontId="96" fillId="8" borderId="0" xfId="20" applyFont="1" applyFill="1"/>
    <xf numFmtId="0" fontId="16" fillId="8" borderId="0" xfId="20" applyFont="1" applyFill="1" applyAlignment="1">
      <alignment horizontal="right" vertical="center"/>
    </xf>
    <xf numFmtId="0" fontId="39" fillId="8" borderId="0" xfId="20" applyFont="1" applyFill="1" applyAlignment="1">
      <alignment horizontal="left" vertical="center"/>
    </xf>
    <xf numFmtId="0" fontId="33" fillId="8" borderId="2" xfId="20" applyFont="1" applyFill="1" applyBorder="1" applyAlignment="1">
      <alignment vertical="top" wrapText="1"/>
    </xf>
    <xf numFmtId="0" fontId="33" fillId="8" borderId="2" xfId="20" applyFont="1" applyFill="1" applyBorder="1" applyAlignment="1">
      <alignment horizontal="left" vertical="top" wrapText="1"/>
    </xf>
    <xf numFmtId="14" fontId="33" fillId="8" borderId="2" xfId="20" applyNumberFormat="1" applyFont="1" applyFill="1" applyBorder="1" applyAlignment="1">
      <alignment horizontal="left" vertical="top" wrapText="1"/>
    </xf>
    <xf numFmtId="0" fontId="43" fillId="8" borderId="0" xfId="20" applyFont="1" applyFill="1"/>
    <xf numFmtId="0" fontId="35" fillId="12" borderId="83" xfId="54" applyFont="1" applyFill="1" applyBorder="1" applyAlignment="1">
      <alignment horizontal="center" vertical="center" wrapText="1"/>
    </xf>
    <xf numFmtId="0" fontId="38" fillId="0" borderId="2" xfId="20" applyFont="1" applyBorder="1"/>
    <xf numFmtId="0" fontId="38" fillId="8" borderId="0" xfId="20" applyFont="1" applyFill="1" applyAlignment="1">
      <alignment horizontal="center"/>
    </xf>
    <xf numFmtId="0" fontId="16" fillId="8" borderId="7" xfId="20" applyFont="1" applyFill="1" applyBorder="1" applyAlignment="1">
      <alignment horizontal="left" vertical="top" wrapText="1"/>
    </xf>
    <xf numFmtId="0" fontId="16" fillId="8" borderId="4" xfId="20" applyFont="1" applyFill="1" applyBorder="1" applyAlignment="1">
      <alignment horizontal="left" vertical="top" wrapText="1"/>
    </xf>
    <xf numFmtId="0" fontId="38" fillId="0" borderId="5" xfId="20" applyFont="1" applyBorder="1"/>
    <xf numFmtId="0" fontId="33" fillId="0" borderId="5" xfId="20" applyFont="1" applyBorder="1" applyAlignment="1">
      <alignment horizontal="center"/>
    </xf>
    <xf numFmtId="0" fontId="33" fillId="0" borderId="5" xfId="20" applyFont="1" applyBorder="1"/>
    <xf numFmtId="1" fontId="16" fillId="0" borderId="5" xfId="20" quotePrefix="1" applyNumberFormat="1" applyFont="1" applyBorder="1" applyAlignment="1">
      <alignment wrapText="1"/>
    </xf>
    <xf numFmtId="0" fontId="33" fillId="0" borderId="2" xfId="20" applyFont="1" applyBorder="1" applyAlignment="1">
      <alignment horizontal="left" vertical="top" wrapText="1"/>
    </xf>
    <xf numFmtId="0" fontId="33" fillId="0" borderId="2" xfId="20" applyFont="1" applyBorder="1" applyAlignment="1">
      <alignment horizontal="left" wrapText="1"/>
    </xf>
    <xf numFmtId="0" fontId="97" fillId="8" borderId="0" xfId="20" applyFont="1" applyFill="1" applyAlignment="1">
      <alignment horizontal="center"/>
    </xf>
    <xf numFmtId="0" fontId="16" fillId="0" borderId="0" xfId="20" applyFont="1" applyAlignment="1">
      <alignment horizontal="left"/>
    </xf>
    <xf numFmtId="0" fontId="39" fillId="8" borderId="2" xfId="54" applyFont="1" applyFill="1" applyBorder="1" applyAlignment="1">
      <alignment horizontal="center" vertical="center" wrapText="1"/>
    </xf>
    <xf numFmtId="0" fontId="35" fillId="10" borderId="10" xfId="54" applyFont="1" applyFill="1" applyBorder="1" applyAlignment="1">
      <alignment horizontal="left" vertical="center" wrapText="1"/>
    </xf>
    <xf numFmtId="1" fontId="16" fillId="0" borderId="5" xfId="20" quotePrefix="1" applyNumberFormat="1" applyFont="1" applyBorder="1" applyAlignment="1">
      <alignment horizontal="left" vertical="center" wrapText="1"/>
    </xf>
    <xf numFmtId="0" fontId="16" fillId="0" borderId="7" xfId="20" applyFont="1" applyBorder="1" applyAlignment="1">
      <alignment horizontal="center"/>
    </xf>
    <xf numFmtId="0" fontId="16" fillId="0" borderId="7" xfId="20" applyFont="1" applyBorder="1" applyAlignment="1">
      <alignment horizontal="center" vertical="center"/>
    </xf>
    <xf numFmtId="1" fontId="16" fillId="0" borderId="16" xfId="20" quotePrefix="1" applyNumberFormat="1" applyFont="1" applyBorder="1" applyAlignment="1">
      <alignment horizontal="left"/>
    </xf>
    <xf numFmtId="1" fontId="16" fillId="0" borderId="16" xfId="20" quotePrefix="1" applyNumberFormat="1" applyFont="1" applyBorder="1" applyAlignment="1">
      <alignment horizontal="left" vertical="center" wrapText="1"/>
    </xf>
    <xf numFmtId="0" fontId="16" fillId="0" borderId="85" xfId="20" applyFont="1" applyBorder="1" applyAlignment="1">
      <alignment horizontal="center"/>
    </xf>
    <xf numFmtId="0" fontId="35" fillId="10" borderId="85" xfId="54" applyFont="1" applyFill="1" applyBorder="1" applyAlignment="1">
      <alignment horizontal="center" vertical="center" wrapText="1"/>
    </xf>
    <xf numFmtId="0" fontId="16" fillId="0" borderId="2" xfId="20" applyFont="1" applyBorder="1" applyAlignment="1">
      <alignment horizontal="center" vertical="center"/>
    </xf>
    <xf numFmtId="0" fontId="17" fillId="0" borderId="2" xfId="20" applyFont="1" applyBorder="1" applyAlignment="1">
      <alignment horizontal="center"/>
    </xf>
    <xf numFmtId="0" fontId="17" fillId="0" borderId="20" xfId="20" applyFont="1" applyBorder="1" applyAlignment="1">
      <alignment horizontal="center"/>
    </xf>
    <xf numFmtId="0" fontId="16" fillId="0" borderId="20" xfId="20" applyFont="1" applyBorder="1"/>
    <xf numFmtId="0" fontId="16" fillId="8" borderId="0" xfId="20" applyFont="1" applyFill="1" applyAlignment="1">
      <alignment horizontal="left" vertical="center" wrapText="1"/>
    </xf>
    <xf numFmtId="1" fontId="16" fillId="0" borderId="5" xfId="20" quotePrefix="1" applyNumberFormat="1" applyFont="1" applyBorder="1" applyAlignment="1">
      <alignment horizontal="left" wrapText="1"/>
    </xf>
    <xf numFmtId="1" fontId="16" fillId="0" borderId="16" xfId="20" quotePrefix="1" applyNumberFormat="1" applyFont="1" applyBorder="1" applyAlignment="1">
      <alignment horizontal="left" wrapText="1"/>
    </xf>
    <xf numFmtId="0" fontId="35" fillId="10" borderId="87" xfId="54" applyFont="1" applyFill="1" applyBorder="1" applyAlignment="1">
      <alignment horizontal="left" vertical="center" wrapText="1"/>
    </xf>
    <xf numFmtId="0" fontId="39" fillId="8" borderId="0" xfId="20" applyFont="1" applyFill="1" applyAlignment="1">
      <alignment horizontal="center" vertical="center"/>
    </xf>
    <xf numFmtId="3" fontId="16" fillId="8" borderId="0" xfId="20" applyNumberFormat="1" applyFont="1" applyFill="1" applyAlignment="1">
      <alignment horizontal="center" vertical="center"/>
    </xf>
    <xf numFmtId="0" fontId="39" fillId="0" borderId="0" xfId="51" applyFont="1"/>
    <xf numFmtId="0" fontId="35" fillId="10" borderId="5" xfId="20" applyFont="1" applyFill="1" applyBorder="1" applyAlignment="1">
      <alignment horizontal="left" vertical="center" wrapText="1"/>
    </xf>
    <xf numFmtId="0" fontId="16" fillId="8" borderId="15" xfId="20" applyFont="1" applyFill="1" applyBorder="1"/>
    <xf numFmtId="0" fontId="99" fillId="10" borderId="14" xfId="20" applyFont="1" applyFill="1" applyBorder="1" applyAlignment="1">
      <alignment vertical="center" wrapText="1"/>
    </xf>
    <xf numFmtId="3" fontId="100" fillId="10" borderId="2" xfId="20" applyNumberFormat="1" applyFont="1" applyFill="1" applyBorder="1" applyAlignment="1">
      <alignment vertical="center" wrapText="1"/>
    </xf>
    <xf numFmtId="0" fontId="99" fillId="10" borderId="2" xfId="20" applyFont="1" applyFill="1" applyBorder="1" applyAlignment="1">
      <alignment horizontal="center" vertical="center" wrapText="1"/>
    </xf>
    <xf numFmtId="0" fontId="16" fillId="8" borderId="2" xfId="20" applyFont="1" applyFill="1" applyBorder="1" applyAlignment="1">
      <alignment horizontal="center"/>
    </xf>
    <xf numFmtId="0" fontId="5" fillId="0" borderId="2" xfId="49" applyBorder="1"/>
    <xf numFmtId="14" fontId="16" fillId="8" borderId="7" xfId="20" applyNumberFormat="1" applyFont="1" applyFill="1" applyBorder="1" applyAlignment="1">
      <alignment horizontal="left" vertical="top" wrapText="1"/>
    </xf>
    <xf numFmtId="0" fontId="89" fillId="8" borderId="0" xfId="20" applyFont="1" applyFill="1"/>
    <xf numFmtId="0" fontId="89" fillId="8" borderId="0" xfId="20" applyFont="1" applyFill="1" applyAlignment="1">
      <alignment horizontal="center"/>
    </xf>
    <xf numFmtId="4" fontId="33" fillId="0" borderId="2" xfId="20" applyNumberFormat="1" applyFont="1" applyBorder="1" applyAlignment="1">
      <alignment vertical="center" wrapText="1"/>
    </xf>
    <xf numFmtId="0" fontId="33" fillId="8" borderId="0" xfId="20" applyFont="1" applyFill="1" applyAlignment="1">
      <alignment horizontal="left" vertical="center" wrapText="1"/>
    </xf>
    <xf numFmtId="0" fontId="33" fillId="8" borderId="0" xfId="20" applyFont="1" applyFill="1" applyAlignment="1">
      <alignment horizontal="center" vertical="center" wrapText="1"/>
    </xf>
    <xf numFmtId="4" fontId="33" fillId="8" borderId="0" xfId="20" applyNumberFormat="1" applyFont="1" applyFill="1" applyAlignment="1">
      <alignment vertical="center" wrapText="1"/>
    </xf>
    <xf numFmtId="0" fontId="35" fillId="12" borderId="7" xfId="54" applyFont="1" applyFill="1" applyBorder="1" applyAlignment="1">
      <alignment horizontal="left" vertical="center" wrapText="1"/>
    </xf>
    <xf numFmtId="0" fontId="35" fillId="12" borderId="14" xfId="54" applyFont="1" applyFill="1" applyBorder="1" applyAlignment="1">
      <alignment horizontal="left" vertical="center" wrapText="1"/>
    </xf>
    <xf numFmtId="1" fontId="16" fillId="0" borderId="2" xfId="20" quotePrefix="1" applyNumberFormat="1" applyFont="1" applyBorder="1"/>
    <xf numFmtId="0" fontId="41" fillId="0" borderId="2" xfId="20" applyFont="1" applyBorder="1" applyAlignment="1">
      <alignment horizontal="left" vertical="top" wrapText="1"/>
    </xf>
    <xf numFmtId="0" fontId="35" fillId="10" borderId="2" xfId="54" quotePrefix="1" applyFont="1" applyFill="1" applyBorder="1" applyAlignment="1">
      <alignment vertical="center" wrapText="1"/>
    </xf>
    <xf numFmtId="1" fontId="16" fillId="0" borderId="2" xfId="20" quotePrefix="1" applyNumberFormat="1" applyFont="1" applyBorder="1" applyAlignment="1">
      <alignment horizontal="left"/>
    </xf>
    <xf numFmtId="0" fontId="35" fillId="12" borderId="15" xfId="54" applyFont="1" applyFill="1" applyBorder="1" applyAlignment="1">
      <alignment horizontal="left" vertical="center" wrapText="1"/>
    </xf>
    <xf numFmtId="14" fontId="16" fillId="8" borderId="2" xfId="20" applyNumberFormat="1" applyFont="1" applyFill="1" applyBorder="1" applyAlignment="1">
      <alignment vertical="top" wrapText="1"/>
    </xf>
    <xf numFmtId="0" fontId="67" fillId="0" borderId="0" xfId="54" applyFont="1" applyAlignment="1" applyProtection="1">
      <alignment wrapText="1"/>
      <protection locked="0"/>
    </xf>
    <xf numFmtId="0" fontId="67" fillId="8" borderId="0" xfId="54" applyFont="1" applyFill="1" applyAlignment="1" applyProtection="1">
      <alignment wrapText="1"/>
      <protection locked="0"/>
    </xf>
    <xf numFmtId="0" fontId="34" fillId="8" borderId="85" xfId="54" applyFont="1" applyFill="1" applyBorder="1" applyAlignment="1" applyProtection="1">
      <alignment vertical="center"/>
      <protection locked="0"/>
    </xf>
    <xf numFmtId="0" fontId="101" fillId="8" borderId="87" xfId="54" applyFont="1" applyFill="1" applyBorder="1" applyAlignment="1" applyProtection="1">
      <alignment vertical="center" wrapText="1"/>
      <protection locked="0"/>
    </xf>
    <xf numFmtId="0" fontId="101" fillId="8" borderId="0" xfId="54" applyFont="1" applyFill="1" applyAlignment="1" applyProtection="1">
      <alignment horizontal="left" vertical="center" wrapText="1"/>
      <protection locked="0"/>
    </xf>
    <xf numFmtId="0" fontId="98" fillId="8" borderId="0" xfId="54" applyFont="1" applyFill="1" applyAlignment="1" applyProtection="1">
      <alignment horizontal="left" vertical="center" wrapText="1"/>
      <protection locked="0"/>
    </xf>
    <xf numFmtId="0" fontId="102" fillId="8" borderId="0" xfId="54" applyFont="1" applyFill="1" applyAlignment="1" applyProtection="1">
      <alignment horizontal="left" vertical="center" wrapText="1"/>
      <protection locked="0"/>
    </xf>
    <xf numFmtId="0" fontId="16" fillId="8" borderId="0" xfId="54" applyFont="1" applyFill="1" applyAlignment="1" applyProtection="1">
      <alignment wrapText="1"/>
      <protection locked="0"/>
    </xf>
    <xf numFmtId="0" fontId="35" fillId="10" borderId="92" xfId="54" applyFont="1" applyFill="1" applyBorder="1" applyAlignment="1" applyProtection="1">
      <alignment horizontal="left" vertical="center" wrapText="1"/>
      <protection locked="0"/>
    </xf>
    <xf numFmtId="0" fontId="21" fillId="8" borderId="2" xfId="54" applyFont="1" applyFill="1" applyBorder="1" applyAlignment="1" applyProtection="1">
      <alignment vertical="center" wrapText="1"/>
      <protection locked="0"/>
    </xf>
    <xf numFmtId="0" fontId="67" fillId="0" borderId="93" xfId="54" applyFont="1" applyBorder="1" applyAlignment="1" applyProtection="1">
      <alignment horizontal="left" vertical="center" wrapText="1"/>
      <protection locked="0"/>
    </xf>
    <xf numFmtId="0" fontId="67" fillId="0" borderId="93" xfId="54" applyFont="1" applyBorder="1" applyAlignment="1" applyProtection="1">
      <alignment horizontal="left" vertical="center" wrapText="1" indent="1"/>
      <protection locked="0"/>
    </xf>
    <xf numFmtId="0" fontId="35" fillId="12" borderId="95" xfId="54" applyFont="1" applyFill="1" applyBorder="1" applyAlignment="1" applyProtection="1">
      <alignment horizontal="center" vertical="center" wrapText="1"/>
      <protection locked="0"/>
    </xf>
    <xf numFmtId="0" fontId="35" fillId="12" borderId="96" xfId="54" applyFont="1" applyFill="1" applyBorder="1" applyAlignment="1" applyProtection="1">
      <alignment horizontal="center" vertical="center" wrapText="1"/>
      <protection locked="0"/>
    </xf>
    <xf numFmtId="0" fontId="35" fillId="12" borderId="97" xfId="54" applyFont="1" applyFill="1" applyBorder="1" applyAlignment="1" applyProtection="1">
      <alignment horizontal="center" vertical="center" wrapText="1"/>
      <protection locked="0"/>
    </xf>
    <xf numFmtId="0" fontId="35" fillId="36" borderId="97" xfId="54" applyFont="1" applyFill="1" applyBorder="1" applyAlignment="1" applyProtection="1">
      <alignment horizontal="center" vertical="center" wrapText="1"/>
      <protection locked="0"/>
    </xf>
    <xf numFmtId="0" fontId="103" fillId="23" borderId="97" xfId="54" applyFont="1" applyFill="1" applyBorder="1" applyAlignment="1" applyProtection="1">
      <alignment horizontal="center" vertical="center" wrapText="1"/>
      <protection locked="0"/>
    </xf>
    <xf numFmtId="49" fontId="39" fillId="0" borderId="98" xfId="54" applyNumberFormat="1" applyFont="1" applyBorder="1" applyAlignment="1" applyProtection="1">
      <alignment vertical="center" wrapText="1"/>
      <protection locked="0"/>
    </xf>
    <xf numFmtId="0" fontId="16" fillId="0" borderId="99" xfId="54" applyFont="1" applyBorder="1" applyAlignment="1" applyProtection="1">
      <alignment vertical="center" wrapText="1"/>
      <protection locked="0"/>
    </xf>
    <xf numFmtId="0" fontId="16" fillId="0" borderId="99" xfId="54" applyFont="1" applyBorder="1" applyAlignment="1" applyProtection="1">
      <alignment horizontal="left" vertical="center" wrapText="1" indent="1"/>
      <protection locked="0"/>
    </xf>
    <xf numFmtId="14" fontId="16" fillId="0" borderId="100" xfId="54" applyNumberFormat="1" applyFont="1" applyBorder="1" applyAlignment="1" applyProtection="1">
      <alignment horizontal="left" vertical="center" wrapText="1" indent="1"/>
      <protection locked="0"/>
    </xf>
    <xf numFmtId="0" fontId="16" fillId="0" borderId="101" xfId="54" applyFont="1" applyBorder="1" applyAlignment="1" applyProtection="1">
      <alignment horizontal="left" vertical="center" wrapText="1" indent="1"/>
      <protection locked="0"/>
    </xf>
    <xf numFmtId="0" fontId="67" fillId="0" borderId="101" xfId="54" applyFont="1" applyBorder="1" applyAlignment="1" applyProtection="1">
      <alignment horizontal="center" vertical="center" wrapText="1"/>
      <protection locked="0"/>
    </xf>
    <xf numFmtId="0" fontId="104" fillId="0" borderId="100" xfId="54" applyFont="1" applyBorder="1" applyAlignment="1" applyProtection="1">
      <alignment horizontal="center" vertical="center" wrapText="1"/>
      <protection hidden="1"/>
    </xf>
    <xf numFmtId="0" fontId="16" fillId="8" borderId="102" xfId="54" applyFont="1" applyFill="1" applyBorder="1" applyAlignment="1" applyProtection="1">
      <alignment horizontal="center" vertical="center" wrapText="1"/>
      <protection locked="0"/>
    </xf>
    <xf numFmtId="0" fontId="16" fillId="0" borderId="103" xfId="54" applyFont="1" applyBorder="1" applyAlignment="1" applyProtection="1">
      <alignment wrapText="1"/>
      <protection locked="0"/>
    </xf>
    <xf numFmtId="0" fontId="105" fillId="37" borderId="105" xfId="20" applyFont="1" applyFill="1" applyBorder="1" applyAlignment="1" applyProtection="1">
      <alignment horizontal="center" vertical="center" wrapText="1"/>
      <protection locked="0"/>
    </xf>
    <xf numFmtId="0" fontId="105" fillId="27" borderId="105" xfId="20" applyFont="1" applyFill="1" applyBorder="1" applyAlignment="1" applyProtection="1">
      <alignment horizontal="center" vertical="center" wrapText="1"/>
      <protection locked="0"/>
    </xf>
    <xf numFmtId="0" fontId="105" fillId="38" borderId="105" xfId="20" applyFont="1" applyFill="1" applyBorder="1" applyAlignment="1" applyProtection="1">
      <alignment horizontal="center" vertical="center" wrapText="1"/>
      <protection locked="0"/>
    </xf>
    <xf numFmtId="0" fontId="106" fillId="39" borderId="106" xfId="20" applyFont="1" applyFill="1" applyBorder="1" applyAlignment="1" applyProtection="1">
      <alignment horizontal="center" vertical="center" wrapText="1"/>
      <protection locked="0"/>
    </xf>
    <xf numFmtId="0" fontId="35" fillId="40" borderId="0" xfId="54" applyFont="1" applyFill="1" applyAlignment="1" applyProtection="1">
      <alignment horizontal="center" vertical="center" wrapText="1"/>
      <protection locked="0"/>
    </xf>
    <xf numFmtId="0" fontId="16" fillId="0" borderId="107" xfId="54" applyFont="1" applyBorder="1" applyAlignment="1" applyProtection="1">
      <alignment vertical="center" wrapText="1"/>
      <protection locked="0"/>
    </xf>
    <xf numFmtId="0" fontId="16" fillId="0" borderId="107" xfId="54" applyFont="1" applyBorder="1" applyAlignment="1" applyProtection="1">
      <alignment horizontal="left" vertical="center" wrapText="1" indent="1"/>
      <protection locked="0"/>
    </xf>
    <xf numFmtId="14" fontId="16" fillId="0" borderId="108" xfId="54" applyNumberFormat="1" applyFont="1" applyBorder="1" applyAlignment="1" applyProtection="1">
      <alignment horizontal="left" vertical="center" wrapText="1" indent="1"/>
      <protection locked="0"/>
    </xf>
    <xf numFmtId="0" fontId="67" fillId="0" borderId="107" xfId="54" applyFont="1" applyBorder="1" applyAlignment="1" applyProtection="1">
      <alignment horizontal="left" vertical="center" wrapText="1" indent="1"/>
      <protection locked="0"/>
    </xf>
    <xf numFmtId="0" fontId="67" fillId="0" borderId="107" xfId="54" applyFont="1" applyBorder="1" applyAlignment="1" applyProtection="1">
      <alignment horizontal="center" vertical="center" wrapText="1"/>
      <protection locked="0"/>
    </xf>
    <xf numFmtId="0" fontId="16" fillId="8" borderId="109" xfId="54" applyFont="1" applyFill="1" applyBorder="1" applyAlignment="1" applyProtection="1">
      <alignment horizontal="center" vertical="center" wrapText="1"/>
      <protection locked="0"/>
    </xf>
    <xf numFmtId="0" fontId="16" fillId="0" borderId="110" xfId="54" applyFont="1" applyBorder="1" applyAlignment="1" applyProtection="1">
      <alignment wrapText="1"/>
      <protection locked="0"/>
    </xf>
    <xf numFmtId="0" fontId="35" fillId="40" borderId="114" xfId="54" applyFont="1" applyFill="1" applyBorder="1" applyAlignment="1" applyProtection="1">
      <alignment horizontal="center" vertical="center" wrapText="1"/>
      <protection locked="0"/>
    </xf>
    <xf numFmtId="49" fontId="16" fillId="0" borderId="115" xfId="54" applyNumberFormat="1" applyFont="1" applyBorder="1" applyAlignment="1" applyProtection="1">
      <alignment vertical="center" wrapText="1"/>
      <protection locked="0"/>
    </xf>
    <xf numFmtId="0" fontId="16" fillId="0" borderId="108" xfId="54" applyFont="1" applyBorder="1" applyAlignment="1" applyProtection="1">
      <alignment horizontal="left" vertical="center" wrapText="1" indent="1"/>
      <protection locked="0"/>
    </xf>
    <xf numFmtId="0" fontId="105" fillId="37" borderId="117" xfId="20" applyFont="1" applyFill="1" applyBorder="1" applyAlignment="1" applyProtection="1">
      <alignment horizontal="center" vertical="center" wrapText="1"/>
      <protection locked="0"/>
    </xf>
    <xf numFmtId="0" fontId="105" fillId="27" borderId="117" xfId="20" applyFont="1" applyFill="1" applyBorder="1" applyAlignment="1" applyProtection="1">
      <alignment horizontal="center" vertical="center" wrapText="1"/>
      <protection locked="0"/>
    </xf>
    <xf numFmtId="0" fontId="105" fillId="38" borderId="117" xfId="20" applyFont="1" applyFill="1" applyBorder="1" applyAlignment="1" applyProtection="1">
      <alignment horizontal="center" vertical="center" wrapText="1"/>
      <protection locked="0"/>
    </xf>
    <xf numFmtId="0" fontId="106" fillId="39" borderId="118" xfId="20" applyFont="1" applyFill="1" applyBorder="1" applyAlignment="1" applyProtection="1">
      <alignment horizontal="center" vertical="center" wrapText="1"/>
      <protection locked="0"/>
    </xf>
    <xf numFmtId="0" fontId="67" fillId="0" borderId="97" xfId="54" applyFont="1" applyBorder="1" applyAlignment="1" applyProtection="1">
      <alignment horizontal="center" vertical="center" wrapText="1"/>
      <protection locked="0"/>
    </xf>
    <xf numFmtId="0" fontId="104" fillId="37" borderId="97" xfId="54" applyFont="1" applyFill="1" applyBorder="1" applyAlignment="1" applyProtection="1">
      <alignment horizontal="center" vertical="center" wrapText="1"/>
      <protection locked="0"/>
    </xf>
    <xf numFmtId="0" fontId="39" fillId="37" borderId="97" xfId="54" applyFont="1" applyFill="1" applyBorder="1" applyAlignment="1" applyProtection="1">
      <alignment horizontal="center" vertical="center" wrapText="1"/>
      <protection locked="0"/>
    </xf>
    <xf numFmtId="0" fontId="104" fillId="0" borderId="99" xfId="54" applyFont="1" applyBorder="1" applyAlignment="1" applyProtection="1">
      <alignment horizontal="center" vertical="center" wrapText="1"/>
      <protection hidden="1"/>
    </xf>
    <xf numFmtId="0" fontId="16" fillId="8" borderId="107" xfId="54" applyFont="1" applyFill="1" applyBorder="1" applyAlignment="1" applyProtection="1">
      <alignment horizontal="center" vertical="center" wrapText="1"/>
      <protection locked="0"/>
    </xf>
    <xf numFmtId="0" fontId="16" fillId="0" borderId="119" xfId="54" applyFont="1" applyBorder="1" applyAlignment="1" applyProtection="1">
      <alignment wrapText="1"/>
      <protection locked="0"/>
    </xf>
    <xf numFmtId="0" fontId="4" fillId="0" borderId="0" xfId="20" applyAlignment="1" applyProtection="1">
      <alignment vertical="center"/>
      <protection locked="0"/>
    </xf>
    <xf numFmtId="0" fontId="4" fillId="0" borderId="0" xfId="20" applyProtection="1">
      <protection locked="0"/>
    </xf>
    <xf numFmtId="0" fontId="67" fillId="41" borderId="97" xfId="54" applyFont="1" applyFill="1" applyBorder="1" applyAlignment="1" applyProtection="1">
      <alignment horizontal="center" vertical="center" wrapText="1"/>
      <protection locked="0"/>
    </xf>
    <xf numFmtId="0" fontId="104" fillId="27" borderId="97" xfId="54" applyFont="1" applyFill="1" applyBorder="1" applyAlignment="1" applyProtection="1">
      <alignment horizontal="center" vertical="center" wrapText="1"/>
      <protection locked="0"/>
    </xf>
    <xf numFmtId="0" fontId="39" fillId="27" borderId="97" xfId="54" applyFont="1" applyFill="1" applyBorder="1" applyAlignment="1" applyProtection="1">
      <alignment horizontal="center" vertical="center" wrapText="1"/>
      <protection locked="0"/>
    </xf>
    <xf numFmtId="0" fontId="104" fillId="0" borderId="107" xfId="54" applyFont="1" applyBorder="1" applyAlignment="1" applyProtection="1">
      <alignment horizontal="center" vertical="center" wrapText="1"/>
      <protection hidden="1"/>
    </xf>
    <xf numFmtId="0" fontId="16" fillId="0" borderId="120" xfId="54" applyFont="1" applyBorder="1" applyAlignment="1" applyProtection="1">
      <alignment wrapText="1"/>
      <protection locked="0"/>
    </xf>
    <xf numFmtId="0" fontId="67" fillId="43" borderId="97" xfId="54" applyFont="1" applyFill="1" applyBorder="1" applyAlignment="1" applyProtection="1">
      <alignment horizontal="center" vertical="center" wrapText="1"/>
      <protection locked="0"/>
    </xf>
    <xf numFmtId="0" fontId="67" fillId="44" borderId="97" xfId="54" applyFont="1" applyFill="1" applyBorder="1" applyAlignment="1" applyProtection="1">
      <alignment horizontal="center" vertical="center" wrapText="1"/>
      <protection locked="0"/>
    </xf>
    <xf numFmtId="0" fontId="104" fillId="38" borderId="97" xfId="54" applyFont="1" applyFill="1" applyBorder="1" applyAlignment="1" applyProtection="1">
      <alignment horizontal="center" vertical="center" wrapText="1"/>
      <protection locked="0"/>
    </xf>
    <xf numFmtId="0" fontId="104" fillId="38" borderId="0" xfId="54" applyFont="1" applyFill="1" applyAlignment="1" applyProtection="1">
      <alignment horizontal="center" vertical="center" wrapText="1"/>
      <protection locked="0"/>
    </xf>
    <xf numFmtId="0" fontId="67" fillId="28" borderId="97" xfId="54" applyFont="1" applyFill="1" applyBorder="1" applyAlignment="1" applyProtection="1">
      <alignment horizontal="center" vertical="center" wrapText="1"/>
      <protection locked="0"/>
    </xf>
    <xf numFmtId="0" fontId="67" fillId="45" borderId="97" xfId="54" applyFont="1" applyFill="1" applyBorder="1" applyAlignment="1" applyProtection="1">
      <alignment horizontal="center" vertical="center" wrapText="1"/>
      <protection locked="0"/>
    </xf>
    <xf numFmtId="0" fontId="67" fillId="0" borderId="0" xfId="54" applyFont="1" applyAlignment="1" applyProtection="1">
      <alignment horizontal="center" vertical="center" wrapText="1"/>
      <protection locked="0"/>
    </xf>
    <xf numFmtId="0" fontId="35" fillId="39" borderId="97" xfId="54" applyFont="1" applyFill="1" applyBorder="1" applyAlignment="1" applyProtection="1">
      <alignment horizontal="center" vertical="center" wrapText="1"/>
      <protection locked="0"/>
    </xf>
    <xf numFmtId="0" fontId="35" fillId="39" borderId="0" xfId="54" applyFont="1" applyFill="1" applyAlignment="1" applyProtection="1">
      <alignment horizontal="center" vertical="center" wrapText="1"/>
      <protection locked="0"/>
    </xf>
    <xf numFmtId="49" fontId="104" fillId="0" borderId="115" xfId="54" applyNumberFormat="1" applyFont="1" applyBorder="1" applyAlignment="1" applyProtection="1">
      <alignment vertical="center" wrapText="1"/>
      <protection locked="0"/>
    </xf>
    <xf numFmtId="0" fontId="104" fillId="0" borderId="107" xfId="54" applyFont="1" applyBorder="1" applyAlignment="1" applyProtection="1">
      <alignment vertical="center" wrapText="1"/>
      <protection locked="0"/>
    </xf>
    <xf numFmtId="0" fontId="105" fillId="15" borderId="97" xfId="20" applyFont="1" applyFill="1" applyBorder="1" applyAlignment="1" applyProtection="1">
      <alignment horizontal="center" vertical="center"/>
      <protection locked="0"/>
    </xf>
    <xf numFmtId="49" fontId="67" fillId="0" borderId="115" xfId="54" applyNumberFormat="1" applyFont="1" applyBorder="1" applyAlignment="1" applyProtection="1">
      <alignment vertical="center" wrapText="1"/>
      <protection locked="0"/>
    </xf>
    <xf numFmtId="0" fontId="67" fillId="0" borderId="107" xfId="54" applyFont="1" applyBorder="1" applyAlignment="1" applyProtection="1">
      <alignment vertical="center" wrapText="1"/>
      <protection locked="0"/>
    </xf>
    <xf numFmtId="0" fontId="105" fillId="37" borderId="97" xfId="20" applyFont="1" applyFill="1" applyBorder="1" applyAlignment="1" applyProtection="1">
      <alignment horizontal="center" vertical="center"/>
      <protection locked="0"/>
    </xf>
    <xf numFmtId="0" fontId="105" fillId="27" borderId="97" xfId="20" applyFont="1" applyFill="1" applyBorder="1" applyAlignment="1" applyProtection="1">
      <alignment horizontal="center" vertical="center"/>
      <protection locked="0"/>
    </xf>
    <xf numFmtId="0" fontId="105" fillId="38" borderId="97" xfId="20" applyFont="1" applyFill="1" applyBorder="1" applyAlignment="1" applyProtection="1">
      <alignment horizontal="center" vertical="center"/>
      <protection locked="0"/>
    </xf>
    <xf numFmtId="0" fontId="106" fillId="39" borderId="97" xfId="20" applyFont="1" applyFill="1" applyBorder="1" applyAlignment="1" applyProtection="1">
      <alignment horizontal="center" vertical="center"/>
      <protection locked="0"/>
    </xf>
    <xf numFmtId="0" fontId="39" fillId="0" borderId="107" xfId="54" applyFont="1" applyBorder="1" applyAlignment="1" applyProtection="1">
      <alignment horizontal="left" vertical="center" wrapText="1" indent="1"/>
      <protection locked="0"/>
    </xf>
    <xf numFmtId="14" fontId="16" fillId="0" borderId="107" xfId="54" applyNumberFormat="1" applyFont="1" applyBorder="1" applyAlignment="1" applyProtection="1">
      <alignment horizontal="left" vertical="center" wrapText="1" indent="1"/>
      <protection locked="0"/>
    </xf>
    <xf numFmtId="49" fontId="39" fillId="0" borderId="115" xfId="54" applyNumberFormat="1" applyFont="1" applyBorder="1" applyAlignment="1" applyProtection="1">
      <alignment vertical="center" wrapText="1"/>
      <protection locked="0"/>
    </xf>
    <xf numFmtId="0" fontId="104" fillId="0" borderId="107" xfId="54" applyFont="1" applyBorder="1" applyAlignment="1" applyProtection="1">
      <alignment horizontal="left" vertical="center" wrapText="1" indent="1"/>
      <protection locked="0"/>
    </xf>
    <xf numFmtId="0" fontId="105" fillId="0" borderId="0" xfId="20" applyFont="1" applyAlignment="1" applyProtection="1">
      <alignment vertical="center" wrapText="1"/>
      <protection locked="0"/>
    </xf>
    <xf numFmtId="0" fontId="80" fillId="0" borderId="0" xfId="20" applyFont="1" applyAlignment="1" applyProtection="1">
      <alignment vertical="center" wrapText="1"/>
      <protection locked="0"/>
    </xf>
    <xf numFmtId="0" fontId="107" fillId="0" borderId="0" xfId="20" applyFont="1" applyAlignment="1" applyProtection="1">
      <alignment vertical="center" wrapText="1"/>
      <protection locked="0"/>
    </xf>
    <xf numFmtId="0" fontId="105" fillId="0" borderId="0" xfId="20" applyFont="1" applyAlignment="1" applyProtection="1">
      <alignment horizontal="center" vertical="center" wrapText="1"/>
      <protection locked="0"/>
    </xf>
    <xf numFmtId="0" fontId="106" fillId="0" borderId="0" xfId="20" applyFont="1" applyAlignment="1" applyProtection="1">
      <alignment horizontal="center" vertical="center" wrapText="1"/>
      <protection locked="0"/>
    </xf>
    <xf numFmtId="0" fontId="16" fillId="0" borderId="122" xfId="54" applyFont="1" applyBorder="1" applyAlignment="1" applyProtection="1">
      <alignment wrapText="1"/>
      <protection locked="0"/>
    </xf>
    <xf numFmtId="0" fontId="16" fillId="0" borderId="123" xfId="54" applyFont="1" applyBorder="1" applyAlignment="1" applyProtection="1">
      <alignment horizontal="left" vertical="center" wrapText="1" indent="1"/>
      <protection locked="0"/>
    </xf>
    <xf numFmtId="0" fontId="67" fillId="0" borderId="123" xfId="54" applyFont="1" applyBorder="1" applyAlignment="1" applyProtection="1">
      <alignment horizontal="center" vertical="center" wrapText="1"/>
      <protection locked="0"/>
    </xf>
    <xf numFmtId="0" fontId="16" fillId="8" borderId="124" xfId="54" applyFont="1" applyFill="1" applyBorder="1" applyAlignment="1" applyProtection="1">
      <alignment horizontal="center" vertical="center" wrapText="1"/>
      <protection locked="0"/>
    </xf>
    <xf numFmtId="0" fontId="16" fillId="0" borderId="125" xfId="54" applyFont="1" applyBorder="1" applyAlignment="1" applyProtection="1">
      <alignment wrapText="1"/>
      <protection locked="0"/>
    </xf>
    <xf numFmtId="0" fontId="67" fillId="0" borderId="123" xfId="54" applyFont="1" applyBorder="1" applyAlignment="1" applyProtection="1">
      <alignment horizontal="left" vertical="center" wrapText="1" indent="1"/>
      <protection locked="0"/>
    </xf>
    <xf numFmtId="0" fontId="16" fillId="0" borderId="126" xfId="54" applyFont="1" applyBorder="1" applyAlignment="1" applyProtection="1">
      <alignment wrapText="1"/>
      <protection locked="0"/>
    </xf>
    <xf numFmtId="0" fontId="104" fillId="0" borderId="99" xfId="54" applyFont="1" applyBorder="1" applyAlignment="1" applyProtection="1">
      <alignment horizontal="left" vertical="center" wrapText="1" indent="1"/>
      <protection locked="0"/>
    </xf>
    <xf numFmtId="0" fontId="67" fillId="0" borderId="99" xfId="54" applyFont="1" applyBorder="1" applyAlignment="1" applyProtection="1">
      <alignment horizontal="left" vertical="center" wrapText="1" indent="1"/>
      <protection locked="0"/>
    </xf>
    <xf numFmtId="0" fontId="67" fillId="0" borderId="99" xfId="54" applyFont="1" applyBorder="1" applyAlignment="1" applyProtection="1">
      <alignment horizontal="center" vertical="center" wrapText="1"/>
      <protection locked="0"/>
    </xf>
    <xf numFmtId="0" fontId="16" fillId="0" borderId="127" xfId="54" applyFont="1" applyBorder="1" applyAlignment="1" applyProtection="1">
      <alignment wrapText="1"/>
      <protection locked="0"/>
    </xf>
    <xf numFmtId="0" fontId="16" fillId="8" borderId="123" xfId="54" applyFont="1" applyFill="1" applyBorder="1" applyAlignment="1" applyProtection="1">
      <alignment horizontal="center" vertical="center" wrapText="1"/>
      <protection locked="0"/>
    </xf>
    <xf numFmtId="0" fontId="16" fillId="8" borderId="99" xfId="54" applyFont="1" applyFill="1" applyBorder="1" applyAlignment="1" applyProtection="1">
      <alignment horizontal="center" vertical="center" wrapText="1"/>
      <protection locked="0"/>
    </xf>
    <xf numFmtId="0" fontId="16" fillId="0" borderId="128" xfId="54" applyFont="1" applyBorder="1" applyAlignment="1" applyProtection="1">
      <alignment wrapText="1"/>
      <protection locked="0"/>
    </xf>
    <xf numFmtId="0" fontId="16" fillId="0" borderId="129" xfId="54" applyFont="1" applyBorder="1" applyAlignment="1" applyProtection="1">
      <alignment wrapText="1"/>
      <protection locked="0"/>
    </xf>
    <xf numFmtId="0" fontId="16" fillId="0" borderId="130" xfId="54" applyFont="1" applyBorder="1" applyAlignment="1" applyProtection="1">
      <alignment wrapText="1"/>
      <protection locked="0"/>
    </xf>
    <xf numFmtId="0" fontId="39" fillId="0" borderId="99" xfId="54" applyFont="1" applyBorder="1" applyAlignment="1" applyProtection="1">
      <alignment horizontal="left" vertical="center" wrapText="1" indent="1"/>
      <protection locked="0"/>
    </xf>
    <xf numFmtId="9" fontId="0" fillId="0" borderId="0" xfId="21" applyFont="1"/>
    <xf numFmtId="0" fontId="108" fillId="0" borderId="0" xfId="0" applyFont="1" applyAlignment="1">
      <alignment horizontal="center" vertical="center" wrapText="1"/>
    </xf>
    <xf numFmtId="0" fontId="109" fillId="46" borderId="2" xfId="0" applyFont="1" applyFill="1" applyBorder="1" applyAlignment="1">
      <alignment horizontal="center" vertical="center" wrapText="1"/>
    </xf>
    <xf numFmtId="49" fontId="109" fillId="46" borderId="2" xfId="0" applyNumberFormat="1" applyFont="1" applyFill="1" applyBorder="1" applyAlignment="1">
      <alignment horizontal="center" vertical="center" wrapText="1"/>
    </xf>
    <xf numFmtId="171" fontId="109" fillId="46" borderId="2" xfId="0" applyNumberFormat="1" applyFont="1" applyFill="1" applyBorder="1" applyAlignment="1">
      <alignment horizontal="center" vertical="center" wrapText="1"/>
    </xf>
    <xf numFmtId="9" fontId="109" fillId="46" borderId="2" xfId="21" applyFont="1" applyFill="1" applyBorder="1" applyAlignment="1">
      <alignment horizontal="center" vertical="center" wrapText="1"/>
    </xf>
    <xf numFmtId="4" fontId="109" fillId="46" borderId="2" xfId="0" applyNumberFormat="1" applyFont="1" applyFill="1" applyBorder="1" applyAlignment="1">
      <alignment horizontal="center" vertical="center" wrapText="1"/>
    </xf>
    <xf numFmtId="0" fontId="109" fillId="47" borderId="134" xfId="0" applyFont="1" applyFill="1" applyBorder="1" applyAlignment="1">
      <alignment horizontal="center" vertical="center" wrapText="1"/>
    </xf>
    <xf numFmtId="3" fontId="0" fillId="0" borderId="0" xfId="0" applyNumberFormat="1"/>
    <xf numFmtId="0" fontId="8" fillId="0" borderId="0" xfId="0" applyFont="1"/>
    <xf numFmtId="0" fontId="110" fillId="2" borderId="0" xfId="0" applyFont="1" applyFill="1" applyAlignment="1">
      <alignment vertical="center"/>
    </xf>
    <xf numFmtId="0" fontId="111" fillId="2" borderId="0" xfId="0" applyFont="1" applyFill="1" applyAlignment="1">
      <alignment vertical="center"/>
    </xf>
    <xf numFmtId="0" fontId="112" fillId="0" borderId="0" xfId="0" applyFont="1"/>
    <xf numFmtId="0" fontId="113" fillId="0" borderId="0" xfId="0" applyFont="1"/>
    <xf numFmtId="0" fontId="114" fillId="0" borderId="0" xfId="0" applyFont="1"/>
    <xf numFmtId="0" fontId="112" fillId="0" borderId="0" xfId="0" applyFont="1" applyAlignment="1">
      <alignment vertical="top"/>
    </xf>
    <xf numFmtId="0" fontId="112" fillId="0" borderId="0" xfId="0" applyFont="1" applyAlignment="1">
      <alignment vertical="top" wrapText="1"/>
    </xf>
    <xf numFmtId="0" fontId="112" fillId="0" borderId="0" xfId="0" applyFont="1" applyAlignment="1">
      <alignment horizontal="left" vertical="top" indent="2"/>
    </xf>
    <xf numFmtId="0" fontId="14" fillId="0" borderId="0" xfId="0" applyFont="1" applyAlignment="1">
      <alignment horizontal="left" indent="1"/>
    </xf>
    <xf numFmtId="0" fontId="112" fillId="0" borderId="0" xfId="0" applyFont="1" applyAlignment="1">
      <alignment horizontal="left" indent="1"/>
    </xf>
    <xf numFmtId="0" fontId="110" fillId="40" borderId="0" xfId="0" applyFont="1" applyFill="1" applyAlignment="1">
      <alignment vertical="center"/>
    </xf>
    <xf numFmtId="0" fontId="111" fillId="40" borderId="0" xfId="0" applyFont="1" applyFill="1" applyAlignment="1">
      <alignment vertical="center"/>
    </xf>
    <xf numFmtId="0" fontId="112" fillId="0" borderId="0" xfId="0" applyFont="1" applyAlignment="1">
      <alignment horizontal="left" vertical="top" wrapText="1" indent="11"/>
    </xf>
    <xf numFmtId="0" fontId="112" fillId="0" borderId="0" xfId="0" applyFont="1" applyAlignment="1">
      <alignment horizontal="left" vertical="center" wrapText="1" indent="11"/>
    </xf>
    <xf numFmtId="0" fontId="7" fillId="0" borderId="0" xfId="43"/>
    <xf numFmtId="0" fontId="7" fillId="17" borderId="135" xfId="43" applyFill="1" applyBorder="1" applyAlignment="1">
      <alignment horizontal="center" vertical="center" wrapText="1"/>
    </xf>
    <xf numFmtId="0" fontId="7" fillId="0" borderId="136" xfId="43" applyBorder="1" applyAlignment="1">
      <alignment vertical="center" wrapText="1"/>
    </xf>
    <xf numFmtId="0" fontId="7" fillId="17" borderId="135" xfId="43" applyFill="1" applyBorder="1" applyAlignment="1">
      <alignment horizontal="center" vertical="center"/>
    </xf>
    <xf numFmtId="0" fontId="7" fillId="0" borderId="136" xfId="43" applyBorder="1" applyAlignment="1">
      <alignment horizontal="left" vertical="center" wrapText="1"/>
    </xf>
    <xf numFmtId="0" fontId="116" fillId="0" borderId="0" xfId="0" applyFont="1"/>
    <xf numFmtId="0" fontId="0" fillId="0" borderId="0" xfId="0" quotePrefix="1"/>
    <xf numFmtId="3" fontId="14" fillId="27" borderId="0" xfId="0" applyNumberFormat="1" applyFont="1" applyFill="1"/>
    <xf numFmtId="3" fontId="14" fillId="0" borderId="0" xfId="0" applyNumberFormat="1" applyFont="1"/>
    <xf numFmtId="0" fontId="14" fillId="0" borderId="145" xfId="0" applyFont="1" applyBorder="1" applyAlignment="1">
      <alignment horizontal="center" vertical="center" wrapText="1"/>
    </xf>
    <xf numFmtId="0" fontId="14" fillId="0" borderId="145" xfId="0" applyFont="1" applyBorder="1"/>
    <xf numFmtId="0" fontId="14" fillId="34" borderId="145" xfId="0" applyFont="1" applyFill="1" applyBorder="1" applyAlignment="1">
      <alignment horizontal="center" vertical="center"/>
    </xf>
    <xf numFmtId="3" fontId="14" fillId="49" borderId="145" xfId="0" applyNumberFormat="1" applyFont="1" applyFill="1" applyBorder="1"/>
    <xf numFmtId="0" fontId="92" fillId="0" borderId="0" xfId="0" applyFont="1"/>
    <xf numFmtId="0" fontId="90" fillId="0" borderId="0" xfId="0" applyFont="1"/>
    <xf numFmtId="0" fontId="117" fillId="0" borderId="0" xfId="0" applyFont="1"/>
    <xf numFmtId="0" fontId="118" fillId="0" borderId="0" xfId="48" applyFont="1" applyAlignment="1" applyProtection="1">
      <alignment vertical="center"/>
      <protection locked="0"/>
    </xf>
    <xf numFmtId="0" fontId="64" fillId="0" borderId="0" xfId="48" applyFont="1" applyAlignment="1" applyProtection="1">
      <alignment vertical="center"/>
      <protection locked="0"/>
    </xf>
    <xf numFmtId="0" fontId="64" fillId="0" borderId="0" xfId="48" applyFont="1" applyAlignment="1" applyProtection="1">
      <alignment horizontal="center" vertical="top" wrapText="1"/>
      <protection locked="0"/>
    </xf>
    <xf numFmtId="0" fontId="64" fillId="0" borderId="0" xfId="48" applyFont="1" applyAlignment="1" applyProtection="1">
      <alignment horizontal="center" vertical="top"/>
      <protection locked="0"/>
    </xf>
    <xf numFmtId="0" fontId="119" fillId="0" borderId="0" xfId="48" applyFont="1" applyAlignment="1" applyProtection="1">
      <alignment horizontal="center" vertical="center"/>
      <protection locked="0"/>
    </xf>
    <xf numFmtId="0" fontId="120" fillId="50" borderId="0" xfId="48" applyFont="1" applyFill="1" applyAlignment="1" applyProtection="1">
      <alignment vertical="center"/>
      <protection locked="0"/>
    </xf>
    <xf numFmtId="0" fontId="121" fillId="50" borderId="0" xfId="48" applyFont="1" applyFill="1" applyAlignment="1" applyProtection="1">
      <alignment vertical="center"/>
      <protection locked="0"/>
    </xf>
    <xf numFmtId="0" fontId="121" fillId="0" borderId="0" xfId="48" applyFont="1" applyAlignment="1" applyProtection="1">
      <alignment vertical="center"/>
      <protection locked="0"/>
    </xf>
    <xf numFmtId="0" fontId="122" fillId="0" borderId="0" xfId="48" applyFont="1" applyAlignment="1" applyProtection="1">
      <alignment vertical="center"/>
      <protection locked="0"/>
    </xf>
    <xf numFmtId="3" fontId="118" fillId="0" borderId="0" xfId="48" applyNumberFormat="1" applyFont="1" applyAlignment="1" applyProtection="1">
      <alignment vertical="center"/>
      <protection locked="0"/>
    </xf>
    <xf numFmtId="0" fontId="118" fillId="0" borderId="0" xfId="48" applyFont="1" applyAlignment="1" applyProtection="1">
      <alignment horizontal="center" vertical="center"/>
      <protection locked="0"/>
    </xf>
    <xf numFmtId="0" fontId="118" fillId="17" borderId="85" xfId="48" applyFont="1" applyFill="1" applyBorder="1" applyAlignment="1" applyProtection="1">
      <alignment horizontal="center" vertical="center"/>
      <protection locked="0"/>
    </xf>
    <xf numFmtId="0" fontId="118" fillId="17" borderId="69" xfId="48" applyFont="1" applyFill="1" applyBorder="1" applyAlignment="1" applyProtection="1">
      <alignment horizontal="center" vertical="center"/>
      <protection locked="0"/>
    </xf>
    <xf numFmtId="174" fontId="64" fillId="17" borderId="146" xfId="48" applyNumberFormat="1" applyFont="1" applyFill="1" applyBorder="1" applyAlignment="1">
      <alignment horizontal="center"/>
    </xf>
    <xf numFmtId="174" fontId="64" fillId="17" borderId="147" xfId="48" applyNumberFormat="1" applyFont="1" applyFill="1" applyBorder="1" applyAlignment="1">
      <alignment horizontal="center"/>
    </xf>
    <xf numFmtId="174" fontId="64" fillId="0" borderId="0" xfId="48" applyNumberFormat="1" applyFont="1" applyAlignment="1">
      <alignment horizontal="center"/>
    </xf>
    <xf numFmtId="0" fontId="64" fillId="0" borderId="0" xfId="48" applyFont="1" applyAlignment="1">
      <alignment horizontal="center" vertical="center"/>
    </xf>
    <xf numFmtId="0" fontId="64" fillId="0" borderId="0" xfId="48" applyFont="1" applyAlignment="1" applyProtection="1">
      <alignment horizontal="center" vertical="center"/>
      <protection locked="0"/>
    </xf>
    <xf numFmtId="0" fontId="118" fillId="17" borderId="149" xfId="48" applyFont="1" applyFill="1" applyBorder="1" applyAlignment="1" applyProtection="1">
      <alignment horizontal="center" vertical="center"/>
      <protection locked="0"/>
    </xf>
    <xf numFmtId="0" fontId="118" fillId="17" borderId="150" xfId="48" applyFont="1" applyFill="1" applyBorder="1" applyAlignment="1" applyProtection="1">
      <alignment horizontal="center" vertical="center"/>
      <protection locked="0"/>
    </xf>
    <xf numFmtId="0" fontId="64" fillId="17" borderId="150" xfId="48" applyFont="1" applyFill="1" applyBorder="1" applyAlignment="1" applyProtection="1">
      <alignment horizontal="center" vertical="center"/>
      <protection locked="0"/>
    </xf>
    <xf numFmtId="0" fontId="64" fillId="17" borderId="151" xfId="48" applyFont="1" applyFill="1" applyBorder="1" applyAlignment="1">
      <alignment horizontal="center" vertical="center"/>
    </xf>
    <xf numFmtId="169" fontId="64" fillId="0" borderId="0" xfId="59" applyNumberFormat="1" applyFont="1" applyAlignment="1" applyProtection="1">
      <alignment horizontal="left" vertical="center"/>
    </xf>
    <xf numFmtId="0" fontId="7" fillId="0" borderId="0" xfId="19"/>
    <xf numFmtId="0" fontId="118" fillId="16" borderId="152" xfId="48" applyFont="1" applyFill="1" applyBorder="1" applyAlignment="1" applyProtection="1">
      <alignment horizontal="left" vertical="center"/>
      <protection locked="0"/>
    </xf>
    <xf numFmtId="0" fontId="118" fillId="16" borderId="153" xfId="48" applyFont="1" applyFill="1" applyBorder="1" applyAlignment="1" applyProtection="1">
      <alignment horizontal="left" vertical="center"/>
      <protection locked="0"/>
    </xf>
    <xf numFmtId="169" fontId="64" fillId="16" borderId="154" xfId="59" applyNumberFormat="1" applyFont="1" applyFill="1" applyBorder="1" applyAlignment="1" applyProtection="1">
      <alignment horizontal="right" vertical="center"/>
    </xf>
    <xf numFmtId="169" fontId="64" fillId="16" borderId="155" xfId="59" applyNumberFormat="1" applyFont="1" applyFill="1" applyBorder="1" applyAlignment="1" applyProtection="1">
      <alignment horizontal="right" vertical="center"/>
    </xf>
    <xf numFmtId="0" fontId="64" fillId="0" borderId="0" xfId="48" applyFont="1" applyAlignment="1" applyProtection="1">
      <alignment horizontal="left" vertical="center"/>
      <protection locked="0"/>
    </xf>
    <xf numFmtId="169" fontId="64" fillId="27" borderId="0" xfId="59" applyNumberFormat="1" applyFont="1" applyFill="1" applyAlignment="1" applyProtection="1">
      <alignment horizontal="left" vertical="center"/>
    </xf>
    <xf numFmtId="0" fontId="118" fillId="51" borderId="156" xfId="48" applyFont="1" applyFill="1" applyBorder="1" applyAlignment="1" applyProtection="1">
      <alignment horizontal="left" vertical="center" wrapText="1"/>
      <protection locked="0"/>
    </xf>
    <xf numFmtId="0" fontId="118" fillId="52" borderId="156" xfId="48" applyFont="1" applyFill="1" applyBorder="1" applyAlignment="1" applyProtection="1">
      <alignment horizontal="left" vertical="center" wrapText="1"/>
      <protection locked="0"/>
    </xf>
    <xf numFmtId="175" fontId="118" fillId="28" borderId="156" xfId="61" applyNumberFormat="1" applyFont="1" applyFill="1" applyBorder="1" applyAlignment="1" applyProtection="1">
      <alignment horizontal="right" vertical="center"/>
      <protection locked="0"/>
    </xf>
    <xf numFmtId="0" fontId="118" fillId="51" borderId="156" xfId="48" applyFont="1" applyFill="1" applyBorder="1" applyAlignment="1" applyProtection="1">
      <alignment horizontal="left" vertical="center"/>
      <protection locked="0"/>
    </xf>
    <xf numFmtId="175" fontId="118" fillId="0" borderId="0" xfId="61" applyNumberFormat="1" applyFont="1" applyAlignment="1" applyProtection="1">
      <alignment horizontal="right" vertical="center"/>
      <protection locked="0"/>
    </xf>
    <xf numFmtId="164" fontId="118" fillId="0" borderId="0" xfId="61" applyFont="1" applyAlignment="1" applyProtection="1">
      <alignment horizontal="right" vertical="center"/>
      <protection locked="0"/>
    </xf>
    <xf numFmtId="164" fontId="118" fillId="28" borderId="156" xfId="61" applyFont="1" applyFill="1" applyBorder="1" applyAlignment="1" applyProtection="1">
      <alignment horizontal="right" vertical="center"/>
      <protection locked="0"/>
    </xf>
    <xf numFmtId="175" fontId="118" fillId="28" borderId="157" xfId="61" applyNumberFormat="1" applyFont="1" applyFill="1" applyBorder="1" applyAlignment="1" applyProtection="1">
      <alignment horizontal="right" vertical="center"/>
      <protection locked="0"/>
    </xf>
    <xf numFmtId="164" fontId="118" fillId="28" borderId="157" xfId="61" applyFont="1" applyFill="1" applyBorder="1" applyAlignment="1" applyProtection="1">
      <alignment horizontal="right" vertical="center"/>
      <protection locked="0"/>
    </xf>
    <xf numFmtId="0" fontId="124" fillId="0" borderId="0" xfId="48" applyFont="1" applyAlignment="1" applyProtection="1">
      <alignment horizontal="left" vertical="center"/>
      <protection locked="0"/>
    </xf>
    <xf numFmtId="0" fontId="125" fillId="0" borderId="0" xfId="48" applyFont="1" applyAlignment="1" applyProtection="1">
      <alignment horizontal="left" vertical="center"/>
      <protection locked="0"/>
    </xf>
    <xf numFmtId="0" fontId="125" fillId="0" borderId="0" xfId="48" applyFont="1" applyAlignment="1" applyProtection="1">
      <alignment horizontal="center" vertical="center"/>
      <protection locked="0"/>
    </xf>
    <xf numFmtId="0" fontId="126" fillId="0" borderId="0" xfId="48" applyFont="1" applyAlignment="1" applyProtection="1">
      <alignment horizontal="left" vertical="center"/>
      <protection locked="0"/>
    </xf>
    <xf numFmtId="0" fontId="118" fillId="16" borderId="156" xfId="48" applyFont="1" applyFill="1" applyBorder="1" applyAlignment="1" applyProtection="1">
      <alignment horizontal="left" vertical="center"/>
      <protection locked="0"/>
    </xf>
    <xf numFmtId="169" fontId="64" fillId="16" borderId="156" xfId="59" applyNumberFormat="1" applyFont="1" applyFill="1" applyBorder="1" applyAlignment="1" applyProtection="1">
      <alignment horizontal="right" vertical="center"/>
    </xf>
    <xf numFmtId="169" fontId="64" fillId="16" borderId="157" xfId="59" applyNumberFormat="1" applyFont="1" applyFill="1" applyBorder="1" applyAlignment="1" applyProtection="1">
      <alignment horizontal="right" vertical="center"/>
    </xf>
    <xf numFmtId="169" fontId="64" fillId="0" borderId="0" xfId="59" applyNumberFormat="1" applyFont="1" applyAlignment="1" applyProtection="1">
      <alignment horizontal="right" vertical="center"/>
    </xf>
    <xf numFmtId="0" fontId="118" fillId="0" borderId="156" xfId="48" applyFont="1" applyBorder="1" applyAlignment="1">
      <alignment horizontal="left" vertical="center"/>
    </xf>
    <xf numFmtId="0" fontId="118" fillId="0" borderId="156" xfId="48" applyFont="1" applyBorder="1" applyAlignment="1" applyProtection="1">
      <alignment horizontal="left" vertical="center" wrapText="1"/>
      <protection locked="0"/>
    </xf>
    <xf numFmtId="175" fontId="118" fillId="0" borderId="0" xfId="48" applyNumberFormat="1" applyFont="1" applyAlignment="1" applyProtection="1">
      <alignment horizontal="right" vertical="center"/>
      <protection locked="0"/>
    </xf>
    <xf numFmtId="172" fontId="118" fillId="0" borderId="0" xfId="48" applyNumberFormat="1" applyFont="1" applyAlignment="1" applyProtection="1">
      <alignment horizontal="center" vertical="center"/>
      <protection locked="0"/>
    </xf>
    <xf numFmtId="170" fontId="118" fillId="0" borderId="0" xfId="48" applyNumberFormat="1" applyFont="1" applyAlignment="1" applyProtection="1">
      <alignment horizontal="right" vertical="center"/>
      <protection locked="0"/>
    </xf>
    <xf numFmtId="4" fontId="118" fillId="0" borderId="0" xfId="48" applyNumberFormat="1" applyFont="1" applyAlignment="1" applyProtection="1">
      <alignment horizontal="right" vertical="center"/>
      <protection locked="0"/>
    </xf>
    <xf numFmtId="170" fontId="118" fillId="28" borderId="156" xfId="48" applyNumberFormat="1" applyFont="1" applyFill="1" applyBorder="1" applyAlignment="1" applyProtection="1">
      <alignment horizontal="right" vertical="center"/>
      <protection locked="0"/>
    </xf>
    <xf numFmtId="170" fontId="118" fillId="28" borderId="157" xfId="48" applyNumberFormat="1" applyFont="1" applyFill="1" applyBorder="1" applyAlignment="1" applyProtection="1">
      <alignment horizontal="right" vertical="center"/>
      <protection locked="0"/>
    </xf>
    <xf numFmtId="4" fontId="118" fillId="28" borderId="156" xfId="48" applyNumberFormat="1" applyFont="1" applyFill="1" applyBorder="1" applyAlignment="1" applyProtection="1">
      <alignment horizontal="right" vertical="center"/>
      <protection locked="0"/>
    </xf>
    <xf numFmtId="4" fontId="118" fillId="28" borderId="157" xfId="48" applyNumberFormat="1" applyFont="1" applyFill="1" applyBorder="1" applyAlignment="1" applyProtection="1">
      <alignment horizontal="right" vertical="center"/>
      <protection locked="0"/>
    </xf>
    <xf numFmtId="0" fontId="127" fillId="0" borderId="0" xfId="48" applyFont="1" applyAlignment="1" applyProtection="1">
      <alignment horizontal="center" vertical="center"/>
      <protection locked="0"/>
    </xf>
    <xf numFmtId="167" fontId="118" fillId="28" borderId="156" xfId="21" applyNumberFormat="1" applyFont="1" applyFill="1" applyBorder="1" applyAlignment="1" applyProtection="1">
      <alignment horizontal="right" vertical="center"/>
      <protection locked="0"/>
    </xf>
    <xf numFmtId="167" fontId="118" fillId="0" borderId="0" xfId="21" applyNumberFormat="1" applyFont="1" applyAlignment="1" applyProtection="1">
      <alignment horizontal="right" vertical="center"/>
      <protection locked="0"/>
    </xf>
    <xf numFmtId="9" fontId="128" fillId="0" borderId="0" xfId="21" applyFont="1" applyAlignment="1" applyProtection="1">
      <alignment horizontal="right" vertical="center"/>
      <protection locked="0"/>
    </xf>
    <xf numFmtId="9" fontId="118" fillId="0" borderId="0" xfId="21" applyFont="1" applyAlignment="1" applyProtection="1">
      <alignment horizontal="right" vertical="center"/>
      <protection locked="0"/>
    </xf>
    <xf numFmtId="9" fontId="118" fillId="28" borderId="156" xfId="21" applyFont="1" applyFill="1" applyBorder="1" applyAlignment="1" applyProtection="1">
      <alignment horizontal="right" vertical="center"/>
      <protection locked="0"/>
    </xf>
    <xf numFmtId="9" fontId="118" fillId="28" borderId="157" xfId="21" applyFont="1" applyFill="1" applyBorder="1" applyAlignment="1" applyProtection="1">
      <alignment horizontal="right" vertical="center"/>
      <protection locked="0"/>
    </xf>
    <xf numFmtId="167" fontId="118" fillId="28" borderId="157" xfId="21" applyNumberFormat="1" applyFont="1" applyFill="1" applyBorder="1" applyAlignment="1" applyProtection="1">
      <alignment horizontal="right" vertical="center"/>
      <protection locked="0"/>
    </xf>
    <xf numFmtId="9" fontId="129" fillId="0" borderId="0" xfId="21" applyFont="1" applyAlignment="1" applyProtection="1">
      <alignment horizontal="right" vertical="center"/>
      <protection locked="0"/>
    </xf>
    <xf numFmtId="164" fontId="118" fillId="0" borderId="156" xfId="3" applyFont="1" applyBorder="1" applyAlignment="1" applyProtection="1">
      <alignment horizontal="right" vertical="center"/>
      <protection locked="0"/>
    </xf>
    <xf numFmtId="164" fontId="118" fillId="0" borderId="157" xfId="3" applyFont="1" applyBorder="1" applyAlignment="1" applyProtection="1">
      <alignment horizontal="right" vertical="center"/>
      <protection locked="0"/>
    </xf>
    <xf numFmtId="3" fontId="118" fillId="0" borderId="0" xfId="48" applyNumberFormat="1" applyFont="1" applyAlignment="1" applyProtection="1">
      <alignment horizontal="right" vertical="center"/>
      <protection locked="0"/>
    </xf>
    <xf numFmtId="9" fontId="118" fillId="0" borderId="0" xfId="21" applyFont="1" applyAlignment="1" applyProtection="1">
      <alignment horizontal="center" vertical="center"/>
      <protection locked="0"/>
    </xf>
    <xf numFmtId="0" fontId="130" fillId="0" borderId="0" xfId="48" applyFont="1"/>
    <xf numFmtId="0" fontId="118" fillId="0" borderId="158" xfId="48" applyFont="1" applyBorder="1" applyAlignment="1">
      <alignment horizontal="left" vertical="center"/>
    </xf>
    <xf numFmtId="3" fontId="118" fillId="0" borderId="156" xfId="48" applyNumberFormat="1" applyFont="1" applyBorder="1" applyAlignment="1">
      <alignment horizontal="right" vertical="center"/>
    </xf>
    <xf numFmtId="3" fontId="118" fillId="0" borderId="157" xfId="48" applyNumberFormat="1" applyFont="1" applyBorder="1" applyAlignment="1">
      <alignment horizontal="right" vertical="center"/>
    </xf>
    <xf numFmtId="3" fontId="118" fillId="0" borderId="0" xfId="48" applyNumberFormat="1" applyFont="1" applyAlignment="1">
      <alignment horizontal="right" vertical="center"/>
    </xf>
    <xf numFmtId="176" fontId="118" fillId="0" borderId="0" xfId="61" applyNumberFormat="1" applyFont="1" applyAlignment="1" applyProtection="1">
      <alignment horizontal="right" vertical="center"/>
      <protection locked="0"/>
    </xf>
    <xf numFmtId="164" fontId="118" fillId="0" borderId="156" xfId="61" applyFont="1" applyBorder="1" applyAlignment="1" applyProtection="1">
      <alignment horizontal="right" vertical="center"/>
      <protection locked="0"/>
    </xf>
    <xf numFmtId="164" fontId="118" fillId="0" borderId="157" xfId="61" applyFont="1" applyBorder="1" applyAlignment="1" applyProtection="1">
      <alignment horizontal="right" vertical="center"/>
      <protection locked="0"/>
    </xf>
    <xf numFmtId="0" fontId="131" fillId="0" borderId="0" xfId="48" applyFont="1" applyAlignment="1" applyProtection="1">
      <alignment horizontal="center" vertical="center"/>
      <protection locked="0"/>
    </xf>
    <xf numFmtId="175" fontId="118" fillId="0" borderId="156" xfId="48" applyNumberFormat="1" applyFont="1" applyBorder="1"/>
    <xf numFmtId="175" fontId="118" fillId="0" borderId="157" xfId="48" applyNumberFormat="1" applyFont="1" applyBorder="1"/>
    <xf numFmtId="175" fontId="118" fillId="0" borderId="0" xfId="48" applyNumberFormat="1" applyFont="1"/>
    <xf numFmtId="3" fontId="118" fillId="28" borderId="156" xfId="48" applyNumberFormat="1" applyFont="1" applyFill="1" applyBorder="1" applyAlignment="1" applyProtection="1">
      <alignment horizontal="right" vertical="center"/>
      <protection locked="0"/>
    </xf>
    <xf numFmtId="3" fontId="118" fillId="28" borderId="157" xfId="48" applyNumberFormat="1" applyFont="1" applyFill="1" applyBorder="1" applyAlignment="1" applyProtection="1">
      <alignment horizontal="right" vertical="center"/>
      <protection locked="0"/>
    </xf>
    <xf numFmtId="4" fontId="118" fillId="28" borderId="156" xfId="61" applyNumberFormat="1" applyFont="1" applyFill="1" applyBorder="1" applyAlignment="1" applyProtection="1">
      <alignment horizontal="right" vertical="center"/>
      <protection locked="0"/>
    </xf>
    <xf numFmtId="0" fontId="118" fillId="0" borderId="0" xfId="48" applyFont="1" applyAlignment="1" applyProtection="1">
      <alignment horizontal="left" vertical="center"/>
      <protection locked="0"/>
    </xf>
    <xf numFmtId="0" fontId="132" fillId="0" borderId="0" xfId="48" applyFont="1" applyAlignment="1" applyProtection="1">
      <alignment vertical="center"/>
      <protection locked="0"/>
    </xf>
    <xf numFmtId="0" fontId="133" fillId="17" borderId="159" xfId="48" applyFont="1" applyFill="1" applyBorder="1" applyAlignment="1" applyProtection="1">
      <alignment horizontal="right" vertical="center"/>
      <protection locked="0"/>
    </xf>
    <xf numFmtId="0" fontId="133" fillId="17" borderId="160" xfId="48" applyFont="1" applyFill="1" applyBorder="1" applyAlignment="1" applyProtection="1">
      <alignment horizontal="right" vertical="center"/>
      <protection locked="0"/>
    </xf>
    <xf numFmtId="0" fontId="133" fillId="17" borderId="161" xfId="48" applyFont="1" applyFill="1" applyBorder="1" applyAlignment="1" applyProtection="1">
      <alignment horizontal="right" vertical="center"/>
      <protection locked="0"/>
    </xf>
    <xf numFmtId="174" fontId="64" fillId="17" borderId="162" xfId="48" applyNumberFormat="1" applyFont="1" applyFill="1" applyBorder="1" applyAlignment="1" applyProtection="1">
      <alignment horizontal="center"/>
      <protection locked="0"/>
    </xf>
    <xf numFmtId="174" fontId="64" fillId="17" borderId="160" xfId="48" applyNumberFormat="1" applyFont="1" applyFill="1" applyBorder="1" applyAlignment="1" applyProtection="1">
      <alignment horizontal="center"/>
      <protection locked="0"/>
    </xf>
    <xf numFmtId="0" fontId="118" fillId="0" borderId="163" xfId="48" applyFont="1" applyBorder="1" applyAlignment="1" applyProtection="1">
      <alignment vertical="center"/>
      <protection locked="0"/>
    </xf>
    <xf numFmtId="0" fontId="118" fillId="0" borderId="164" xfId="48" applyFont="1" applyBorder="1" applyAlignment="1" applyProtection="1">
      <alignment vertical="center"/>
      <protection locked="0"/>
    </xf>
    <xf numFmtId="0" fontId="118" fillId="0" borderId="165" xfId="48" applyFont="1" applyBorder="1" applyAlignment="1" applyProtection="1">
      <alignment vertical="center"/>
      <protection locked="0"/>
    </xf>
    <xf numFmtId="1" fontId="134" fillId="0" borderId="163" xfId="48" applyNumberFormat="1" applyFont="1" applyBorder="1" applyAlignment="1">
      <alignment vertical="center"/>
    </xf>
    <xf numFmtId="1" fontId="118" fillId="0" borderId="163" xfId="48" applyNumberFormat="1" applyFont="1" applyBorder="1" applyAlignment="1">
      <alignment vertical="center"/>
    </xf>
    <xf numFmtId="1" fontId="118" fillId="0" borderId="164" xfId="48" applyNumberFormat="1" applyFont="1" applyBorder="1" applyAlignment="1">
      <alignment vertical="center"/>
    </xf>
    <xf numFmtId="0" fontId="118" fillId="0" borderId="156" xfId="48" applyFont="1" applyBorder="1" applyAlignment="1" applyProtection="1">
      <alignment vertical="center"/>
      <protection locked="0"/>
    </xf>
    <xf numFmtId="0" fontId="118" fillId="0" borderId="166" xfId="48" applyFont="1" applyBorder="1" applyAlignment="1" applyProtection="1">
      <alignment vertical="center"/>
      <protection locked="0"/>
    </xf>
    <xf numFmtId="0" fontId="118" fillId="0" borderId="157" xfId="48" applyFont="1" applyBorder="1" applyAlignment="1" applyProtection="1">
      <alignment vertical="center"/>
      <protection locked="0"/>
    </xf>
    <xf numFmtId="1" fontId="134" fillId="0" borderId="156" xfId="48" applyNumberFormat="1" applyFont="1" applyBorder="1" applyAlignment="1">
      <alignment vertical="center"/>
    </xf>
    <xf numFmtId="1" fontId="118" fillId="0" borderId="156" xfId="48" applyNumberFormat="1" applyFont="1" applyBorder="1" applyAlignment="1">
      <alignment vertical="center"/>
    </xf>
    <xf numFmtId="1" fontId="118" fillId="0" borderId="166" xfId="48" applyNumberFormat="1" applyFont="1" applyBorder="1" applyAlignment="1">
      <alignment vertical="center"/>
    </xf>
    <xf numFmtId="0" fontId="118" fillId="0" borderId="167" xfId="48" applyFont="1" applyBorder="1" applyAlignment="1" applyProtection="1">
      <alignment vertical="center"/>
      <protection locked="0"/>
    </xf>
    <xf numFmtId="0" fontId="118" fillId="0" borderId="168" xfId="48" applyFont="1" applyBorder="1" applyAlignment="1" applyProtection="1">
      <alignment vertical="center"/>
      <protection locked="0"/>
    </xf>
    <xf numFmtId="0" fontId="118" fillId="0" borderId="169" xfId="48" applyFont="1" applyBorder="1" applyAlignment="1" applyProtection="1">
      <alignment vertical="center"/>
      <protection locked="0"/>
    </xf>
    <xf numFmtId="1" fontId="134" fillId="0" borderId="167" xfId="48" applyNumberFormat="1" applyFont="1" applyBorder="1" applyAlignment="1">
      <alignment vertical="center"/>
    </xf>
    <xf numFmtId="1" fontId="118" fillId="0" borderId="167" xfId="48" applyNumberFormat="1" applyFont="1" applyBorder="1" applyAlignment="1">
      <alignment vertical="center"/>
    </xf>
    <xf numFmtId="1" fontId="118" fillId="0" borderId="168" xfId="48" applyNumberFormat="1" applyFont="1" applyBorder="1" applyAlignment="1">
      <alignment vertical="center"/>
    </xf>
    <xf numFmtId="0" fontId="118" fillId="16" borderId="7" xfId="48" applyFont="1" applyFill="1" applyBorder="1" applyAlignment="1" applyProtection="1">
      <alignment vertical="center"/>
      <protection locked="0"/>
    </xf>
    <xf numFmtId="0" fontId="118" fillId="16" borderId="14" xfId="48" applyFont="1" applyFill="1" applyBorder="1" applyAlignment="1" applyProtection="1">
      <alignment vertical="center"/>
      <protection locked="0"/>
    </xf>
    <xf numFmtId="167" fontId="135" fillId="16" borderId="2" xfId="48" applyNumberFormat="1" applyFont="1" applyFill="1" applyBorder="1" applyAlignment="1">
      <alignment vertical="center"/>
    </xf>
    <xf numFmtId="1" fontId="118" fillId="0" borderId="0" xfId="48" applyNumberFormat="1" applyFont="1" applyAlignment="1" applyProtection="1">
      <alignment vertical="center"/>
      <protection locked="0"/>
    </xf>
    <xf numFmtId="0" fontId="118" fillId="0" borderId="170" xfId="48" applyFont="1" applyBorder="1" applyAlignment="1" applyProtection="1">
      <alignment horizontal="right" vertical="center"/>
      <protection locked="0"/>
    </xf>
    <xf numFmtId="0" fontId="118" fillId="0" borderId="71" xfId="48" applyFont="1" applyBorder="1" applyAlignment="1" applyProtection="1">
      <alignment horizontal="right" vertical="center"/>
      <protection locked="0"/>
    </xf>
    <xf numFmtId="164" fontId="136" fillId="0" borderId="0" xfId="61" applyFont="1" applyAlignment="1" applyProtection="1">
      <alignment vertical="center"/>
      <protection locked="0"/>
    </xf>
    <xf numFmtId="0" fontId="118" fillId="0" borderId="171" xfId="48" applyFont="1" applyBorder="1" applyAlignment="1" applyProtection="1">
      <alignment horizontal="right" vertical="center"/>
      <protection locked="0"/>
    </xf>
    <xf numFmtId="0" fontId="118" fillId="0" borderId="73" xfId="48" applyFont="1" applyBorder="1" applyAlignment="1" applyProtection="1">
      <alignment horizontal="right" vertical="center"/>
      <protection locked="0"/>
    </xf>
    <xf numFmtId="164" fontId="64" fillId="28" borderId="172" xfId="61" applyFont="1" applyFill="1" applyBorder="1" applyAlignment="1" applyProtection="1">
      <alignment horizontal="right" vertical="center"/>
      <protection locked="0"/>
    </xf>
    <xf numFmtId="0" fontId="118" fillId="0" borderId="173" xfId="48" applyFont="1" applyBorder="1" applyAlignment="1" applyProtection="1">
      <alignment horizontal="right" vertical="center"/>
      <protection locked="0"/>
    </xf>
    <xf numFmtId="0" fontId="118" fillId="0" borderId="74" xfId="48" applyFont="1" applyBorder="1" applyAlignment="1" applyProtection="1">
      <alignment horizontal="right" vertical="center"/>
      <protection locked="0"/>
    </xf>
    <xf numFmtId="164" fontId="118" fillId="28" borderId="174" xfId="61" applyFont="1" applyFill="1" applyBorder="1" applyAlignment="1" applyProtection="1">
      <alignment horizontal="right" vertical="center"/>
      <protection locked="0"/>
    </xf>
    <xf numFmtId="164" fontId="118" fillId="0" borderId="0" xfId="61" applyFont="1" applyAlignment="1" applyProtection="1">
      <alignment vertical="center"/>
      <protection locked="0"/>
    </xf>
    <xf numFmtId="0" fontId="63" fillId="0" borderId="0" xfId="48" applyFont="1" applyAlignment="1" applyProtection="1">
      <alignment horizontal="right" vertical="center"/>
      <protection locked="0"/>
    </xf>
    <xf numFmtId="0" fontId="118" fillId="0" borderId="175" xfId="48" applyFont="1" applyBorder="1" applyAlignment="1" applyProtection="1">
      <alignment vertical="center"/>
      <protection locked="0"/>
    </xf>
    <xf numFmtId="0" fontId="118" fillId="0" borderId="71" xfId="48" applyFont="1" applyBorder="1" applyAlignment="1" applyProtection="1">
      <alignment vertical="center"/>
      <protection locked="0"/>
    </xf>
    <xf numFmtId="167" fontId="64" fillId="51" borderId="72" xfId="21" applyNumberFormat="1" applyFont="1" applyFill="1" applyBorder="1" applyAlignment="1" applyProtection="1">
      <alignment horizontal="right" vertical="center"/>
      <protection locked="0"/>
    </xf>
    <xf numFmtId="0" fontId="118" fillId="0" borderId="176" xfId="48" applyFont="1" applyBorder="1" applyAlignment="1" applyProtection="1">
      <alignment vertical="center"/>
      <protection locked="0"/>
    </xf>
    <xf numFmtId="0" fontId="118" fillId="0" borderId="73" xfId="48" applyFont="1" applyBorder="1" applyAlignment="1" applyProtection="1">
      <alignment vertical="center"/>
      <protection locked="0"/>
    </xf>
    <xf numFmtId="167" fontId="137" fillId="51" borderId="177" xfId="21" applyNumberFormat="1" applyFont="1" applyFill="1" applyBorder="1" applyAlignment="1" applyProtection="1">
      <alignment horizontal="right" vertical="center"/>
      <protection locked="0"/>
    </xf>
    <xf numFmtId="0" fontId="138" fillId="21" borderId="178" xfId="48" applyFont="1" applyFill="1" applyBorder="1" applyAlignment="1" applyProtection="1">
      <alignment vertical="center"/>
      <protection locked="0"/>
    </xf>
    <xf numFmtId="0" fontId="138" fillId="21" borderId="74" xfId="48" applyFont="1" applyFill="1" applyBorder="1" applyAlignment="1" applyProtection="1">
      <alignment horizontal="right" vertical="center"/>
      <protection locked="0"/>
    </xf>
    <xf numFmtId="0" fontId="138" fillId="21" borderId="74" xfId="48" applyFont="1" applyFill="1" applyBorder="1" applyAlignment="1" applyProtection="1">
      <alignment vertical="center"/>
      <protection locked="0"/>
    </xf>
    <xf numFmtId="10" fontId="138" fillId="21" borderId="36" xfId="48" applyNumberFormat="1" applyFont="1" applyFill="1" applyBorder="1" applyAlignment="1" applyProtection="1">
      <alignment vertical="center"/>
      <protection locked="0"/>
    </xf>
    <xf numFmtId="0" fontId="14" fillId="0" borderId="0" xfId="48" applyFont="1"/>
    <xf numFmtId="0" fontId="139" fillId="0" borderId="179" xfId="48" applyFont="1" applyBorder="1" applyAlignment="1">
      <alignment horizontal="center"/>
    </xf>
    <xf numFmtId="0" fontId="139" fillId="0" borderId="0" xfId="48" applyFont="1"/>
    <xf numFmtId="0" fontId="140" fillId="0" borderId="0" xfId="48" applyFont="1" applyAlignment="1">
      <alignment horizontal="right"/>
    </xf>
    <xf numFmtId="0" fontId="141" fillId="0" borderId="0" xfId="48" applyFont="1"/>
    <xf numFmtId="175" fontId="139" fillId="0" borderId="2" xfId="48" applyNumberFormat="1" applyFont="1" applyBorder="1"/>
    <xf numFmtId="0" fontId="142" fillId="0" borderId="0" xfId="48" applyFont="1"/>
    <xf numFmtId="1" fontId="139" fillId="0" borderId="2" xfId="48" applyNumberFormat="1" applyFont="1" applyBorder="1"/>
    <xf numFmtId="175" fontId="143" fillId="0" borderId="0" xfId="48" applyNumberFormat="1" applyFont="1"/>
    <xf numFmtId="0" fontId="140" fillId="53" borderId="0" xfId="48" applyFont="1" applyFill="1" applyAlignment="1">
      <alignment horizontal="centerContinuous"/>
    </xf>
    <xf numFmtId="0" fontId="139" fillId="53" borderId="0" xfId="48" applyFont="1" applyFill="1" applyAlignment="1">
      <alignment horizontal="centerContinuous"/>
    </xf>
    <xf numFmtId="1" fontId="139" fillId="0" borderId="0" xfId="48" applyNumberFormat="1" applyFont="1"/>
    <xf numFmtId="1" fontId="144" fillId="0" borderId="145" xfId="21" applyNumberFormat="1" applyFont="1" applyBorder="1"/>
    <xf numFmtId="3" fontId="140" fillId="0" borderId="0" xfId="48" applyNumberFormat="1" applyFont="1"/>
    <xf numFmtId="3" fontId="139" fillId="0" borderId="145" xfId="48" applyNumberFormat="1" applyFont="1" applyBorder="1"/>
    <xf numFmtId="3" fontId="139" fillId="0" borderId="0" xfId="48" applyNumberFormat="1" applyFont="1"/>
    <xf numFmtId="0" fontId="15" fillId="0" borderId="0" xfId="48" applyFont="1"/>
    <xf numFmtId="3" fontId="145" fillId="0" borderId="0" xfId="48" applyNumberFormat="1" applyFont="1"/>
    <xf numFmtId="167" fontId="140" fillId="0" borderId="0" xfId="21" applyNumberFormat="1" applyFont="1"/>
    <xf numFmtId="167" fontId="139" fillId="0" borderId="145" xfId="21" applyNumberFormat="1" applyFont="1" applyBorder="1"/>
    <xf numFmtId="0" fontId="14" fillId="0" borderId="180" xfId="0" applyFont="1" applyBorder="1"/>
    <xf numFmtId="0" fontId="14" fillId="27" borderId="181" xfId="0" applyFont="1" applyFill="1" applyBorder="1" applyAlignment="1">
      <alignment horizontal="center" wrapText="1"/>
    </xf>
    <xf numFmtId="0" fontId="14" fillId="0" borderId="0" xfId="0" applyFont="1" applyAlignment="1">
      <alignment horizontal="left"/>
    </xf>
    <xf numFmtId="0" fontId="14" fillId="48" borderId="181" xfId="0" applyFont="1" applyFill="1" applyBorder="1" applyAlignment="1">
      <alignment wrapText="1"/>
    </xf>
    <xf numFmtId="0" fontId="14" fillId="0" borderId="26" xfId="0" applyFont="1" applyBorder="1"/>
    <xf numFmtId="0" fontId="14" fillId="48" borderId="36" xfId="0" applyFont="1" applyFill="1" applyBorder="1"/>
    <xf numFmtId="0" fontId="14" fillId="48" borderId="28" xfId="0" applyFont="1" applyFill="1" applyBorder="1"/>
    <xf numFmtId="0" fontId="14" fillId="0" borderId="36" xfId="0" applyFont="1" applyBorder="1"/>
    <xf numFmtId="0" fontId="14" fillId="0" borderId="183" xfId="0" applyFont="1" applyBorder="1"/>
    <xf numFmtId="0" fontId="14" fillId="0" borderId="183" xfId="0" applyFont="1" applyBorder="1" applyAlignment="1">
      <alignment horizontal="center" wrapText="1"/>
    </xf>
    <xf numFmtId="0" fontId="14" fillId="0" borderId="183" xfId="0" applyFont="1" applyBorder="1" applyAlignment="1">
      <alignment horizontal="center" vertical="center" wrapText="1"/>
    </xf>
    <xf numFmtId="0" fontId="146" fillId="0" borderId="184" xfId="0" applyFont="1" applyBorder="1" applyAlignment="1">
      <alignment horizontal="center" wrapText="1"/>
    </xf>
    <xf numFmtId="3" fontId="14" fillId="0" borderId="183" xfId="0" applyNumberFormat="1" applyFont="1" applyBorder="1"/>
    <xf numFmtId="3" fontId="14" fillId="48" borderId="185" xfId="0" applyNumberFormat="1" applyFont="1" applyFill="1" applyBorder="1"/>
    <xf numFmtId="3" fontId="146" fillId="0" borderId="186" xfId="0" applyNumberFormat="1" applyFont="1" applyBorder="1"/>
    <xf numFmtId="0" fontId="15" fillId="0" borderId="0" xfId="0" applyFont="1"/>
    <xf numFmtId="3" fontId="146" fillId="0" borderId="187" xfId="0" applyNumberFormat="1" applyFont="1" applyBorder="1"/>
    <xf numFmtId="0" fontId="146" fillId="0" borderId="187" xfId="0" applyFont="1" applyBorder="1"/>
    <xf numFmtId="9" fontId="14" fillId="0" borderId="183" xfId="21" applyFont="1" applyBorder="1"/>
    <xf numFmtId="9" fontId="14" fillId="48" borderId="185" xfId="21" applyFont="1" applyFill="1" applyBorder="1"/>
    <xf numFmtId="9" fontId="146" fillId="0" borderId="186" xfId="21" applyFont="1" applyBorder="1"/>
    <xf numFmtId="10" fontId="14" fillId="48" borderId="185" xfId="21" applyNumberFormat="1" applyFont="1" applyFill="1" applyBorder="1"/>
    <xf numFmtId="10" fontId="146" fillId="0" borderId="188" xfId="21" applyNumberFormat="1" applyFont="1" applyBorder="1"/>
    <xf numFmtId="0" fontId="14" fillId="34" borderId="145" xfId="0" applyFont="1" applyFill="1" applyBorder="1" applyAlignment="1">
      <alignment horizontal="center" vertical="center" wrapText="1"/>
    </xf>
    <xf numFmtId="3" fontId="14" fillId="0" borderId="145" xfId="0" applyNumberFormat="1" applyFont="1" applyBorder="1"/>
    <xf numFmtId="3" fontId="14" fillId="48" borderId="145" xfId="0" applyNumberFormat="1" applyFont="1" applyFill="1" applyBorder="1"/>
    <xf numFmtId="0" fontId="14" fillId="27" borderId="145" xfId="0" applyFont="1" applyFill="1" applyBorder="1"/>
    <xf numFmtId="0" fontId="146" fillId="33" borderId="0" xfId="0" applyFont="1" applyFill="1"/>
    <xf numFmtId="0" fontId="146" fillId="0" borderId="0" xfId="0" applyFont="1"/>
    <xf numFmtId="0" fontId="147" fillId="0" borderId="0" xfId="0" applyFont="1"/>
    <xf numFmtId="0" fontId="14" fillId="49" borderId="2" xfId="0" applyFont="1" applyFill="1" applyBorder="1" applyAlignment="1">
      <alignment horizontal="center"/>
    </xf>
    <xf numFmtId="0" fontId="149" fillId="0" borderId="0" xfId="0" applyFont="1"/>
    <xf numFmtId="9" fontId="14" fillId="0" borderId="145" xfId="21" applyFont="1" applyBorder="1"/>
    <xf numFmtId="9" fontId="14" fillId="49" borderId="2" xfId="0" applyNumberFormat="1" applyFont="1" applyFill="1" applyBorder="1" applyAlignment="1">
      <alignment horizontal="center"/>
    </xf>
    <xf numFmtId="0" fontId="14" fillId="0" borderId="0" xfId="0" applyFont="1" applyAlignment="1">
      <alignment horizontal="center" vertical="center"/>
    </xf>
    <xf numFmtId="0" fontId="143" fillId="0" borderId="145"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189" xfId="0" applyFont="1" applyBorder="1" applyAlignment="1">
      <alignment horizontal="center" vertical="center" wrapText="1"/>
    </xf>
    <xf numFmtId="0" fontId="150" fillId="0" borderId="0" xfId="0" applyFont="1" applyAlignment="1">
      <alignment wrapText="1"/>
    </xf>
    <xf numFmtId="0" fontId="143" fillId="0" borderId="145" xfId="0" applyFont="1" applyBorder="1"/>
    <xf numFmtId="0" fontId="143" fillId="34" borderId="145" xfId="0" applyFont="1" applyFill="1" applyBorder="1" applyAlignment="1">
      <alignment horizontal="center" vertical="center"/>
    </xf>
    <xf numFmtId="0" fontId="14" fillId="34" borderId="0" xfId="0" applyFont="1" applyFill="1" applyAlignment="1">
      <alignment horizontal="center" vertical="center"/>
    </xf>
    <xf numFmtId="0" fontId="14" fillId="0" borderId="145" xfId="0" applyFont="1" applyBorder="1" applyAlignment="1">
      <alignment horizontal="center"/>
    </xf>
    <xf numFmtId="3" fontId="14" fillId="27" borderId="145" xfId="0" applyNumberFormat="1" applyFont="1" applyFill="1" applyBorder="1"/>
    <xf numFmtId="4" fontId="14" fillId="49" borderId="145" xfId="0" applyNumberFormat="1" applyFont="1" applyFill="1" applyBorder="1"/>
    <xf numFmtId="9" fontId="14" fillId="49" borderId="145" xfId="21" applyFont="1" applyFill="1" applyBorder="1"/>
    <xf numFmtId="4" fontId="14" fillId="27" borderId="145" xfId="0" applyNumberFormat="1" applyFont="1" applyFill="1" applyBorder="1"/>
    <xf numFmtId="4" fontId="143" fillId="27" borderId="145" xfId="0" applyNumberFormat="1" applyFont="1" applyFill="1" applyBorder="1"/>
    <xf numFmtId="170" fontId="14" fillId="49" borderId="145" xfId="0" applyNumberFormat="1" applyFont="1" applyFill="1" applyBorder="1"/>
    <xf numFmtId="3" fontId="143" fillId="27" borderId="145" xfId="0" applyNumberFormat="1" applyFont="1" applyFill="1" applyBorder="1"/>
    <xf numFmtId="9" fontId="14" fillId="0" borderId="0" xfId="21" applyFont="1"/>
    <xf numFmtId="0" fontId="14" fillId="0" borderId="0" xfId="0" applyFont="1" applyAlignment="1">
      <alignment horizontal="right"/>
    </xf>
    <xf numFmtId="164" fontId="14" fillId="0" borderId="0" xfId="3" applyFont="1"/>
    <xf numFmtId="0" fontId="14" fillId="27" borderId="0" xfId="0" applyFont="1" applyFill="1"/>
    <xf numFmtId="0" fontId="146" fillId="0" borderId="145" xfId="0" applyFont="1" applyBorder="1" applyAlignment="1">
      <alignment horizontal="center" vertical="center" wrapText="1"/>
    </xf>
    <xf numFmtId="0" fontId="146" fillId="0" borderId="0" xfId="0" applyFont="1" applyAlignment="1">
      <alignment horizontal="center" vertical="center" wrapText="1"/>
    </xf>
    <xf numFmtId="0" fontId="146" fillId="0" borderId="145" xfId="37" applyFont="1" applyBorder="1" applyAlignment="1">
      <alignment horizontal="center" vertical="center" wrapText="1"/>
    </xf>
    <xf numFmtId="0" fontId="14" fillId="48" borderId="145" xfId="0" applyFont="1" applyFill="1" applyBorder="1"/>
    <xf numFmtId="0" fontId="14" fillId="0" borderId="190" xfId="0" applyFont="1" applyBorder="1"/>
    <xf numFmtId="0" fontId="151" fillId="0" borderId="145" xfId="0" applyFont="1" applyBorder="1"/>
    <xf numFmtId="3" fontId="14" fillId="54" borderId="3" xfId="0" applyNumberFormat="1" applyFont="1" applyFill="1" applyBorder="1" applyAlignment="1">
      <alignment horizontal="right"/>
    </xf>
    <xf numFmtId="3" fontId="14" fillId="54" borderId="191" xfId="0" applyNumberFormat="1" applyFont="1" applyFill="1" applyBorder="1" applyAlignment="1">
      <alignment horizontal="right"/>
    </xf>
    <xf numFmtId="3" fontId="14" fillId="54" borderId="192" xfId="0" applyNumberFormat="1" applyFont="1" applyFill="1" applyBorder="1" applyAlignment="1">
      <alignment horizontal="right"/>
    </xf>
    <xf numFmtId="3" fontId="14" fillId="54" borderId="193" xfId="0" applyNumberFormat="1" applyFont="1" applyFill="1" applyBorder="1" applyAlignment="1">
      <alignment horizontal="right"/>
    </xf>
    <xf numFmtId="3" fontId="14" fillId="54" borderId="192" xfId="0" applyNumberFormat="1" applyFont="1" applyFill="1" applyBorder="1" applyAlignment="1">
      <alignment horizontal="left"/>
    </xf>
    <xf numFmtId="3" fontId="14" fillId="54" borderId="193" xfId="0" applyNumberFormat="1" applyFont="1" applyFill="1" applyBorder="1" applyAlignment="1">
      <alignment horizontal="left"/>
    </xf>
    <xf numFmtId="0" fontId="14" fillId="0" borderId="104" xfId="0" applyFont="1" applyBorder="1"/>
    <xf numFmtId="0" fontId="14" fillId="48" borderId="104" xfId="0" applyFont="1" applyFill="1" applyBorder="1"/>
    <xf numFmtId="3" fontId="14" fillId="48" borderId="104" xfId="0" applyNumberFormat="1" applyFont="1" applyFill="1" applyBorder="1"/>
    <xf numFmtId="0" fontId="14" fillId="48" borderId="190" xfId="0" applyFont="1" applyFill="1" applyBorder="1"/>
    <xf numFmtId="3" fontId="14" fillId="48" borderId="190" xfId="0" applyNumberFormat="1" applyFont="1" applyFill="1" applyBorder="1"/>
    <xf numFmtId="3" fontId="152" fillId="55" borderId="145" xfId="0" applyNumberFormat="1" applyFont="1" applyFill="1" applyBorder="1"/>
    <xf numFmtId="0" fontId="151" fillId="0" borderId="104" xfId="0" applyFont="1" applyBorder="1"/>
    <xf numFmtId="0" fontId="14" fillId="27" borderId="2" xfId="0" applyFont="1" applyFill="1" applyBorder="1" applyAlignment="1">
      <alignment horizontal="center"/>
    </xf>
    <xf numFmtId="0" fontId="14" fillId="27" borderId="2" xfId="0" applyFont="1" applyFill="1" applyBorder="1"/>
    <xf numFmtId="0" fontId="14" fillId="0" borderId="0" xfId="0" applyFont="1" applyAlignment="1">
      <alignment horizontal="center"/>
    </xf>
    <xf numFmtId="9" fontId="14" fillId="49" borderId="2" xfId="21" applyFont="1" applyFill="1" applyBorder="1" applyAlignment="1">
      <alignment horizontal="center"/>
    </xf>
    <xf numFmtId="0" fontId="14" fillId="21" borderId="2" xfId="0" applyFont="1" applyFill="1" applyBorder="1"/>
    <xf numFmtId="0" fontId="14" fillId="56" borderId="0" xfId="0" applyFont="1" applyFill="1"/>
    <xf numFmtId="0" fontId="139" fillId="0" borderId="0" xfId="0" applyFont="1"/>
    <xf numFmtId="0" fontId="139" fillId="57" borderId="0" xfId="0" applyFont="1" applyFill="1"/>
    <xf numFmtId="0" fontId="153" fillId="57" borderId="0" xfId="0" applyFont="1" applyFill="1"/>
    <xf numFmtId="0" fontId="145" fillId="57" borderId="0" xfId="0" applyFont="1" applyFill="1"/>
    <xf numFmtId="0" fontId="153" fillId="57" borderId="0" xfId="0" applyFont="1" applyFill="1" applyAlignment="1">
      <alignment horizontal="right" indent="2"/>
    </xf>
    <xf numFmtId="0" fontId="153" fillId="58" borderId="0" xfId="0" applyFont="1" applyFill="1" applyAlignment="1">
      <alignment horizontal="right"/>
    </xf>
    <xf numFmtId="0" fontId="154" fillId="57" borderId="0" xfId="0" applyFont="1" applyFill="1"/>
    <xf numFmtId="0" fontId="155" fillId="57" borderId="0" xfId="0" applyFont="1" applyFill="1"/>
    <xf numFmtId="0" fontId="139" fillId="57" borderId="208" xfId="0" applyFont="1" applyFill="1" applyBorder="1"/>
    <xf numFmtId="0" fontId="139" fillId="57" borderId="153" xfId="0" applyFont="1" applyFill="1" applyBorder="1"/>
    <xf numFmtId="0" fontId="139" fillId="57" borderId="209" xfId="0" applyFont="1" applyFill="1" applyBorder="1"/>
    <xf numFmtId="0" fontId="145" fillId="59" borderId="210" xfId="0" applyFont="1" applyFill="1" applyBorder="1" applyAlignment="1">
      <alignment horizontal="right"/>
    </xf>
    <xf numFmtId="0" fontId="145" fillId="59" borderId="156" xfId="0" applyFont="1" applyFill="1" applyBorder="1" applyAlignment="1">
      <alignment horizontal="right"/>
    </xf>
    <xf numFmtId="0" fontId="145" fillId="59" borderId="211" xfId="0" applyFont="1" applyFill="1" applyBorder="1" applyAlignment="1">
      <alignment horizontal="right"/>
    </xf>
    <xf numFmtId="0" fontId="145" fillId="59" borderId="158" xfId="0" applyFont="1" applyFill="1" applyBorder="1" applyAlignment="1">
      <alignment horizontal="right"/>
    </xf>
    <xf numFmtId="0" fontId="145" fillId="59" borderId="212" xfId="0" applyFont="1" applyFill="1" applyBorder="1" applyAlignment="1">
      <alignment horizontal="right"/>
    </xf>
    <xf numFmtId="0" fontId="153" fillId="57" borderId="212" xfId="0" applyFont="1" applyFill="1" applyBorder="1" applyAlignment="1">
      <alignment horizontal="left" vertical="center"/>
    </xf>
    <xf numFmtId="0" fontId="153" fillId="57" borderId="213" xfId="0" applyFont="1" applyFill="1" applyBorder="1"/>
    <xf numFmtId="0" fontId="153" fillId="57" borderId="214" xfId="0" applyFont="1" applyFill="1" applyBorder="1"/>
    <xf numFmtId="0" fontId="153" fillId="57" borderId="215" xfId="0" applyFont="1" applyFill="1" applyBorder="1"/>
    <xf numFmtId="0" fontId="153" fillId="57" borderId="216" xfId="0" applyFont="1" applyFill="1" applyBorder="1"/>
    <xf numFmtId="0" fontId="153" fillId="57" borderId="217" xfId="0" applyFont="1" applyFill="1" applyBorder="1"/>
    <xf numFmtId="0" fontId="156" fillId="0" borderId="0" xfId="0" applyFont="1"/>
    <xf numFmtId="0" fontId="139" fillId="15" borderId="183" xfId="0" applyFont="1" applyFill="1" applyBorder="1"/>
    <xf numFmtId="0" fontId="140" fillId="15" borderId="183" xfId="0" applyFont="1" applyFill="1" applyBorder="1" applyAlignment="1">
      <alignment horizontal="center"/>
    </xf>
    <xf numFmtId="0" fontId="140" fillId="0" borderId="0" xfId="0" applyFont="1" applyAlignment="1">
      <alignment horizontal="center" vertical="center"/>
    </xf>
    <xf numFmtId="1" fontId="146" fillId="60" borderId="0" xfId="37" applyNumberFormat="1" applyFont="1" applyFill="1" applyAlignment="1">
      <alignment horizontal="center" vertical="center" wrapText="1"/>
    </xf>
    <xf numFmtId="0" fontId="157" fillId="0" borderId="183" xfId="0" applyFont="1" applyBorder="1"/>
    <xf numFmtId="0" fontId="158" fillId="0" borderId="183" xfId="0" applyFont="1" applyBorder="1" applyAlignment="1">
      <alignment wrapText="1"/>
    </xf>
    <xf numFmtId="0" fontId="156" fillId="0" borderId="183" xfId="0" applyFont="1" applyBorder="1"/>
    <xf numFmtId="0" fontId="139" fillId="27" borderId="2" xfId="0" applyFont="1" applyFill="1" applyBorder="1" applyAlignment="1">
      <alignment horizontal="center" vertical="center"/>
    </xf>
    <xf numFmtId="0" fontId="142" fillId="0" borderId="0" xfId="0" applyFont="1"/>
    <xf numFmtId="0" fontId="140" fillId="0" borderId="183" xfId="0" applyFont="1" applyBorder="1"/>
    <xf numFmtId="175" fontId="140" fillId="0" borderId="183" xfId="3" applyNumberFormat="1" applyFont="1" applyBorder="1"/>
    <xf numFmtId="0" fontId="159" fillId="0" borderId="183" xfId="0" applyFont="1" applyBorder="1" applyAlignment="1">
      <alignment horizontal="right"/>
    </xf>
    <xf numFmtId="0" fontId="160" fillId="8" borderId="183" xfId="0" applyFont="1" applyFill="1" applyBorder="1" applyAlignment="1">
      <alignment horizontal="right"/>
    </xf>
    <xf numFmtId="175" fontId="161" fillId="8" borderId="183" xfId="61" applyNumberFormat="1" applyFont="1" applyFill="1" applyBorder="1"/>
    <xf numFmtId="0" fontId="162" fillId="0" borderId="183" xfId="0" applyFont="1" applyBorder="1"/>
    <xf numFmtId="9" fontId="162" fillId="0" borderId="183" xfId="21" applyFont="1" applyBorder="1"/>
    <xf numFmtId="0" fontId="139" fillId="0" borderId="183" xfId="0" applyFont="1" applyBorder="1"/>
    <xf numFmtId="4" fontId="163" fillId="0" borderId="183" xfId="0" applyNumberFormat="1" applyFont="1" applyBorder="1"/>
    <xf numFmtId="175" fontId="139" fillId="0" borderId="183" xfId="3" applyNumberFormat="1" applyFont="1" applyBorder="1"/>
    <xf numFmtId="3" fontId="163" fillId="0" borderId="183" xfId="0" applyNumberFormat="1" applyFont="1" applyBorder="1"/>
    <xf numFmtId="167" fontId="162" fillId="0" borderId="183" xfId="21" applyNumberFormat="1" applyFont="1" applyBorder="1"/>
    <xf numFmtId="9" fontId="139" fillId="0" borderId="183" xfId="0" applyNumberFormat="1" applyFont="1" applyBorder="1"/>
    <xf numFmtId="9" fontId="139" fillId="0" borderId="0" xfId="0" applyNumberFormat="1" applyFont="1"/>
    <xf numFmtId="3" fontId="139" fillId="0" borderId="183" xfId="0" applyNumberFormat="1" applyFont="1" applyBorder="1"/>
    <xf numFmtId="3" fontId="140" fillId="0" borderId="183" xfId="0" applyNumberFormat="1" applyFont="1" applyBorder="1"/>
    <xf numFmtId="1" fontId="139" fillId="48" borderId="183" xfId="0" applyNumberFormat="1" applyFont="1" applyFill="1" applyBorder="1"/>
    <xf numFmtId="3" fontId="139" fillId="48" borderId="183" xfId="0" applyNumberFormat="1" applyFont="1" applyFill="1" applyBorder="1"/>
    <xf numFmtId="1" fontId="139" fillId="0" borderId="183" xfId="0" applyNumberFormat="1" applyFont="1" applyBorder="1"/>
    <xf numFmtId="0" fontId="139" fillId="13" borderId="183" xfId="0" applyFont="1" applyFill="1" applyBorder="1"/>
    <xf numFmtId="3" fontId="139" fillId="13" borderId="183" xfId="0" applyNumberFormat="1" applyFont="1" applyFill="1" applyBorder="1"/>
    <xf numFmtId="175" fontId="139" fillId="27" borderId="183" xfId="3" applyNumberFormat="1" applyFont="1" applyFill="1" applyBorder="1"/>
    <xf numFmtId="0" fontId="154" fillId="0" borderId="0" xfId="0" applyFont="1"/>
    <xf numFmtId="0" fontId="164" fillId="0" borderId="0" xfId="0" applyFont="1"/>
    <xf numFmtId="9" fontId="140" fillId="0" borderId="183" xfId="21" applyFont="1" applyBorder="1" applyAlignment="1">
      <alignment horizontal="right"/>
    </xf>
    <xf numFmtId="177" fontId="140" fillId="0" borderId="183" xfId="0" applyNumberFormat="1" applyFont="1" applyBorder="1"/>
    <xf numFmtId="0" fontId="140" fillId="0" borderId="185" xfId="0" applyFont="1" applyBorder="1"/>
    <xf numFmtId="0" fontId="3" fillId="27" borderId="2" xfId="0" applyFont="1" applyFill="1" applyBorder="1" applyAlignment="1">
      <alignment horizontal="center"/>
    </xf>
    <xf numFmtId="0" fontId="140" fillId="0" borderId="218" xfId="0" applyFont="1" applyBorder="1"/>
    <xf numFmtId="4" fontId="140" fillId="0" borderId="183" xfId="0" applyNumberFormat="1" applyFont="1" applyBorder="1" applyAlignment="1">
      <alignment horizontal="right"/>
    </xf>
    <xf numFmtId="0" fontId="165" fillId="17" borderId="2" xfId="0" applyFont="1" applyFill="1" applyBorder="1" applyAlignment="1">
      <alignment horizontal="center"/>
    </xf>
    <xf numFmtId="3" fontId="139" fillId="0" borderId="0" xfId="0" applyNumberFormat="1" applyFont="1"/>
    <xf numFmtId="0" fontId="166" fillId="57" borderId="0" xfId="0" applyFont="1" applyFill="1"/>
    <xf numFmtId="0" fontId="167" fillId="28" borderId="36" xfId="0" applyFont="1" applyFill="1" applyBorder="1"/>
    <xf numFmtId="0" fontId="168" fillId="57" borderId="0" xfId="0" applyFont="1" applyFill="1"/>
    <xf numFmtId="0" fontId="166" fillId="57" borderId="0" xfId="0" applyFont="1" applyFill="1" applyAlignment="1">
      <alignment horizontal="right"/>
    </xf>
    <xf numFmtId="1" fontId="169" fillId="60" borderId="219" xfId="37" applyNumberFormat="1" applyFont="1" applyFill="1" applyBorder="1" applyAlignment="1">
      <alignment horizontal="center" vertical="center"/>
    </xf>
    <xf numFmtId="0" fontId="170" fillId="61" borderId="67" xfId="0" applyFont="1" applyFill="1" applyBorder="1" applyAlignment="1">
      <alignment horizontal="center" vertical="center"/>
    </xf>
    <xf numFmtId="0" fontId="171" fillId="0" borderId="0" xfId="0" applyFont="1"/>
    <xf numFmtId="0" fontId="3" fillId="0" borderId="0" xfId="50"/>
    <xf numFmtId="0" fontId="1" fillId="2" borderId="2" xfId="1" applyBorder="1" applyAlignment="1">
      <alignment horizontal="center"/>
    </xf>
    <xf numFmtId="0" fontId="3" fillId="0" borderId="0" xfId="0" applyFont="1"/>
    <xf numFmtId="0" fontId="174" fillId="64" borderId="2" xfId="0" applyFont="1" applyFill="1" applyBorder="1" applyAlignment="1">
      <alignment horizontal="center" vertical="center" wrapText="1"/>
    </xf>
    <xf numFmtId="0" fontId="174" fillId="64" borderId="2" xfId="0" applyFont="1" applyFill="1" applyBorder="1" applyAlignment="1">
      <alignment horizontal="center" vertical="center"/>
    </xf>
    <xf numFmtId="0" fontId="174" fillId="64" borderId="5" xfId="0" applyFont="1" applyFill="1" applyBorder="1" applyAlignment="1">
      <alignment horizontal="center" vertical="center" wrapText="1"/>
    </xf>
    <xf numFmtId="0" fontId="175" fillId="0" borderId="222" xfId="0" applyFont="1" applyBorder="1" applyAlignment="1">
      <alignment horizontal="left" vertical="center" wrapText="1"/>
    </xf>
    <xf numFmtId="175" fontId="176" fillId="17" borderId="222" xfId="3" applyNumberFormat="1" applyFont="1" applyFill="1" applyBorder="1" applyAlignment="1">
      <alignment horizontal="right" vertical="center" wrapText="1"/>
    </xf>
    <xf numFmtId="9" fontId="3" fillId="65" borderId="2" xfId="0" applyNumberFormat="1" applyFont="1" applyFill="1" applyBorder="1" applyAlignment="1">
      <alignment horizontal="center" vertical="center"/>
    </xf>
    <xf numFmtId="0" fontId="3" fillId="65" borderId="2" xfId="0" applyFont="1" applyFill="1" applyBorder="1" applyAlignment="1">
      <alignment vertical="center" wrapText="1"/>
    </xf>
    <xf numFmtId="0" fontId="3" fillId="0" borderId="0" xfId="0" applyFont="1" applyAlignment="1">
      <alignment horizontal="center" vertical="center"/>
    </xf>
    <xf numFmtId="0" fontId="3" fillId="0" borderId="0" xfId="0" applyFont="1" applyAlignment="1">
      <alignment vertical="center"/>
    </xf>
    <xf numFmtId="0" fontId="175" fillId="0" borderId="223" xfId="0" applyFont="1" applyBorder="1" applyAlignment="1">
      <alignment horizontal="left" vertical="center" wrapText="1"/>
    </xf>
    <xf numFmtId="175" fontId="175" fillId="17" borderId="223" xfId="3" applyNumberFormat="1" applyFont="1" applyFill="1" applyBorder="1" applyAlignment="1">
      <alignment horizontal="right" vertical="center" wrapText="1"/>
    </xf>
    <xf numFmtId="0" fontId="177" fillId="0" borderId="224" xfId="0" applyFont="1" applyBorder="1" applyAlignment="1">
      <alignment horizontal="left" vertical="center" wrapText="1" indent="2"/>
    </xf>
    <xf numFmtId="167" fontId="177" fillId="13" borderId="224" xfId="21" applyNumberFormat="1" applyFont="1" applyFill="1" applyBorder="1" applyAlignment="1">
      <alignment horizontal="right" vertical="center" wrapText="1"/>
    </xf>
    <xf numFmtId="10" fontId="3" fillId="65" borderId="2" xfId="0" applyNumberFormat="1" applyFont="1" applyFill="1" applyBorder="1" applyAlignment="1">
      <alignment horizontal="center" vertical="center"/>
    </xf>
    <xf numFmtId="0" fontId="3" fillId="65" borderId="2" xfId="0" applyFont="1" applyFill="1" applyBorder="1" applyAlignment="1">
      <alignment vertical="center"/>
    </xf>
    <xf numFmtId="0" fontId="175" fillId="0" borderId="225" xfId="0" applyFont="1" applyBorder="1" applyAlignment="1">
      <alignment horizontal="left" vertical="center" wrapText="1"/>
    </xf>
    <xf numFmtId="175" fontId="175" fillId="0" borderId="225" xfId="3" applyNumberFormat="1" applyFont="1" applyBorder="1" applyAlignment="1">
      <alignment horizontal="right" vertical="center" wrapText="1"/>
    </xf>
    <xf numFmtId="0" fontId="175" fillId="0" borderId="226" xfId="0" applyFont="1" applyBorder="1" applyAlignment="1">
      <alignment horizontal="left" vertical="center" wrapText="1"/>
    </xf>
    <xf numFmtId="9" fontId="175" fillId="0" borderId="226" xfId="21" applyFont="1" applyBorder="1" applyAlignment="1">
      <alignment horizontal="right" vertical="center" wrapText="1"/>
    </xf>
    <xf numFmtId="0" fontId="178" fillId="0" borderId="227" xfId="0" applyFont="1" applyBorder="1" applyAlignment="1">
      <alignment horizontal="left" vertical="center" wrapText="1"/>
    </xf>
    <xf numFmtId="1" fontId="175" fillId="0" borderId="227" xfId="3" applyNumberFormat="1" applyFont="1" applyBorder="1" applyAlignment="1">
      <alignment horizontal="right" vertical="center" wrapText="1"/>
    </xf>
    <xf numFmtId="1" fontId="3" fillId="65" borderId="2" xfId="0" applyNumberFormat="1" applyFont="1" applyFill="1" applyBorder="1" applyAlignment="1">
      <alignment horizontal="center" vertical="center"/>
    </xf>
    <xf numFmtId="0" fontId="179" fillId="0" borderId="0" xfId="0" applyFont="1" applyAlignment="1">
      <alignment horizontal="left"/>
    </xf>
    <xf numFmtId="0" fontId="178" fillId="0" borderId="228" xfId="0" applyFont="1" applyBorder="1" applyAlignment="1">
      <alignment horizontal="left" vertical="center" wrapText="1"/>
    </xf>
    <xf numFmtId="175" fontId="175" fillId="0" borderId="228" xfId="3" applyNumberFormat="1" applyFont="1" applyBorder="1" applyAlignment="1">
      <alignment horizontal="right" vertical="center" wrapText="1"/>
    </xf>
    <xf numFmtId="167" fontId="0" fillId="0" borderId="2" xfId="21" applyNumberFormat="1" applyFont="1" applyBorder="1" applyAlignment="1">
      <alignment horizontal="center"/>
    </xf>
    <xf numFmtId="0" fontId="0" fillId="49" borderId="2" xfId="0" applyFill="1" applyBorder="1"/>
    <xf numFmtId="0" fontId="180" fillId="0" borderId="0" xfId="43" applyFont="1"/>
    <xf numFmtId="3" fontId="181" fillId="0" borderId="0" xfId="0" applyNumberFormat="1" applyFont="1" applyAlignment="1">
      <alignment horizontal="left" vertical="center" wrapText="1"/>
    </xf>
    <xf numFmtId="175" fontId="181" fillId="0" borderId="0" xfId="3" applyNumberFormat="1" applyFont="1" applyAlignment="1">
      <alignment horizontal="right" vertical="center" wrapText="1"/>
    </xf>
    <xf numFmtId="0" fontId="182" fillId="0" borderId="0" xfId="0" applyFont="1" applyAlignment="1">
      <alignment horizontal="left" vertical="center"/>
    </xf>
    <xf numFmtId="167" fontId="181" fillId="0" borderId="0" xfId="21" applyNumberFormat="1" applyFont="1" applyAlignment="1">
      <alignment horizontal="right" vertical="center" wrapText="1"/>
    </xf>
    <xf numFmtId="0" fontId="3" fillId="0" borderId="0" xfId="42"/>
    <xf numFmtId="0" fontId="156" fillId="0" borderId="0" xfId="42" applyFont="1"/>
    <xf numFmtId="0" fontId="139" fillId="26" borderId="2" xfId="42" applyFont="1" applyFill="1" applyBorder="1" applyAlignment="1">
      <alignment horizontal="center"/>
    </xf>
    <xf numFmtId="0" fontId="156" fillId="0" borderId="0" xfId="42" applyFont="1" applyAlignment="1">
      <alignment horizontal="right"/>
    </xf>
    <xf numFmtId="0" fontId="183" fillId="0" borderId="0" xfId="42" applyFont="1" applyAlignment="1">
      <alignment vertical="center"/>
    </xf>
    <xf numFmtId="0" fontId="184" fillId="8" borderId="0" xfId="42" applyFont="1" applyFill="1" applyAlignment="1" applyProtection="1">
      <alignment vertical="center"/>
      <protection hidden="1"/>
    </xf>
    <xf numFmtId="0" fontId="185" fillId="40" borderId="0" xfId="42" applyFont="1" applyFill="1" applyAlignment="1" applyProtection="1">
      <alignment vertical="center"/>
      <protection hidden="1"/>
    </xf>
    <xf numFmtId="0" fontId="185" fillId="66" borderId="0" xfId="42" applyFont="1" applyFill="1" applyAlignment="1" applyProtection="1">
      <alignment vertical="center"/>
      <protection hidden="1"/>
    </xf>
    <xf numFmtId="0" fontId="185" fillId="67" borderId="0" xfId="42" applyFont="1" applyFill="1" applyAlignment="1" applyProtection="1">
      <alignment vertical="center"/>
      <protection hidden="1"/>
    </xf>
    <xf numFmtId="0" fontId="187" fillId="8" borderId="0" xfId="42" applyFont="1" applyFill="1" applyProtection="1">
      <protection hidden="1"/>
    </xf>
    <xf numFmtId="0" fontId="187" fillId="8" borderId="0" xfId="42" applyFont="1" applyFill="1" applyAlignment="1" applyProtection="1">
      <alignment horizontal="center" vertical="center"/>
      <protection hidden="1"/>
    </xf>
    <xf numFmtId="0" fontId="188" fillId="2" borderId="0" xfId="12" applyFont="1" applyFill="1" applyProtection="1">
      <protection hidden="1"/>
    </xf>
    <xf numFmtId="0" fontId="188" fillId="2" borderId="0" xfId="12" applyFont="1" applyFill="1" applyAlignment="1" applyProtection="1">
      <alignment horizontal="center" wrapText="1"/>
      <protection hidden="1"/>
    </xf>
    <xf numFmtId="170" fontId="187" fillId="0" borderId="0" xfId="42" applyNumberFormat="1" applyFont="1" applyAlignment="1" applyProtection="1">
      <alignment horizontal="right" vertical="center"/>
      <protection hidden="1"/>
    </xf>
    <xf numFmtId="0" fontId="187" fillId="15" borderId="0" xfId="42" applyFont="1" applyFill="1" applyProtection="1">
      <protection hidden="1"/>
    </xf>
    <xf numFmtId="170" fontId="187" fillId="15" borderId="0" xfId="42" applyNumberFormat="1" applyFont="1" applyFill="1" applyAlignment="1" applyProtection="1">
      <alignment horizontal="right" vertical="center"/>
      <protection hidden="1"/>
    </xf>
    <xf numFmtId="9" fontId="189" fillId="8" borderId="0" xfId="24" applyFont="1" applyFill="1" applyProtection="1">
      <protection hidden="1"/>
    </xf>
    <xf numFmtId="9" fontId="187" fillId="8" borderId="0" xfId="42" applyNumberFormat="1" applyFont="1" applyFill="1" applyAlignment="1" applyProtection="1">
      <alignment horizontal="right" vertical="center"/>
      <protection hidden="1"/>
    </xf>
    <xf numFmtId="3" fontId="187" fillId="8" borderId="0" xfId="42" applyNumberFormat="1" applyFont="1" applyFill="1" applyProtection="1">
      <protection hidden="1"/>
    </xf>
    <xf numFmtId="0" fontId="189" fillId="8" borderId="0" xfId="42" applyFont="1" applyFill="1" applyProtection="1">
      <protection hidden="1"/>
    </xf>
    <xf numFmtId="9" fontId="187" fillId="8" borderId="0" xfId="42" applyNumberFormat="1" applyFont="1" applyFill="1" applyProtection="1">
      <protection hidden="1"/>
    </xf>
    <xf numFmtId="9" fontId="187" fillId="8" borderId="0" xfId="21" applyFont="1" applyFill="1" applyProtection="1">
      <protection hidden="1"/>
    </xf>
    <xf numFmtId="0" fontId="187" fillId="68" borderId="0" xfId="42" applyFont="1" applyFill="1" applyProtection="1">
      <protection hidden="1"/>
    </xf>
    <xf numFmtId="178" fontId="187" fillId="68" borderId="0" xfId="42" applyNumberFormat="1" applyFont="1" applyFill="1" applyAlignment="1" applyProtection="1">
      <alignment horizontal="right" vertical="center"/>
      <protection hidden="1"/>
    </xf>
    <xf numFmtId="178" fontId="187" fillId="0" borderId="0" xfId="42" applyNumberFormat="1" applyFont="1" applyAlignment="1" applyProtection="1">
      <alignment horizontal="right" vertical="center"/>
      <protection hidden="1"/>
    </xf>
    <xf numFmtId="0" fontId="146" fillId="8" borderId="0" xfId="42" applyFont="1" applyFill="1" applyProtection="1">
      <protection hidden="1"/>
    </xf>
    <xf numFmtId="0" fontId="187" fillId="0" borderId="0" xfId="42" applyFont="1" applyProtection="1">
      <protection hidden="1"/>
    </xf>
    <xf numFmtId="0" fontId="190" fillId="0" borderId="0" xfId="42" applyFont="1" applyProtection="1">
      <protection hidden="1"/>
    </xf>
    <xf numFmtId="0" fontId="190" fillId="0" borderId="69" xfId="42" applyFont="1" applyBorder="1" applyProtection="1">
      <protection hidden="1"/>
    </xf>
    <xf numFmtId="170" fontId="187" fillId="0" borderId="69" xfId="42" applyNumberFormat="1" applyFont="1" applyBorder="1" applyAlignment="1" applyProtection="1">
      <alignment horizontal="right" vertical="center"/>
      <protection hidden="1"/>
    </xf>
    <xf numFmtId="0" fontId="191" fillId="0" borderId="0" xfId="42" applyFont="1" applyAlignment="1">
      <alignment horizontal="center" vertical="center"/>
    </xf>
    <xf numFmtId="0" fontId="190" fillId="0" borderId="69" xfId="42" applyFont="1" applyBorder="1" applyAlignment="1" applyProtection="1">
      <alignment wrapText="1"/>
      <protection hidden="1"/>
    </xf>
    <xf numFmtId="0" fontId="192" fillId="0" borderId="229" xfId="42" applyFont="1" applyBorder="1" applyProtection="1">
      <protection hidden="1"/>
    </xf>
    <xf numFmtId="170" fontId="193" fillId="0" borderId="229" xfId="42" applyNumberFormat="1" applyFont="1" applyBorder="1" applyAlignment="1" applyProtection="1">
      <alignment horizontal="right" vertical="center"/>
      <protection hidden="1"/>
    </xf>
    <xf numFmtId="0" fontId="0" fillId="0" borderId="0" xfId="0" applyAlignment="1">
      <alignment horizontal="center" vertical="center"/>
    </xf>
    <xf numFmtId="0" fontId="0" fillId="11" borderId="0" xfId="0" applyFill="1" applyAlignment="1">
      <alignment horizontal="center" vertical="center"/>
    </xf>
    <xf numFmtId="0" fontId="2" fillId="7" borderId="2" xfId="0" applyFont="1" applyFill="1" applyBorder="1" applyAlignment="1">
      <alignment horizontal="center" vertical="center"/>
    </xf>
    <xf numFmtId="3" fontId="0" fillId="0" borderId="2" xfId="0" applyNumberFormat="1" applyBorder="1" applyAlignment="1">
      <alignment horizontal="center" vertical="center"/>
    </xf>
    <xf numFmtId="0" fontId="194" fillId="7" borderId="0" xfId="43" applyFont="1" applyFill="1"/>
    <xf numFmtId="0" fontId="165" fillId="0" borderId="0" xfId="43" applyFont="1"/>
    <xf numFmtId="0" fontId="195" fillId="7" borderId="0" xfId="43" applyFont="1" applyFill="1"/>
    <xf numFmtId="0" fontId="1" fillId="7" borderId="0" xfId="43" applyFont="1" applyFill="1"/>
    <xf numFmtId="0" fontId="165" fillId="21" borderId="2" xfId="43" applyFont="1" applyFill="1" applyBorder="1"/>
    <xf numFmtId="0" fontId="195" fillId="7" borderId="0" xfId="43" applyFont="1" applyFill="1" applyAlignment="1">
      <alignment horizontal="center" vertical="center"/>
    </xf>
    <xf numFmtId="0" fontId="165" fillId="35" borderId="2" xfId="43" applyFont="1" applyFill="1" applyBorder="1"/>
    <xf numFmtId="0" fontId="165" fillId="8" borderId="2" xfId="43" applyFont="1" applyFill="1" applyBorder="1"/>
    <xf numFmtId="179" fontId="165" fillId="35" borderId="2" xfId="43" applyNumberFormat="1" applyFont="1" applyFill="1" applyBorder="1" applyAlignment="1">
      <alignment horizontal="center"/>
    </xf>
    <xf numFmtId="0" fontId="165" fillId="0" borderId="2" xfId="43" applyFont="1" applyBorder="1"/>
    <xf numFmtId="0" fontId="196" fillId="21" borderId="230" xfId="43" applyFont="1" applyFill="1" applyBorder="1" applyAlignment="1">
      <alignment horizontal="center" vertical="center" wrapText="1"/>
    </xf>
    <xf numFmtId="0" fontId="196" fillId="21" borderId="231" xfId="43" applyFont="1" applyFill="1" applyBorder="1" applyAlignment="1">
      <alignment horizontal="center" vertical="center" wrapText="1"/>
    </xf>
    <xf numFmtId="0" fontId="196" fillId="21" borderId="232" xfId="43" applyFont="1" applyFill="1" applyBorder="1" applyAlignment="1">
      <alignment horizontal="center" vertical="center" wrapText="1"/>
    </xf>
    <xf numFmtId="0" fontId="196" fillId="9" borderId="232" xfId="43" applyFont="1" applyFill="1" applyBorder="1" applyAlignment="1">
      <alignment horizontal="center" vertical="center" wrapText="1"/>
    </xf>
    <xf numFmtId="0" fontId="196" fillId="9" borderId="233" xfId="43" applyFont="1" applyFill="1" applyBorder="1" applyAlignment="1">
      <alignment horizontal="center" vertical="center" wrapText="1"/>
    </xf>
    <xf numFmtId="0" fontId="197" fillId="0" borderId="0" xfId="43" applyFont="1"/>
    <xf numFmtId="0" fontId="198" fillId="0" borderId="234" xfId="43" applyFont="1" applyBorder="1" applyAlignment="1">
      <alignment horizontal="left" vertical="center" wrapText="1"/>
    </xf>
    <xf numFmtId="17" fontId="198" fillId="0" borderId="235" xfId="43" applyNumberFormat="1" applyFont="1" applyBorder="1" applyAlignment="1">
      <alignment horizontal="left" vertical="center" wrapText="1"/>
    </xf>
    <xf numFmtId="0" fontId="198" fillId="0" borderId="236" xfId="43" applyFont="1" applyBorder="1" applyAlignment="1">
      <alignment horizontal="left" vertical="center" wrapText="1"/>
    </xf>
    <xf numFmtId="0" fontId="198" fillId="0" borderId="236" xfId="43" applyFont="1" applyBorder="1" applyAlignment="1">
      <alignment horizontal="center" vertical="center" wrapText="1"/>
    </xf>
    <xf numFmtId="170" fontId="198" fillId="0" borderId="236" xfId="43" applyNumberFormat="1" applyFont="1" applyBorder="1" applyAlignment="1">
      <alignment horizontal="center" vertical="center" wrapText="1"/>
    </xf>
    <xf numFmtId="3" fontId="198" fillId="9" borderId="236" xfId="43" applyNumberFormat="1" applyFont="1" applyFill="1" applyBorder="1" applyAlignment="1">
      <alignment horizontal="right" vertical="center" wrapText="1"/>
    </xf>
    <xf numFmtId="9" fontId="198" fillId="9" borderId="236" xfId="27" applyFont="1" applyFill="1" applyBorder="1" applyAlignment="1">
      <alignment horizontal="right" vertical="center" wrapText="1"/>
    </xf>
    <xf numFmtId="9" fontId="198" fillId="9" borderId="236" xfId="43" applyNumberFormat="1" applyFont="1" applyFill="1" applyBorder="1" applyAlignment="1">
      <alignment horizontal="right" vertical="center" wrapText="1"/>
    </xf>
    <xf numFmtId="170" fontId="198" fillId="9" borderId="236" xfId="43" applyNumberFormat="1" applyFont="1" applyFill="1" applyBorder="1" applyAlignment="1">
      <alignment horizontal="right" vertical="center" wrapText="1"/>
    </xf>
    <xf numFmtId="0" fontId="198" fillId="9" borderId="236" xfId="43" applyFont="1" applyFill="1" applyBorder="1" applyAlignment="1">
      <alignment horizontal="right" vertical="center" wrapText="1"/>
    </xf>
    <xf numFmtId="0" fontId="199" fillId="9" borderId="236" xfId="43" applyFont="1" applyFill="1" applyBorder="1" applyAlignment="1">
      <alignment horizontal="center" vertical="center" wrapText="1"/>
    </xf>
    <xf numFmtId="0" fontId="198" fillId="9" borderId="237" xfId="43" applyFont="1" applyFill="1" applyBorder="1" applyAlignment="1">
      <alignment horizontal="left" vertical="center" wrapText="1"/>
    </xf>
    <xf numFmtId="0" fontId="105" fillId="33" borderId="2" xfId="43" applyFont="1" applyFill="1" applyBorder="1"/>
    <xf numFmtId="0" fontId="7" fillId="33" borderId="2" xfId="43" applyFill="1" applyBorder="1" applyAlignment="1">
      <alignment horizontal="center"/>
    </xf>
    <xf numFmtId="0" fontId="7" fillId="33" borderId="2" xfId="43" applyFill="1" applyBorder="1"/>
    <xf numFmtId="0" fontId="200" fillId="0" borderId="0" xfId="43" applyFont="1" applyAlignment="1">
      <alignment horizontal="center"/>
    </xf>
    <xf numFmtId="0" fontId="5" fillId="0" borderId="0" xfId="36"/>
    <xf numFmtId="0" fontId="5" fillId="0" borderId="0" xfId="36" applyAlignment="1">
      <alignment vertical="center"/>
    </xf>
    <xf numFmtId="0" fontId="111" fillId="69" borderId="2" xfId="36" applyFont="1" applyFill="1" applyBorder="1" applyAlignment="1">
      <alignment vertical="center"/>
    </xf>
    <xf numFmtId="171" fontId="111" fillId="69" borderId="2" xfId="36" applyNumberFormat="1" applyFont="1" applyFill="1" applyBorder="1" applyAlignment="1">
      <alignment horizontal="center" vertical="center" wrapText="1"/>
    </xf>
    <xf numFmtId="0" fontId="8" fillId="0" borderId="2" xfId="36" applyFont="1" applyBorder="1" applyAlignment="1">
      <alignment horizontal="left" vertical="top" wrapText="1"/>
    </xf>
    <xf numFmtId="171" fontId="8" fillId="0" borderId="2" xfId="36" applyNumberFormat="1" applyFont="1" applyBorder="1" applyAlignment="1">
      <alignment horizontal="center" vertical="top" wrapText="1"/>
    </xf>
    <xf numFmtId="0" fontId="8" fillId="0" borderId="16" xfId="36" applyFont="1" applyBorder="1" applyAlignment="1">
      <alignment horizontal="left" vertical="top" wrapText="1"/>
    </xf>
    <xf numFmtId="0" fontId="105" fillId="33" borderId="2" xfId="36" applyFont="1" applyFill="1" applyBorder="1"/>
    <xf numFmtId="0" fontId="5" fillId="33" borderId="2" xfId="36" applyFill="1" applyBorder="1"/>
    <xf numFmtId="0" fontId="5" fillId="33" borderId="2" xfId="36" applyFill="1" applyBorder="1" applyAlignment="1">
      <alignment horizontal="center"/>
    </xf>
    <xf numFmtId="0" fontId="201" fillId="0" borderId="0" xfId="36" applyFont="1"/>
    <xf numFmtId="0" fontId="202" fillId="21" borderId="2" xfId="38" applyFont="1" applyFill="1" applyBorder="1" applyAlignment="1">
      <alignment vertical="top" wrapText="1"/>
    </xf>
    <xf numFmtId="0" fontId="202" fillId="21" borderId="2" xfId="38" applyFont="1" applyFill="1" applyBorder="1" applyAlignment="1">
      <alignment horizontal="left" vertical="top" wrapText="1"/>
    </xf>
    <xf numFmtId="0" fontId="202" fillId="21" borderId="2" xfId="38" applyFont="1" applyFill="1" applyBorder="1" applyAlignment="1">
      <alignment horizontal="center" vertical="top" wrapText="1"/>
    </xf>
    <xf numFmtId="0" fontId="202" fillId="15" borderId="2" xfId="38" applyFont="1" applyFill="1" applyBorder="1" applyAlignment="1">
      <alignment horizontal="left" vertical="top" wrapText="1"/>
    </xf>
    <xf numFmtId="180" fontId="202" fillId="21" borderId="2" xfId="38" applyNumberFormat="1" applyFont="1" applyFill="1" applyBorder="1" applyAlignment="1">
      <alignment horizontal="center" vertical="top" wrapText="1"/>
    </xf>
    <xf numFmtId="181" fontId="202" fillId="9" borderId="2" xfId="38" applyNumberFormat="1" applyFont="1" applyFill="1" applyBorder="1" applyAlignment="1">
      <alignment horizontal="center" vertical="top" wrapText="1"/>
    </xf>
    <xf numFmtId="181" fontId="202" fillId="70" borderId="2" xfId="38" applyNumberFormat="1" applyFont="1" applyFill="1" applyBorder="1" applyAlignment="1">
      <alignment horizontal="center" vertical="top" wrapText="1"/>
    </xf>
    <xf numFmtId="0" fontId="202" fillId="70" borderId="2" xfId="38" applyFont="1" applyFill="1" applyBorder="1" applyAlignment="1">
      <alignment horizontal="left" vertical="top" wrapText="1"/>
    </xf>
    <xf numFmtId="0" fontId="202" fillId="15" borderId="7" xfId="38" applyFont="1" applyFill="1" applyBorder="1" applyAlignment="1">
      <alignment horizontal="left" vertical="top" wrapText="1"/>
    </xf>
    <xf numFmtId="0" fontId="202" fillId="70" borderId="2" xfId="38" applyFont="1" applyFill="1" applyBorder="1" applyAlignment="1">
      <alignment horizontal="center" vertical="top" wrapText="1"/>
    </xf>
    <xf numFmtId="181" fontId="202" fillId="21" borderId="2" xfId="38" applyNumberFormat="1" applyFont="1" applyFill="1" applyBorder="1" applyAlignment="1">
      <alignment horizontal="center" vertical="top" wrapText="1"/>
    </xf>
    <xf numFmtId="0" fontId="203" fillId="8" borderId="2" xfId="38" applyFont="1" applyFill="1" applyBorder="1" applyAlignment="1">
      <alignment horizontal="left" vertical="top" wrapText="1"/>
    </xf>
    <xf numFmtId="0" fontId="203" fillId="8" borderId="2" xfId="36" applyFont="1" applyFill="1" applyBorder="1" applyAlignment="1">
      <alignment horizontal="left" vertical="top" wrapText="1"/>
    </xf>
    <xf numFmtId="0" fontId="203" fillId="8" borderId="2" xfId="36" applyFont="1" applyFill="1" applyBorder="1" applyAlignment="1">
      <alignment horizontal="center" vertical="top" wrapText="1"/>
    </xf>
    <xf numFmtId="0" fontId="203" fillId="9" borderId="2" xfId="36" applyFont="1" applyFill="1" applyBorder="1" applyAlignment="1">
      <alignment horizontal="left" vertical="top" wrapText="1"/>
    </xf>
    <xf numFmtId="0" fontId="203" fillId="0" borderId="2" xfId="36" applyFont="1" applyBorder="1" applyAlignment="1">
      <alignment horizontal="left" vertical="top" wrapText="1"/>
    </xf>
    <xf numFmtId="180" fontId="203" fillId="0" borderId="2" xfId="36" applyNumberFormat="1" applyFont="1" applyBorder="1" applyAlignment="1">
      <alignment horizontal="center" vertical="top" wrapText="1"/>
    </xf>
    <xf numFmtId="182" fontId="203" fillId="8" borderId="2" xfId="36" applyNumberFormat="1" applyFont="1" applyFill="1" applyBorder="1" applyAlignment="1">
      <alignment vertical="top" wrapText="1"/>
    </xf>
    <xf numFmtId="14" fontId="203" fillId="0" borderId="2" xfId="36" applyNumberFormat="1" applyFont="1" applyBorder="1" applyAlignment="1">
      <alignment horizontal="right" vertical="top" wrapText="1"/>
    </xf>
    <xf numFmtId="0" fontId="203" fillId="0" borderId="2" xfId="36" applyFont="1" applyBorder="1" applyAlignment="1">
      <alignment vertical="top" wrapText="1"/>
    </xf>
    <xf numFmtId="0" fontId="203" fillId="0" borderId="7" xfId="36" applyFont="1" applyBorder="1" applyAlignment="1">
      <alignment vertical="top" wrapText="1"/>
    </xf>
    <xf numFmtId="0" fontId="203" fillId="0" borderId="2" xfId="36" applyFont="1" applyBorder="1" applyAlignment="1">
      <alignment horizontal="center" vertical="top" wrapText="1"/>
    </xf>
    <xf numFmtId="0" fontId="5" fillId="0" borderId="0" xfId="36" applyAlignment="1">
      <alignment wrapText="1"/>
    </xf>
    <xf numFmtId="0" fontId="5" fillId="43" borderId="0" xfId="36" applyFill="1"/>
    <xf numFmtId="0" fontId="204" fillId="15" borderId="0" xfId="46" applyFont="1" applyFill="1" applyAlignment="1">
      <alignment wrapText="1"/>
    </xf>
    <xf numFmtId="0" fontId="5" fillId="0" borderId="0" xfId="46"/>
    <xf numFmtId="0" fontId="7" fillId="0" borderId="0" xfId="46" applyFont="1"/>
    <xf numFmtId="0" fontId="7" fillId="0" borderId="0" xfId="19" applyAlignment="1">
      <alignment wrapText="1"/>
    </xf>
    <xf numFmtId="0" fontId="204" fillId="15" borderId="0" xfId="19" applyFont="1" applyFill="1" applyAlignment="1">
      <alignment wrapText="1"/>
    </xf>
    <xf numFmtId="0" fontId="204" fillId="35" borderId="0" xfId="0" applyFont="1" applyFill="1" applyAlignment="1">
      <alignment wrapText="1"/>
    </xf>
    <xf numFmtId="0" fontId="146" fillId="35" borderId="0" xfId="37" applyFont="1" applyFill="1" applyAlignment="1">
      <alignment wrapText="1"/>
    </xf>
    <xf numFmtId="0" fontId="146" fillId="60" borderId="0" xfId="37" applyFont="1" applyFill="1" applyAlignment="1">
      <alignment wrapText="1"/>
    </xf>
    <xf numFmtId="0" fontId="146" fillId="15" borderId="0" xfId="37" applyFont="1" applyFill="1" applyAlignment="1">
      <alignment wrapText="1"/>
    </xf>
    <xf numFmtId="0" fontId="146" fillId="0" borderId="0" xfId="37" applyFont="1" applyAlignment="1">
      <alignment wrapText="1"/>
    </xf>
    <xf numFmtId="0" fontId="204" fillId="60" borderId="0" xfId="19" applyFont="1" applyFill="1"/>
    <xf numFmtId="0" fontId="204" fillId="0" borderId="0" xfId="19" applyFont="1"/>
    <xf numFmtId="0" fontId="204" fillId="60" borderId="0" xfId="19" applyFont="1" applyFill="1" applyAlignment="1">
      <alignment wrapText="1"/>
    </xf>
    <xf numFmtId="0" fontId="205" fillId="60" borderId="0" xfId="19" applyFont="1" applyFill="1"/>
    <xf numFmtId="9" fontId="7" fillId="0" borderId="0" xfId="19" applyNumberFormat="1" applyAlignment="1">
      <alignment wrapText="1"/>
    </xf>
    <xf numFmtId="0" fontId="7" fillId="0" borderId="0" xfId="0" applyFont="1" applyAlignment="1">
      <alignment horizontal="center" vertical="center"/>
    </xf>
    <xf numFmtId="0" fontId="7" fillId="0" borderId="0" xfId="19" quotePrefix="1"/>
    <xf numFmtId="49" fontId="206" fillId="71" borderId="238" xfId="19" applyNumberFormat="1" applyFont="1" applyFill="1" applyBorder="1" applyAlignment="1">
      <alignment horizontal="left" vertical="center"/>
    </xf>
    <xf numFmtId="49" fontId="206" fillId="71" borderId="0" xfId="19" applyNumberFormat="1" applyFont="1" applyFill="1" applyAlignment="1">
      <alignment horizontal="left" vertical="center"/>
    </xf>
    <xf numFmtId="1" fontId="7" fillId="0" borderId="0" xfId="19" applyNumberFormat="1"/>
    <xf numFmtId="0" fontId="0" fillId="0" borderId="0" xfId="37" applyFont="1"/>
    <xf numFmtId="0" fontId="7" fillId="0" borderId="0" xfId="19" applyAlignment="1">
      <alignment horizontal="center"/>
    </xf>
    <xf numFmtId="49" fontId="207" fillId="72" borderId="239" xfId="19" applyNumberFormat="1" applyFont="1" applyFill="1" applyBorder="1" applyAlignment="1">
      <alignment horizontal="left"/>
    </xf>
    <xf numFmtId="49" fontId="207" fillId="72" borderId="0" xfId="19" applyNumberFormat="1" applyFont="1" applyFill="1" applyAlignment="1">
      <alignment horizontal="left"/>
    </xf>
    <xf numFmtId="9" fontId="7" fillId="0" borderId="0" xfId="19" applyNumberFormat="1" applyAlignment="1">
      <alignment horizontal="center"/>
    </xf>
    <xf numFmtId="49" fontId="207" fillId="24" borderId="239" xfId="19" applyNumberFormat="1" applyFont="1" applyFill="1" applyBorder="1" applyAlignment="1">
      <alignment horizontal="left"/>
    </xf>
    <xf numFmtId="49" fontId="207" fillId="24" borderId="0" xfId="19" applyNumberFormat="1" applyFont="1" applyFill="1" applyAlignment="1">
      <alignment horizontal="left"/>
    </xf>
    <xf numFmtId="0" fontId="208" fillId="0" borderId="0" xfId="19" applyFont="1"/>
    <xf numFmtId="0" fontId="208" fillId="16" borderId="0" xfId="19" applyFont="1" applyFill="1" applyAlignment="1">
      <alignment vertical="top"/>
    </xf>
    <xf numFmtId="0" fontId="0" fillId="16" borderId="0" xfId="37" applyFont="1" applyFill="1"/>
    <xf numFmtId="0" fontId="7" fillId="16" borderId="0" xfId="19" applyFill="1"/>
    <xf numFmtId="0" fontId="7" fillId="0" borderId="0" xfId="19" applyAlignment="1">
      <alignment vertical="top"/>
    </xf>
    <xf numFmtId="0" fontId="7" fillId="16" borderId="0" xfId="19" applyFill="1" applyAlignment="1">
      <alignment vertical="top"/>
    </xf>
    <xf numFmtId="0" fontId="208" fillId="0" borderId="0" xfId="19" applyFont="1" applyAlignment="1">
      <alignment vertical="top"/>
    </xf>
    <xf numFmtId="0" fontId="208" fillId="16" borderId="0" xfId="19" applyFont="1" applyFill="1"/>
    <xf numFmtId="0" fontId="7" fillId="21" borderId="0" xfId="19" applyFill="1"/>
    <xf numFmtId="0" fontId="8" fillId="0" borderId="0" xfId="45"/>
    <xf numFmtId="0" fontId="7" fillId="0" borderId="0" xfId="19" applyAlignment="1">
      <alignment horizontal="left"/>
    </xf>
    <xf numFmtId="0" fontId="79" fillId="0" borderId="0" xfId="0" applyFont="1"/>
    <xf numFmtId="37" fontId="0" fillId="0" borderId="0" xfId="0" applyNumberFormat="1"/>
    <xf numFmtId="0" fontId="9" fillId="4" borderId="240" xfId="30" quotePrefix="1" applyBorder="1" applyAlignment="1"/>
    <xf numFmtId="0" fontId="13" fillId="6" borderId="240" xfId="34" quotePrefix="1" applyNumberFormat="1" applyBorder="1" applyAlignment="1">
      <alignment wrapText="1"/>
    </xf>
    <xf numFmtId="0" fontId="12" fillId="5" borderId="1" xfId="33" quotePrefix="1" applyAlignment="1"/>
    <xf numFmtId="0" fontId="12" fillId="73" borderId="240" xfId="33" quotePrefix="1" applyFill="1" applyBorder="1" applyAlignment="1"/>
    <xf numFmtId="0" fontId="12" fillId="5" borderId="240" xfId="33" quotePrefix="1" applyBorder="1" applyAlignment="1"/>
    <xf numFmtId="0" fontId="13" fillId="6" borderId="240" xfId="34" quotePrefix="1" applyNumberFormat="1" applyBorder="1" applyAlignment="1">
      <alignment horizontal="right"/>
    </xf>
    <xf numFmtId="9" fontId="13" fillId="6" borderId="240" xfId="21" quotePrefix="1" applyFont="1" applyFill="1" applyBorder="1" applyAlignment="1">
      <alignment horizontal="center"/>
    </xf>
    <xf numFmtId="0" fontId="13" fillId="6" borderId="240" xfId="34" quotePrefix="1" applyNumberFormat="1" applyBorder="1" applyAlignment="1"/>
    <xf numFmtId="37" fontId="10" fillId="0" borderId="241" xfId="31" applyNumberFormat="1" applyBorder="1" applyAlignment="1">
      <alignment horizontal="right" vertical="center"/>
    </xf>
    <xf numFmtId="37" fontId="10" fillId="0" borderId="242" xfId="31" applyNumberFormat="1" applyBorder="1" applyAlignment="1">
      <alignment horizontal="right" vertical="center"/>
    </xf>
    <xf numFmtId="9" fontId="0" fillId="0" borderId="0" xfId="21" applyFont="1" applyAlignment="1">
      <alignment horizontal="center"/>
    </xf>
    <xf numFmtId="0" fontId="9" fillId="4" borderId="243" xfId="35" quotePrefix="1" applyBorder="1" applyAlignment="1"/>
    <xf numFmtId="0" fontId="9" fillId="4" borderId="244" xfId="35" applyBorder="1" applyAlignment="1"/>
    <xf numFmtId="37" fontId="11" fillId="0" borderId="245" xfId="32" applyNumberFormat="1" applyBorder="1" applyAlignment="1">
      <alignment horizontal="right" vertical="center"/>
    </xf>
    <xf numFmtId="37" fontId="11" fillId="0" borderId="244" xfId="32" applyNumberFormat="1" applyBorder="1" applyAlignment="1">
      <alignment horizontal="right" vertical="center"/>
    </xf>
    <xf numFmtId="9" fontId="116" fillId="0" borderId="0" xfId="21" applyFont="1" applyAlignment="1">
      <alignment horizontal="center"/>
    </xf>
    <xf numFmtId="0" fontId="0" fillId="0" borderId="0" xfId="0" pivotButton="1"/>
    <xf numFmtId="0" fontId="209" fillId="0" borderId="0" xfId="19" applyFont="1"/>
    <xf numFmtId="0" fontId="7" fillId="8" borderId="0" xfId="19" applyFill="1"/>
    <xf numFmtId="0" fontId="209" fillId="8" borderId="0" xfId="19" applyFont="1" applyFill="1"/>
    <xf numFmtId="0" fontId="7" fillId="8" borderId="0" xfId="0" applyFont="1" applyFill="1"/>
    <xf numFmtId="14" fontId="204" fillId="8" borderId="0" xfId="0" applyNumberFormat="1" applyFont="1" applyFill="1"/>
    <xf numFmtId="0" fontId="146" fillId="0" borderId="246" xfId="37" applyFont="1" applyBorder="1" applyAlignment="1">
      <alignment horizontal="center" vertical="center" wrapText="1"/>
    </xf>
    <xf numFmtId="0" fontId="210" fillId="0" borderId="246" xfId="37" applyFont="1" applyBorder="1" applyAlignment="1">
      <alignment horizontal="center" vertical="center" wrapText="1"/>
    </xf>
    <xf numFmtId="0" fontId="146" fillId="0" borderId="247" xfId="37" applyFont="1" applyBorder="1" applyAlignment="1">
      <alignment horizontal="center" vertical="center" wrapText="1"/>
    </xf>
    <xf numFmtId="14" fontId="7" fillId="0" borderId="0" xfId="19" applyNumberFormat="1"/>
    <xf numFmtId="0" fontId="146" fillId="27" borderId="248" xfId="37" applyFont="1" applyFill="1" applyBorder="1" applyAlignment="1">
      <alignment horizontal="center" vertical="center" wrapText="1"/>
    </xf>
    <xf numFmtId="0" fontId="146" fillId="0" borderId="248" xfId="37" applyFont="1" applyBorder="1" applyAlignment="1">
      <alignment horizontal="center" vertical="center" wrapText="1"/>
    </xf>
    <xf numFmtId="0" fontId="14" fillId="35" borderId="248" xfId="37" applyFont="1" applyFill="1" applyBorder="1" applyProtection="1">
      <protection locked="0"/>
    </xf>
    <xf numFmtId="3" fontId="14" fillId="27" borderId="248" xfId="37" applyNumberFormat="1" applyFont="1" applyFill="1" applyBorder="1" applyProtection="1">
      <protection locked="0"/>
    </xf>
    <xf numFmtId="9" fontId="209" fillId="35" borderId="0" xfId="22" applyFont="1" applyFill="1" applyProtection="1">
      <protection locked="0"/>
    </xf>
    <xf numFmtId="167" fontId="7" fillId="35" borderId="247" xfId="19" applyNumberFormat="1" applyFill="1" applyBorder="1" applyProtection="1">
      <protection locked="0"/>
    </xf>
    <xf numFmtId="0" fontId="14" fillId="0" borderId="249" xfId="37" applyFont="1" applyBorder="1"/>
    <xf numFmtId="10" fontId="7" fillId="27" borderId="2" xfId="19" applyNumberFormat="1" applyFill="1" applyBorder="1"/>
    <xf numFmtId="3" fontId="204" fillId="15" borderId="2" xfId="19" applyNumberFormat="1" applyFont="1" applyFill="1" applyBorder="1" applyProtection="1">
      <protection locked="0"/>
    </xf>
    <xf numFmtId="3" fontId="7" fillId="35" borderId="2" xfId="19" applyNumberFormat="1" applyFill="1" applyBorder="1" applyProtection="1">
      <protection locked="0"/>
    </xf>
    <xf numFmtId="0" fontId="14" fillId="35" borderId="250" xfId="37" applyFont="1" applyFill="1" applyBorder="1" applyProtection="1">
      <protection locked="0"/>
    </xf>
    <xf numFmtId="0" fontId="7" fillId="35" borderId="0" xfId="19" applyFill="1"/>
    <xf numFmtId="0" fontId="197" fillId="35" borderId="0" xfId="19" applyFont="1" applyFill="1"/>
    <xf numFmtId="10" fontId="209" fillId="8" borderId="0" xfId="19" applyNumberFormat="1" applyFont="1" applyFill="1"/>
    <xf numFmtId="10" fontId="7" fillId="0" borderId="0" xfId="19" applyNumberFormat="1"/>
    <xf numFmtId="0" fontId="16" fillId="8" borderId="4" xfId="58" applyNumberFormat="1" applyFont="1" applyFill="1" applyBorder="1" applyAlignment="1">
      <alignment horizontal="right"/>
    </xf>
    <xf numFmtId="0" fontId="31" fillId="8" borderId="0" xfId="20" applyFont="1" applyFill="1" applyAlignment="1">
      <alignment horizontal="left" vertical="center" wrapText="1"/>
    </xf>
    <xf numFmtId="0" fontId="31" fillId="8" borderId="0" xfId="20" applyFont="1" applyFill="1" applyAlignment="1">
      <alignment horizontal="left"/>
    </xf>
    <xf numFmtId="0" fontId="17" fillId="8" borderId="0" xfId="20" applyFont="1" applyFill="1" applyAlignment="1">
      <alignment horizontal="center"/>
    </xf>
    <xf numFmtId="0" fontId="24" fillId="8" borderId="0" xfId="20" applyFont="1" applyFill="1" applyAlignment="1">
      <alignment horizontal="center"/>
    </xf>
    <xf numFmtId="0" fontId="27" fillId="8" borderId="0" xfId="20" applyFont="1" applyFill="1" applyAlignment="1">
      <alignment horizontal="center" vertical="center"/>
    </xf>
    <xf numFmtId="0" fontId="21" fillId="8" borderId="0" xfId="20" applyFont="1" applyFill="1" applyAlignment="1">
      <alignment horizontal="left"/>
    </xf>
    <xf numFmtId="0" fontId="27" fillId="8" borderId="0" xfId="20" applyFont="1" applyFill="1" applyAlignment="1">
      <alignment horizontal="left" wrapText="1"/>
    </xf>
    <xf numFmtId="0" fontId="35" fillId="8" borderId="17" xfId="54" applyFont="1" applyFill="1" applyBorder="1" applyAlignment="1">
      <alignment horizontal="left" vertical="center" wrapText="1"/>
    </xf>
    <xf numFmtId="0" fontId="35" fillId="8" borderId="18" xfId="54" applyFont="1" applyFill="1" applyBorder="1" applyAlignment="1">
      <alignment horizontal="left" vertical="center" wrapText="1"/>
    </xf>
    <xf numFmtId="0" fontId="35" fillId="8" borderId="19" xfId="54" applyFont="1" applyFill="1" applyBorder="1" applyAlignment="1">
      <alignment horizontal="left" vertical="center" wrapText="1"/>
    </xf>
    <xf numFmtId="0" fontId="35" fillId="8" borderId="0" xfId="54" applyFont="1" applyFill="1" applyAlignment="1">
      <alignment horizontal="left" vertical="center" wrapText="1"/>
    </xf>
    <xf numFmtId="0" fontId="16" fillId="8" borderId="0" xfId="20" applyFont="1" applyFill="1" applyAlignment="1">
      <alignment vertical="top" wrapText="1"/>
    </xf>
    <xf numFmtId="0" fontId="34" fillId="8" borderId="7" xfId="54" applyFont="1" applyFill="1" applyBorder="1" applyAlignment="1">
      <alignment horizontal="left" vertical="center"/>
    </xf>
    <xf numFmtId="0" fontId="34" fillId="8" borderId="4" xfId="54" applyFont="1" applyFill="1" applyBorder="1" applyAlignment="1">
      <alignment horizontal="left" vertical="center"/>
    </xf>
    <xf numFmtId="0" fontId="35" fillId="11" borderId="7" xfId="54" applyFont="1" applyFill="1" applyBorder="1" applyAlignment="1">
      <alignment horizontal="left" vertical="center" wrapText="1"/>
    </xf>
    <xf numFmtId="0" fontId="35" fillId="11" borderId="4" xfId="54" applyFont="1" applyFill="1" applyBorder="1" applyAlignment="1">
      <alignment horizontal="left" vertical="center" wrapText="1"/>
    </xf>
    <xf numFmtId="0" fontId="35" fillId="12" borderId="11" xfId="54" applyFont="1" applyFill="1" applyBorder="1" applyAlignment="1">
      <alignment horizontal="center" vertical="center" wrapText="1"/>
    </xf>
    <xf numFmtId="0" fontId="35" fillId="12" borderId="12" xfId="54" applyFont="1" applyFill="1" applyBorder="1" applyAlignment="1">
      <alignment horizontal="center" vertical="center" wrapText="1"/>
    </xf>
    <xf numFmtId="0" fontId="35" fillId="10" borderId="7" xfId="54" applyFont="1" applyFill="1" applyBorder="1" applyAlignment="1">
      <alignment horizontal="left" vertical="center" wrapText="1"/>
    </xf>
    <xf numFmtId="0" fontId="35" fillId="10" borderId="14" xfId="54" applyFont="1" applyFill="1" applyBorder="1" applyAlignment="1">
      <alignment horizontal="left" vertical="center" wrapText="1"/>
    </xf>
    <xf numFmtId="0" fontId="35" fillId="10" borderId="4" xfId="54" applyFont="1" applyFill="1" applyBorder="1" applyAlignment="1">
      <alignment horizontal="left" vertical="center" wrapText="1"/>
    </xf>
    <xf numFmtId="0" fontId="59" fillId="14" borderId="2" xfId="55" applyFont="1" applyFill="1" applyBorder="1" applyAlignment="1" applyProtection="1">
      <alignment horizontal="left" vertical="center" wrapText="1"/>
      <protection locked="0"/>
    </xf>
    <xf numFmtId="0" fontId="57" fillId="0" borderId="0" xfId="51" applyFont="1" applyAlignment="1" applyProtection="1">
      <alignment horizontal="left"/>
      <protection locked="0"/>
    </xf>
    <xf numFmtId="0" fontId="55" fillId="14" borderId="2" xfId="55" applyFont="1" applyFill="1" applyBorder="1" applyAlignment="1" applyProtection="1">
      <alignment horizontal="left" vertical="center" wrapText="1"/>
      <protection locked="0"/>
    </xf>
    <xf numFmtId="0" fontId="55" fillId="25" borderId="7" xfId="55" applyFont="1" applyFill="1" applyBorder="1" applyAlignment="1" applyProtection="1">
      <alignment horizontal="left" vertical="center" wrapText="1"/>
      <protection locked="0"/>
    </xf>
    <xf numFmtId="0" fontId="55" fillId="25" borderId="4" xfId="55" applyFont="1" applyFill="1" applyBorder="1" applyAlignment="1" applyProtection="1">
      <alignment horizontal="left" vertical="center" wrapText="1"/>
      <protection locked="0"/>
    </xf>
    <xf numFmtId="0" fontId="36" fillId="0" borderId="0" xfId="51" applyFont="1" applyAlignment="1" applyProtection="1">
      <alignment horizontal="left"/>
      <protection locked="0"/>
    </xf>
    <xf numFmtId="0" fontId="55" fillId="29" borderId="2" xfId="55" applyFont="1" applyFill="1" applyBorder="1" applyAlignment="1" applyProtection="1">
      <alignment horizontal="left" vertical="center" wrapText="1"/>
      <protection locked="0"/>
    </xf>
    <xf numFmtId="0" fontId="55" fillId="29" borderId="7" xfId="55" applyFont="1" applyFill="1" applyBorder="1" applyAlignment="1" applyProtection="1">
      <alignment horizontal="left" vertical="center" wrapText="1"/>
      <protection locked="0"/>
    </xf>
    <xf numFmtId="0" fontId="36" fillId="8" borderId="0" xfId="51" applyFont="1" applyFill="1" applyAlignment="1" applyProtection="1">
      <alignment horizontal="left"/>
      <protection locked="0"/>
    </xf>
    <xf numFmtId="0" fontId="61" fillId="8" borderId="61" xfId="51" applyFont="1" applyFill="1" applyBorder="1" applyAlignment="1">
      <alignment horizontal="center"/>
    </xf>
    <xf numFmtId="0" fontId="16" fillId="17" borderId="2" xfId="51" applyFont="1" applyFill="1" applyBorder="1" applyAlignment="1" applyProtection="1">
      <alignment horizontal="center" vertical="center" wrapText="1"/>
      <protection locked="0"/>
    </xf>
    <xf numFmtId="0" fontId="17" fillId="15" borderId="2" xfId="51" applyFont="1" applyFill="1" applyBorder="1" applyAlignment="1" applyProtection="1">
      <alignment horizontal="right" vertical="center"/>
      <protection locked="0"/>
    </xf>
    <xf numFmtId="0" fontId="16" fillId="15" borderId="14" xfId="51" applyFont="1" applyFill="1" applyBorder="1" applyAlignment="1" applyProtection="1">
      <alignment horizontal="center" vertical="center"/>
      <protection locked="0"/>
    </xf>
    <xf numFmtId="0" fontId="16" fillId="15" borderId="4" xfId="51" applyFont="1" applyFill="1" applyBorder="1" applyAlignment="1" applyProtection="1">
      <alignment horizontal="center" vertical="center"/>
      <protection locked="0"/>
    </xf>
    <xf numFmtId="0" fontId="48" fillId="8" borderId="2" xfId="20" quotePrefix="1" applyFont="1" applyFill="1" applyBorder="1" applyAlignment="1" applyProtection="1">
      <alignment horizontal="center" vertical="center"/>
      <protection locked="0"/>
    </xf>
    <xf numFmtId="0" fontId="16" fillId="8" borderId="2" xfId="20" quotePrefix="1" applyFont="1" applyFill="1" applyBorder="1" applyAlignment="1" applyProtection="1">
      <alignment horizontal="center" vertical="center" wrapText="1"/>
      <protection locked="0"/>
    </xf>
    <xf numFmtId="0" fontId="43" fillId="0" borderId="0" xfId="51" applyFont="1" applyAlignment="1" applyProtection="1">
      <alignment horizontal="center"/>
      <protection locked="0"/>
    </xf>
    <xf numFmtId="0" fontId="34" fillId="8" borderId="0" xfId="54" applyFont="1" applyFill="1" applyAlignment="1" applyProtection="1">
      <alignment horizontal="left" vertical="center"/>
      <protection locked="0"/>
    </xf>
    <xf numFmtId="0" fontId="39" fillId="8" borderId="0" xfId="54" applyFont="1" applyFill="1" applyAlignment="1" applyProtection="1">
      <alignment horizontal="left" vertical="center" wrapText="1"/>
      <protection locked="0"/>
    </xf>
    <xf numFmtId="0" fontId="4" fillId="8" borderId="7" xfId="20" applyFill="1" applyBorder="1" applyAlignment="1">
      <alignment horizontal="left"/>
    </xf>
    <xf numFmtId="0" fontId="4" fillId="8" borderId="4" xfId="20" applyFill="1" applyBorder="1" applyAlignment="1">
      <alignment horizontal="left"/>
    </xf>
    <xf numFmtId="0" fontId="46" fillId="8" borderId="61" xfId="20" applyFont="1" applyFill="1" applyBorder="1" applyAlignment="1" applyProtection="1">
      <alignment horizontal="center"/>
      <protection locked="0"/>
    </xf>
    <xf numFmtId="0" fontId="16" fillId="17" borderId="2" xfId="20" applyFont="1" applyFill="1" applyBorder="1" applyAlignment="1" applyProtection="1">
      <alignment horizontal="center" vertical="center" wrapText="1"/>
      <protection locked="0"/>
    </xf>
    <xf numFmtId="0" fontId="16" fillId="17" borderId="7" xfId="20" applyFont="1" applyFill="1" applyBorder="1" applyAlignment="1" applyProtection="1">
      <alignment horizontal="center" vertical="center" wrapText="1"/>
      <protection locked="0"/>
    </xf>
    <xf numFmtId="0" fontId="43" fillId="0" borderId="0" xfId="20" applyFont="1" applyAlignment="1" applyProtection="1">
      <alignment horizontal="center"/>
      <protection locked="0"/>
    </xf>
    <xf numFmtId="0" fontId="34" fillId="8" borderId="7" xfId="54" applyFont="1" applyFill="1" applyBorder="1" applyAlignment="1" applyProtection="1">
      <alignment horizontal="left" vertical="center"/>
      <protection locked="0"/>
    </xf>
    <xf numFmtId="0" fontId="34" fillId="8" borderId="4" xfId="54" applyFont="1" applyFill="1" applyBorder="1" applyAlignment="1" applyProtection="1">
      <alignment horizontal="left" vertical="center"/>
      <protection locked="0"/>
    </xf>
    <xf numFmtId="0" fontId="39" fillId="8" borderId="7" xfId="54" applyFont="1" applyFill="1" applyBorder="1" applyAlignment="1" applyProtection="1">
      <alignment horizontal="left" vertical="center" wrapText="1"/>
      <protection locked="0"/>
    </xf>
    <xf numFmtId="0" fontId="39" fillId="8" borderId="4" xfId="54" applyFont="1" applyFill="1" applyBorder="1" applyAlignment="1" applyProtection="1">
      <alignment horizontal="left" vertical="center" wrapText="1"/>
      <protection locked="0"/>
    </xf>
    <xf numFmtId="0" fontId="16" fillId="17" borderId="14" xfId="20" applyFont="1" applyFill="1" applyBorder="1" applyAlignment="1" applyProtection="1">
      <alignment horizontal="center" vertical="center" wrapText="1"/>
      <protection locked="0"/>
    </xf>
    <xf numFmtId="0" fontId="16" fillId="17" borderId="4" xfId="20" applyFont="1" applyFill="1" applyBorder="1" applyAlignment="1" applyProtection="1">
      <alignment horizontal="center" vertical="center" wrapText="1"/>
      <protection locked="0"/>
    </xf>
    <xf numFmtId="0" fontId="43" fillId="8" borderId="0" xfId="20" applyFont="1" applyFill="1" applyAlignment="1">
      <alignment horizontal="center"/>
    </xf>
    <xf numFmtId="0" fontId="34" fillId="8" borderId="14" xfId="54" applyFont="1" applyFill="1" applyBorder="1" applyAlignment="1">
      <alignment horizontal="left" vertical="center"/>
    </xf>
    <xf numFmtId="0" fontId="36" fillId="8" borderId="7" xfId="54" applyFont="1" applyFill="1" applyBorder="1" applyAlignment="1">
      <alignment horizontal="center" vertical="center" wrapText="1"/>
    </xf>
    <xf numFmtId="0" fontId="36" fillId="8" borderId="4" xfId="54" applyFont="1" applyFill="1" applyBorder="1" applyAlignment="1">
      <alignment horizontal="center" vertical="center" wrapText="1"/>
    </xf>
    <xf numFmtId="0" fontId="35" fillId="11" borderId="14" xfId="54" applyFont="1" applyFill="1" applyBorder="1" applyAlignment="1">
      <alignment horizontal="left" vertical="center" wrapText="1"/>
    </xf>
    <xf numFmtId="0" fontId="41" fillId="0" borderId="7" xfId="20" applyFont="1" applyBorder="1" applyAlignment="1">
      <alignment horizontal="center" vertical="top" wrapText="1"/>
    </xf>
    <xf numFmtId="0" fontId="41" fillId="0" borderId="14" xfId="20" applyFont="1" applyBorder="1" applyAlignment="1">
      <alignment horizontal="center" vertical="top" wrapText="1"/>
    </xf>
    <xf numFmtId="0" fontId="41" fillId="0" borderId="4" xfId="20" applyFont="1" applyBorder="1" applyAlignment="1">
      <alignment horizontal="center" vertical="top" wrapText="1"/>
    </xf>
    <xf numFmtId="0" fontId="35" fillId="10" borderId="2" xfId="54" applyFont="1" applyFill="1" applyBorder="1" applyAlignment="1">
      <alignment horizontal="center" vertical="center" wrapText="1"/>
    </xf>
    <xf numFmtId="0" fontId="35" fillId="12" borderId="7" xfId="54" applyFont="1" applyFill="1" applyBorder="1" applyAlignment="1">
      <alignment horizontal="center" vertical="center" wrapText="1"/>
    </xf>
    <xf numFmtId="0" fontId="35" fillId="12" borderId="14" xfId="54" applyFont="1" applyFill="1" applyBorder="1" applyAlignment="1">
      <alignment horizontal="center" vertical="center" wrapText="1"/>
    </xf>
    <xf numFmtId="0" fontId="35" fillId="12" borderId="4" xfId="54" applyFont="1" applyFill="1" applyBorder="1" applyAlignment="1">
      <alignment horizontal="center" vertical="center" wrapText="1"/>
    </xf>
    <xf numFmtId="0" fontId="34" fillId="8" borderId="2" xfId="54" applyFont="1" applyFill="1" applyBorder="1" applyAlignment="1">
      <alignment horizontal="left" vertical="center"/>
    </xf>
    <xf numFmtId="0" fontId="35" fillId="11" borderId="2" xfId="54" applyFont="1" applyFill="1" applyBorder="1" applyAlignment="1">
      <alignment horizontal="left" vertical="center" wrapText="1"/>
    </xf>
    <xf numFmtId="0" fontId="35" fillId="12" borderId="0" xfId="54" applyFont="1" applyFill="1" applyAlignment="1">
      <alignment horizontal="center" vertical="center" wrapText="1"/>
    </xf>
    <xf numFmtId="0" fontId="35" fillId="12" borderId="61" xfId="54" applyFont="1" applyFill="1" applyBorder="1" applyAlignment="1">
      <alignment horizontal="center" vertical="center" wrapText="1"/>
    </xf>
    <xf numFmtId="0" fontId="35" fillId="12" borderId="2" xfId="54" applyFont="1" applyFill="1" applyBorder="1" applyAlignment="1">
      <alignment horizontal="center" vertical="center" wrapText="1"/>
    </xf>
    <xf numFmtId="14" fontId="16" fillId="8" borderId="2" xfId="20" applyNumberFormat="1" applyFont="1" applyFill="1" applyBorder="1" applyAlignment="1">
      <alignment horizontal="left" vertical="top" wrapText="1"/>
    </xf>
    <xf numFmtId="0" fontId="16" fillId="8" borderId="2" xfId="20" applyFont="1" applyFill="1" applyBorder="1" applyAlignment="1">
      <alignment horizontal="left" vertical="top" wrapText="1"/>
    </xf>
    <xf numFmtId="0" fontId="33" fillId="0" borderId="2" xfId="20" applyFont="1" applyBorder="1" applyAlignment="1">
      <alignment horizontal="center" vertical="center"/>
    </xf>
    <xf numFmtId="49" fontId="33" fillId="0" borderId="2" xfId="20" applyNumberFormat="1" applyFont="1" applyBorder="1" applyAlignment="1">
      <alignment horizontal="left" vertical="top" wrapText="1"/>
    </xf>
    <xf numFmtId="0" fontId="16" fillId="0" borderId="2" xfId="20" applyFont="1" applyBorder="1" applyAlignment="1">
      <alignment horizontal="left" vertical="top" wrapText="1"/>
    </xf>
    <xf numFmtId="0" fontId="16" fillId="0" borderId="2" xfId="20" applyFont="1" applyBorder="1" applyAlignment="1">
      <alignment horizontal="center" vertical="top" wrapText="1"/>
    </xf>
    <xf numFmtId="0" fontId="35" fillId="10" borderId="7" xfId="54" applyFont="1" applyFill="1" applyBorder="1" applyAlignment="1">
      <alignment horizontal="center" vertical="center" wrapText="1"/>
    </xf>
    <xf numFmtId="0" fontId="35" fillId="10" borderId="14" xfId="54" applyFont="1" applyFill="1" applyBorder="1" applyAlignment="1">
      <alignment horizontal="center" vertical="center" wrapText="1"/>
    </xf>
    <xf numFmtId="0" fontId="35" fillId="10" borderId="4" xfId="54" applyFont="1" applyFill="1" applyBorder="1" applyAlignment="1">
      <alignment horizontal="center" vertical="center" wrapText="1"/>
    </xf>
    <xf numFmtId="0" fontId="41" fillId="0" borderId="2" xfId="20" applyFont="1" applyBorder="1" applyAlignment="1">
      <alignment horizontal="center" vertical="center" wrapText="1"/>
    </xf>
    <xf numFmtId="49" fontId="41" fillId="0" borderId="2" xfId="20" applyNumberFormat="1" applyFont="1" applyBorder="1" applyAlignment="1">
      <alignment horizontal="center" vertical="center" wrapText="1"/>
    </xf>
    <xf numFmtId="0" fontId="41" fillId="0" borderId="7" xfId="20" applyFont="1" applyBorder="1" applyAlignment="1">
      <alignment horizontal="center" vertical="center" wrapText="1"/>
    </xf>
    <xf numFmtId="0" fontId="41" fillId="0" borderId="14" xfId="20" applyFont="1" applyBorder="1" applyAlignment="1">
      <alignment horizontal="center" vertical="center" wrapText="1"/>
    </xf>
    <xf numFmtId="0" fontId="41" fillId="0" borderId="4" xfId="20" applyFont="1" applyBorder="1" applyAlignment="1">
      <alignment horizontal="center" vertical="center" wrapText="1"/>
    </xf>
    <xf numFmtId="49" fontId="41" fillId="0" borderId="7" xfId="20" applyNumberFormat="1" applyFont="1" applyBorder="1" applyAlignment="1">
      <alignment horizontal="center" wrapText="1"/>
    </xf>
    <xf numFmtId="49" fontId="41" fillId="0" borderId="14" xfId="20" applyNumberFormat="1" applyFont="1" applyBorder="1" applyAlignment="1">
      <alignment horizontal="center" wrapText="1"/>
    </xf>
    <xf numFmtId="49" fontId="41" fillId="0" borderId="4" xfId="20" applyNumberFormat="1" applyFont="1" applyBorder="1" applyAlignment="1">
      <alignment horizontal="center" wrapText="1"/>
    </xf>
    <xf numFmtId="49" fontId="33" fillId="0" borderId="2" xfId="20" applyNumberFormat="1" applyFont="1" applyBorder="1" applyAlignment="1">
      <alignment horizontal="left" wrapText="1"/>
    </xf>
    <xf numFmtId="0" fontId="33" fillId="8" borderId="7" xfId="20" applyFont="1" applyFill="1" applyBorder="1" applyAlignment="1">
      <alignment horizontal="center"/>
    </xf>
    <xf numFmtId="0" fontId="33" fillId="8" borderId="14" xfId="20" applyFont="1" applyFill="1" applyBorder="1" applyAlignment="1">
      <alignment horizontal="center"/>
    </xf>
    <xf numFmtId="0" fontId="33" fillId="8" borderId="4" xfId="20" applyFont="1" applyFill="1" applyBorder="1" applyAlignment="1">
      <alignment horizontal="center"/>
    </xf>
    <xf numFmtId="0" fontId="33" fillId="0" borderId="7" xfId="20" applyFont="1" applyBorder="1" applyAlignment="1">
      <alignment horizontal="center"/>
    </xf>
    <xf numFmtId="0" fontId="33" fillId="0" borderId="14" xfId="20" applyFont="1" applyBorder="1" applyAlignment="1">
      <alignment horizontal="center"/>
    </xf>
    <xf numFmtId="0" fontId="33" fillId="0" borderId="4" xfId="20" applyFont="1" applyBorder="1" applyAlignment="1">
      <alignment horizontal="center"/>
    </xf>
    <xf numFmtId="0" fontId="33" fillId="0" borderId="7" xfId="20" applyFont="1" applyBorder="1" applyAlignment="1">
      <alignment horizontal="center" vertical="center"/>
    </xf>
    <xf numFmtId="0" fontId="33" fillId="0" borderId="14" xfId="20" applyFont="1" applyBorder="1" applyAlignment="1">
      <alignment horizontal="center" vertical="center"/>
    </xf>
    <xf numFmtId="0" fontId="33" fillId="0" borderId="4" xfId="20" applyFont="1" applyBorder="1" applyAlignment="1">
      <alignment horizontal="center" vertical="center"/>
    </xf>
    <xf numFmtId="0" fontId="16" fillId="0" borderId="2" xfId="20" applyFont="1" applyBorder="1" applyAlignment="1">
      <alignment horizontal="center"/>
    </xf>
    <xf numFmtId="0" fontId="35" fillId="12" borderId="81" xfId="54" applyFont="1" applyFill="1" applyBorder="1" applyAlignment="1">
      <alignment horizontal="center" vertical="center" wrapText="1"/>
    </xf>
    <xf numFmtId="0" fontId="35" fillId="12" borderId="84" xfId="54" applyFont="1" applyFill="1" applyBorder="1" applyAlignment="1">
      <alignment horizontal="center" vertical="center" wrapText="1"/>
    </xf>
    <xf numFmtId="0" fontId="43" fillId="8" borderId="61" xfId="20" applyFont="1" applyFill="1" applyBorder="1" applyAlignment="1">
      <alignment horizontal="center"/>
    </xf>
    <xf numFmtId="0" fontId="96" fillId="0" borderId="7" xfId="20" applyFont="1" applyBorder="1" applyAlignment="1">
      <alignment horizontal="center" vertical="top" wrapText="1"/>
    </xf>
    <xf numFmtId="0" fontId="96" fillId="0" borderId="14" xfId="20" applyFont="1" applyBorder="1" applyAlignment="1">
      <alignment horizontal="center" vertical="top" wrapText="1"/>
    </xf>
    <xf numFmtId="0" fontId="96" fillId="0" borderId="4" xfId="20" applyFont="1" applyBorder="1" applyAlignment="1">
      <alignment horizontal="center" vertical="top" wrapText="1"/>
    </xf>
    <xf numFmtId="0" fontId="16" fillId="8" borderId="7" xfId="20" applyFont="1" applyFill="1" applyBorder="1" applyAlignment="1">
      <alignment horizontal="left" vertical="top" wrapText="1"/>
    </xf>
    <xf numFmtId="0" fontId="16" fillId="8" borderId="4" xfId="20" applyFont="1" applyFill="1" applyBorder="1" applyAlignment="1">
      <alignment horizontal="left" vertical="top" wrapText="1"/>
    </xf>
    <xf numFmtId="0" fontId="38" fillId="0" borderId="7" xfId="20" applyFont="1" applyBorder="1" applyAlignment="1">
      <alignment wrapText="1"/>
    </xf>
    <xf numFmtId="0" fontId="38" fillId="0" borderId="14" xfId="20" applyFont="1" applyBorder="1" applyAlignment="1">
      <alignment wrapText="1"/>
    </xf>
    <xf numFmtId="0" fontId="38" fillId="0" borderId="4" xfId="20" applyFont="1" applyBorder="1" applyAlignment="1">
      <alignment wrapText="1"/>
    </xf>
    <xf numFmtId="0" fontId="38" fillId="0" borderId="7" xfId="20" applyFont="1" applyBorder="1" applyAlignment="1">
      <alignment horizontal="center" wrapText="1"/>
    </xf>
    <xf numFmtId="0" fontId="16" fillId="0" borderId="14" xfId="20" applyFont="1" applyBorder="1" applyAlignment="1">
      <alignment horizontal="center" wrapText="1"/>
    </xf>
    <xf numFmtId="0" fontId="16" fillId="0" borderId="4" xfId="20" applyFont="1" applyBorder="1" applyAlignment="1">
      <alignment horizontal="center" wrapText="1"/>
    </xf>
    <xf numFmtId="0" fontId="99" fillId="10" borderId="14" xfId="20" applyFont="1" applyFill="1" applyBorder="1" applyAlignment="1">
      <alignment horizontal="center" vertical="center"/>
    </xf>
    <xf numFmtId="0" fontId="16" fillId="0" borderId="20" xfId="20" applyFont="1" applyBorder="1" applyAlignment="1">
      <alignment horizontal="center"/>
    </xf>
    <xf numFmtId="0" fontId="5" fillId="0" borderId="89" xfId="49" applyBorder="1" applyAlignment="1">
      <alignment horizontal="center"/>
    </xf>
    <xf numFmtId="0" fontId="5" fillId="0" borderId="90" xfId="49" applyBorder="1" applyAlignment="1">
      <alignment horizontal="center"/>
    </xf>
    <xf numFmtId="0" fontId="35" fillId="10" borderId="20" xfId="20" applyFont="1" applyFill="1" applyBorder="1" applyAlignment="1">
      <alignment horizontal="center" vertical="center" wrapText="1"/>
    </xf>
    <xf numFmtId="0" fontId="35" fillId="10" borderId="5" xfId="20" applyFont="1" applyFill="1" applyBorder="1" applyAlignment="1">
      <alignment horizontal="center" vertical="center" wrapText="1"/>
    </xf>
    <xf numFmtId="0" fontId="35" fillId="10" borderId="85" xfId="54" applyFont="1" applyFill="1" applyBorder="1" applyAlignment="1">
      <alignment horizontal="center" vertical="center" wrapText="1"/>
    </xf>
    <xf numFmtId="0" fontId="35" fillId="10" borderId="63" xfId="54" applyFont="1" applyFill="1" applyBorder="1" applyAlignment="1">
      <alignment horizontal="center" vertical="center" wrapText="1"/>
    </xf>
    <xf numFmtId="0" fontId="99" fillId="10" borderId="91" xfId="20" applyFont="1" applyFill="1" applyBorder="1" applyAlignment="1">
      <alignment horizontal="center" vertical="center"/>
    </xf>
    <xf numFmtId="0" fontId="16" fillId="0" borderId="7" xfId="20" applyFont="1" applyBorder="1" applyAlignment="1">
      <alignment horizontal="center"/>
    </xf>
    <xf numFmtId="0" fontId="16" fillId="0" borderId="14" xfId="20" applyFont="1" applyBorder="1" applyAlignment="1">
      <alignment horizontal="center"/>
    </xf>
    <xf numFmtId="0" fontId="16" fillId="0" borderId="4" xfId="20" applyFont="1" applyBorder="1" applyAlignment="1">
      <alignment horizontal="center"/>
    </xf>
    <xf numFmtId="1" fontId="39" fillId="0" borderId="7" xfId="20" quotePrefix="1" applyNumberFormat="1" applyFont="1" applyBorder="1" applyAlignment="1">
      <alignment horizontal="right"/>
    </xf>
    <xf numFmtId="1" fontId="39" fillId="0" borderId="4" xfId="20" quotePrefix="1" applyNumberFormat="1" applyFont="1" applyBorder="1" applyAlignment="1">
      <alignment horizontal="right"/>
    </xf>
    <xf numFmtId="0" fontId="35" fillId="10" borderId="15" xfId="20" applyFont="1" applyFill="1" applyBorder="1" applyAlignment="1">
      <alignment horizontal="center" vertical="center" wrapText="1"/>
    </xf>
    <xf numFmtId="0" fontId="35" fillId="10" borderId="88" xfId="20" applyFont="1" applyFill="1" applyBorder="1" applyAlignment="1">
      <alignment horizontal="center" vertical="center" wrapText="1"/>
    </xf>
    <xf numFmtId="0" fontId="35" fillId="10" borderId="0" xfId="20" applyFont="1" applyFill="1" applyAlignment="1">
      <alignment horizontal="center" vertical="center" wrapText="1"/>
    </xf>
    <xf numFmtId="0" fontId="16" fillId="0" borderId="5" xfId="20" applyFont="1" applyBorder="1" applyAlignment="1">
      <alignment horizontal="center"/>
    </xf>
    <xf numFmtId="0" fontId="35" fillId="10" borderId="69" xfId="54" applyFont="1" applyFill="1" applyBorder="1" applyAlignment="1">
      <alignment horizontal="center" vertical="center" wrapText="1"/>
    </xf>
    <xf numFmtId="0" fontId="16" fillId="8" borderId="15" xfId="20" applyFont="1" applyFill="1" applyBorder="1" applyAlignment="1">
      <alignment horizontal="center" vertical="center" wrapText="1"/>
    </xf>
    <xf numFmtId="0" fontId="16" fillId="8" borderId="0" xfId="20" applyFont="1" applyFill="1" applyAlignment="1">
      <alignment horizontal="center" vertical="center" wrapText="1"/>
    </xf>
    <xf numFmtId="0" fontId="16" fillId="0" borderId="2" xfId="20" quotePrefix="1" applyFont="1" applyBorder="1" applyAlignment="1">
      <alignment horizontal="center" vertical="center"/>
    </xf>
    <xf numFmtId="0" fontId="16" fillId="0" borderId="2" xfId="20" applyFont="1" applyBorder="1" applyAlignment="1">
      <alignment horizontal="center" vertical="center"/>
    </xf>
    <xf numFmtId="0" fontId="35" fillId="10" borderId="61" xfId="54" applyFont="1" applyFill="1" applyBorder="1" applyAlignment="1">
      <alignment horizontal="center" vertical="center" wrapText="1"/>
    </xf>
    <xf numFmtId="0" fontId="35" fillId="10" borderId="6" xfId="54" applyFont="1" applyFill="1" applyBorder="1" applyAlignment="1">
      <alignment horizontal="center" vertical="center" wrapText="1"/>
    </xf>
    <xf numFmtId="0" fontId="98" fillId="8" borderId="2" xfId="54" applyFont="1" applyFill="1" applyBorder="1" applyAlignment="1">
      <alignment horizontal="left" vertical="center"/>
    </xf>
    <xf numFmtId="0" fontId="35" fillId="8" borderId="85" xfId="54" applyFont="1" applyFill="1" applyBorder="1" applyAlignment="1">
      <alignment horizontal="center" vertical="center" wrapText="1"/>
    </xf>
    <xf numFmtId="0" fontId="35" fillId="8" borderId="87" xfId="54" applyFont="1" applyFill="1" applyBorder="1" applyAlignment="1">
      <alignment horizontal="center" vertical="center" wrapText="1"/>
    </xf>
    <xf numFmtId="0" fontId="35" fillId="8" borderId="15" xfId="54" applyFont="1" applyFill="1" applyBorder="1" applyAlignment="1">
      <alignment horizontal="center" vertical="center" wrapText="1"/>
    </xf>
    <xf numFmtId="0" fontId="35" fillId="8" borderId="88" xfId="54" applyFont="1" applyFill="1" applyBorder="1" applyAlignment="1">
      <alignment horizontal="center" vertical="center" wrapText="1"/>
    </xf>
    <xf numFmtId="0" fontId="35" fillId="8" borderId="63" xfId="54" applyFont="1" applyFill="1" applyBorder="1" applyAlignment="1">
      <alignment horizontal="center" vertical="center" wrapText="1"/>
    </xf>
    <xf numFmtId="0" fontId="35" fillId="8" borderId="6" xfId="54" applyFont="1" applyFill="1" applyBorder="1" applyAlignment="1">
      <alignment horizontal="center" vertical="center" wrapText="1"/>
    </xf>
    <xf numFmtId="0" fontId="35" fillId="10" borderId="69" xfId="54" applyFont="1" applyFill="1" applyBorder="1" applyAlignment="1">
      <alignment horizontal="left" vertical="center" wrapText="1"/>
    </xf>
    <xf numFmtId="0" fontId="35" fillId="10" borderId="61" xfId="54" applyFont="1" applyFill="1" applyBorder="1" applyAlignment="1">
      <alignment horizontal="left" vertical="center" wrapText="1"/>
    </xf>
    <xf numFmtId="0" fontId="35" fillId="10" borderId="20" xfId="54" applyFont="1" applyFill="1" applyBorder="1" applyAlignment="1">
      <alignment horizontal="center" vertical="center" wrapText="1"/>
    </xf>
    <xf numFmtId="0" fontId="35" fillId="10" borderId="5" xfId="54" applyFont="1" applyFill="1" applyBorder="1" applyAlignment="1">
      <alignment horizontal="center" vertical="center" wrapText="1"/>
    </xf>
    <xf numFmtId="0" fontId="41" fillId="0" borderId="2" xfId="20" applyFont="1" applyBorder="1" applyAlignment="1">
      <alignment horizontal="left" vertical="top" wrapText="1"/>
    </xf>
    <xf numFmtId="173" fontId="41" fillId="0" borderId="2" xfId="20" applyNumberFormat="1" applyFont="1" applyBorder="1" applyAlignment="1">
      <alignment horizontal="left" vertical="top" wrapText="1"/>
    </xf>
    <xf numFmtId="0" fontId="35" fillId="10" borderId="7" xfId="54" quotePrefix="1" applyFont="1" applyFill="1" applyBorder="1" applyAlignment="1">
      <alignment horizontal="left" vertical="center" wrapText="1"/>
    </xf>
    <xf numFmtId="0" fontId="35" fillId="10" borderId="14" xfId="54" quotePrefix="1" applyFont="1" applyFill="1" applyBorder="1" applyAlignment="1">
      <alignment horizontal="left" vertical="center" wrapText="1"/>
    </xf>
    <xf numFmtId="0" fontId="35" fillId="10" borderId="4" xfId="54" quotePrefix="1" applyFont="1" applyFill="1" applyBorder="1" applyAlignment="1">
      <alignment horizontal="left" vertical="center" wrapText="1"/>
    </xf>
    <xf numFmtId="0" fontId="38" fillId="8" borderId="0" xfId="20" applyFont="1" applyFill="1" applyAlignment="1">
      <alignment horizontal="center"/>
    </xf>
    <xf numFmtId="0" fontId="35" fillId="10" borderId="131" xfId="54" applyFont="1" applyFill="1" applyBorder="1" applyAlignment="1" applyProtection="1">
      <alignment horizontal="left" vertical="center" wrapText="1"/>
      <protection locked="0"/>
    </xf>
    <xf numFmtId="0" fontId="35" fillId="10" borderId="132" xfId="54" applyFont="1" applyFill="1" applyBorder="1" applyAlignment="1" applyProtection="1">
      <alignment horizontal="left" vertical="center" wrapText="1"/>
      <protection locked="0"/>
    </xf>
    <xf numFmtId="0" fontId="35" fillId="10" borderId="133" xfId="54" applyFont="1" applyFill="1" applyBorder="1" applyAlignment="1" applyProtection="1">
      <alignment horizontal="left" vertical="center" wrapText="1"/>
      <protection locked="0"/>
    </xf>
    <xf numFmtId="0" fontId="35" fillId="10" borderId="17" xfId="54" applyFont="1" applyFill="1" applyBorder="1" applyAlignment="1" applyProtection="1">
      <alignment horizontal="left" vertical="center" wrapText="1"/>
      <protection locked="0"/>
    </xf>
    <xf numFmtId="0" fontId="35" fillId="10" borderId="18" xfId="54" applyFont="1" applyFill="1" applyBorder="1" applyAlignment="1" applyProtection="1">
      <alignment horizontal="left" vertical="center" wrapText="1"/>
      <protection locked="0"/>
    </xf>
    <xf numFmtId="0" fontId="35" fillId="10" borderId="19" xfId="54" applyFont="1" applyFill="1" applyBorder="1" applyAlignment="1" applyProtection="1">
      <alignment horizontal="left" vertical="center" wrapText="1"/>
      <protection locked="0"/>
    </xf>
    <xf numFmtId="0" fontId="4" fillId="42" borderId="17" xfId="20" applyFill="1" applyBorder="1" applyAlignment="1" applyProtection="1">
      <alignment horizontal="center" vertical="center"/>
      <protection locked="0"/>
    </xf>
    <xf numFmtId="0" fontId="4" fillId="42" borderId="18" xfId="20" applyFill="1" applyBorder="1" applyAlignment="1" applyProtection="1">
      <alignment horizontal="center" vertical="center"/>
      <protection locked="0"/>
    </xf>
    <xf numFmtId="0" fontId="4" fillId="42" borderId="19" xfId="20" applyFill="1" applyBorder="1" applyAlignment="1" applyProtection="1">
      <alignment horizontal="center" vertical="center"/>
      <protection locked="0"/>
    </xf>
    <xf numFmtId="0" fontId="105" fillId="15" borderId="104" xfId="20" applyFont="1" applyFill="1" applyBorder="1" applyAlignment="1" applyProtection="1">
      <alignment horizontal="center" vertical="center" wrapText="1"/>
      <protection locked="0"/>
    </xf>
    <xf numFmtId="0" fontId="105" fillId="15" borderId="116" xfId="20" applyFont="1" applyFill="1" applyBorder="1" applyAlignment="1" applyProtection="1">
      <alignment horizontal="center" vertical="center" wrapText="1"/>
      <protection locked="0"/>
    </xf>
    <xf numFmtId="0" fontId="105" fillId="37" borderId="104" xfId="20" applyFont="1" applyFill="1" applyBorder="1" applyAlignment="1" applyProtection="1">
      <alignment horizontal="center" vertical="center" wrapText="1"/>
      <protection locked="0"/>
    </xf>
    <xf numFmtId="0" fontId="105" fillId="37" borderId="116" xfId="20" applyFont="1" applyFill="1" applyBorder="1" applyAlignment="1" applyProtection="1">
      <alignment horizontal="center" vertical="center" wrapText="1"/>
      <protection locked="0"/>
    </xf>
    <xf numFmtId="0" fontId="105" fillId="27" borderId="104" xfId="20" applyFont="1" applyFill="1" applyBorder="1" applyAlignment="1" applyProtection="1">
      <alignment horizontal="center" vertical="center" wrapText="1"/>
      <protection locked="0"/>
    </xf>
    <xf numFmtId="0" fontId="105" fillId="27" borderId="116" xfId="20" applyFont="1" applyFill="1" applyBorder="1" applyAlignment="1" applyProtection="1">
      <alignment horizontal="center" vertical="center" wrapText="1"/>
      <protection locked="0"/>
    </xf>
    <xf numFmtId="0" fontId="105" fillId="38" borderId="104" xfId="20" applyFont="1" applyFill="1" applyBorder="1" applyAlignment="1" applyProtection="1">
      <alignment horizontal="center" vertical="center" wrapText="1"/>
      <protection locked="0"/>
    </xf>
    <xf numFmtId="0" fontId="105" fillId="38" borderId="116" xfId="20" applyFont="1" applyFill="1" applyBorder="1" applyAlignment="1" applyProtection="1">
      <alignment horizontal="center" vertical="center" wrapText="1"/>
      <protection locked="0"/>
    </xf>
    <xf numFmtId="0" fontId="106" fillId="39" borderId="104" xfId="20" applyFont="1" applyFill="1" applyBorder="1" applyAlignment="1" applyProtection="1">
      <alignment horizontal="center" vertical="center" wrapText="1"/>
      <protection locked="0"/>
    </xf>
    <xf numFmtId="0" fontId="106" fillId="39" borderId="116" xfId="20" applyFont="1" applyFill="1" applyBorder="1" applyAlignment="1" applyProtection="1">
      <alignment horizontal="center" vertical="center" wrapText="1"/>
      <protection locked="0"/>
    </xf>
    <xf numFmtId="0" fontId="80" fillId="37" borderId="112" xfId="20" applyFont="1" applyFill="1" applyBorder="1" applyAlignment="1" applyProtection="1">
      <alignment horizontal="center" vertical="center" wrapText="1"/>
      <protection locked="0"/>
    </xf>
    <xf numFmtId="0" fontId="80" fillId="27" borderId="0" xfId="20" applyFont="1" applyFill="1" applyAlignment="1" applyProtection="1">
      <alignment horizontal="center" vertical="center" wrapText="1"/>
      <protection locked="0"/>
    </xf>
    <xf numFmtId="0" fontId="80" fillId="38" borderId="0" xfId="20" applyFont="1" applyFill="1" applyAlignment="1" applyProtection="1">
      <alignment horizontal="center" vertical="center" wrapText="1"/>
      <protection locked="0"/>
    </xf>
    <xf numFmtId="0" fontId="107" fillId="39" borderId="113" xfId="20" applyFont="1" applyFill="1" applyBorder="1" applyAlignment="1" applyProtection="1">
      <alignment horizontal="center" vertical="center" wrapText="1"/>
      <protection locked="0"/>
    </xf>
    <xf numFmtId="0" fontId="4" fillId="42" borderId="121" xfId="20" applyFill="1" applyBorder="1" applyAlignment="1" applyProtection="1">
      <alignment horizontal="center" vertical="center"/>
      <protection locked="0"/>
    </xf>
    <xf numFmtId="0" fontId="4" fillId="42" borderId="96" xfId="20" applyFill="1" applyBorder="1" applyAlignment="1" applyProtection="1">
      <alignment horizontal="center" vertical="center"/>
      <protection locked="0"/>
    </xf>
    <xf numFmtId="0" fontId="105" fillId="15" borderId="17" xfId="20" applyFont="1" applyFill="1" applyBorder="1" applyAlignment="1" applyProtection="1">
      <alignment horizontal="center" vertical="center" wrapText="1"/>
      <protection locked="0"/>
    </xf>
    <xf numFmtId="0" fontId="105" fillId="15" borderId="18" xfId="20" applyFont="1" applyFill="1" applyBorder="1" applyAlignment="1" applyProtection="1">
      <alignment horizontal="center" vertical="center" wrapText="1"/>
      <protection locked="0"/>
    </xf>
    <xf numFmtId="0" fontId="105" fillId="15" borderId="19" xfId="20" applyFont="1" applyFill="1" applyBorder="1" applyAlignment="1" applyProtection="1">
      <alignment horizontal="center" vertical="center" wrapText="1"/>
      <protection locked="0"/>
    </xf>
    <xf numFmtId="0" fontId="105" fillId="15" borderId="111" xfId="20" applyFont="1" applyFill="1" applyBorder="1" applyAlignment="1" applyProtection="1">
      <alignment horizontal="center" vertical="center" wrapText="1"/>
      <protection locked="0"/>
    </xf>
    <xf numFmtId="0" fontId="43" fillId="8" borderId="15" xfId="54" applyFont="1" applyFill="1" applyBorder="1" applyAlignment="1" applyProtection="1">
      <alignment horizontal="left" vertical="center" wrapText="1"/>
      <protection locked="0"/>
    </xf>
    <xf numFmtId="0" fontId="43" fillId="8" borderId="0" xfId="54" applyFont="1" applyFill="1" applyAlignment="1" applyProtection="1">
      <alignment horizontal="left" vertical="center" wrapText="1"/>
      <protection locked="0"/>
    </xf>
    <xf numFmtId="0" fontId="35" fillId="11" borderId="7" xfId="54" applyFont="1" applyFill="1" applyBorder="1" applyAlignment="1" applyProtection="1">
      <alignment horizontal="left" vertical="center" wrapText="1"/>
      <protection locked="0"/>
    </xf>
    <xf numFmtId="0" fontId="35" fillId="11" borderId="14" xfId="54" applyFont="1" applyFill="1" applyBorder="1" applyAlignment="1" applyProtection="1">
      <alignment horizontal="left" vertical="center" wrapText="1"/>
      <protection locked="0"/>
    </xf>
    <xf numFmtId="0" fontId="46" fillId="8" borderId="0" xfId="20" applyFont="1" applyFill="1" applyAlignment="1" applyProtection="1">
      <alignment horizontal="left" vertical="center"/>
      <protection locked="0"/>
    </xf>
    <xf numFmtId="0" fontId="35" fillId="12" borderId="94" xfId="54" applyFont="1" applyFill="1" applyBorder="1" applyAlignment="1" applyProtection="1">
      <alignment horizontal="center" vertical="center" wrapText="1"/>
      <protection locked="0"/>
    </xf>
    <xf numFmtId="0" fontId="35" fillId="10" borderId="93" xfId="54" applyFont="1" applyFill="1" applyBorder="1" applyAlignment="1" applyProtection="1">
      <alignment horizontal="left" vertical="center" wrapText="1"/>
      <protection locked="0"/>
    </xf>
    <xf numFmtId="0" fontId="115" fillId="48" borderId="137" xfId="0" applyFont="1" applyFill="1" applyBorder="1" applyAlignment="1">
      <alignment horizontal="center" vertical="center" wrapText="1"/>
    </xf>
    <xf numFmtId="0" fontId="115" fillId="48" borderId="138" xfId="0" applyFont="1" applyFill="1" applyBorder="1" applyAlignment="1">
      <alignment horizontal="center" vertical="center" wrapText="1"/>
    </xf>
    <xf numFmtId="0" fontId="115" fillId="48" borderId="139" xfId="0" applyFont="1" applyFill="1" applyBorder="1" applyAlignment="1">
      <alignment horizontal="center" vertical="center" wrapText="1"/>
    </xf>
    <xf numFmtId="0" fontId="115" fillId="48" borderId="140" xfId="0" applyFont="1" applyFill="1" applyBorder="1" applyAlignment="1">
      <alignment horizontal="center" vertical="center" wrapText="1"/>
    </xf>
    <xf numFmtId="0" fontId="115" fillId="48" borderId="0" xfId="0" applyFont="1" applyFill="1" applyAlignment="1">
      <alignment horizontal="center" vertical="center" wrapText="1"/>
    </xf>
    <xf numFmtId="0" fontId="115" fillId="48" borderId="141" xfId="0" applyFont="1" applyFill="1" applyBorder="1" applyAlignment="1">
      <alignment horizontal="center" vertical="center" wrapText="1"/>
    </xf>
    <xf numFmtId="0" fontId="115" fillId="48" borderId="142" xfId="0" applyFont="1" applyFill="1" applyBorder="1" applyAlignment="1">
      <alignment horizontal="center" vertical="center" wrapText="1"/>
    </xf>
    <xf numFmtId="0" fontId="115" fillId="48" borderId="143" xfId="0" applyFont="1" applyFill="1" applyBorder="1" applyAlignment="1">
      <alignment horizontal="center" vertical="center" wrapText="1"/>
    </xf>
    <xf numFmtId="0" fontId="115" fillId="48" borderId="144" xfId="0" applyFont="1" applyFill="1" applyBorder="1" applyAlignment="1">
      <alignment horizontal="center" vertical="center" wrapText="1"/>
    </xf>
    <xf numFmtId="0" fontId="123" fillId="0" borderId="61" xfId="48" applyFont="1" applyBorder="1" applyAlignment="1" applyProtection="1">
      <alignment horizontal="center" vertical="center"/>
      <protection locked="0"/>
    </xf>
    <xf numFmtId="0" fontId="123" fillId="0" borderId="0" xfId="48" applyFont="1" applyAlignment="1" applyProtection="1">
      <alignment horizontal="center" vertical="center"/>
      <protection locked="0"/>
    </xf>
    <xf numFmtId="0" fontId="64" fillId="0" borderId="148" xfId="48" applyFont="1" applyBorder="1" applyAlignment="1">
      <alignment horizontal="center" vertical="center"/>
    </xf>
    <xf numFmtId="0" fontId="64" fillId="0" borderId="0" xfId="48" applyFont="1" applyAlignment="1">
      <alignment horizontal="center" vertical="center"/>
    </xf>
    <xf numFmtId="0" fontId="64" fillId="27" borderId="0" xfId="48" applyFont="1" applyFill="1" applyAlignment="1" applyProtection="1">
      <alignment horizontal="center" vertical="top"/>
      <protection locked="0"/>
    </xf>
    <xf numFmtId="0" fontId="14" fillId="48" borderId="34" xfId="0" applyFont="1" applyFill="1" applyBorder="1" applyAlignment="1">
      <alignment horizontal="center"/>
    </xf>
    <xf numFmtId="0" fontId="14" fillId="48" borderId="182" xfId="0" applyFont="1" applyFill="1" applyBorder="1" applyAlignment="1">
      <alignment horizontal="center"/>
    </xf>
    <xf numFmtId="0" fontId="14" fillId="27" borderId="7" xfId="0" applyFont="1" applyFill="1" applyBorder="1" applyAlignment="1">
      <alignment horizontal="center"/>
    </xf>
    <xf numFmtId="0" fontId="14" fillId="27" borderId="14" xfId="0" applyFont="1" applyFill="1" applyBorder="1" applyAlignment="1">
      <alignment horizontal="center"/>
    </xf>
    <xf numFmtId="0" fontId="14" fillId="27" borderId="117" xfId="0" applyFont="1" applyFill="1" applyBorder="1" applyAlignment="1">
      <alignment horizontal="center"/>
    </xf>
    <xf numFmtId="0" fontId="14" fillId="27" borderId="0" xfId="0" applyFont="1" applyFill="1" applyAlignment="1">
      <alignment horizontal="center"/>
    </xf>
    <xf numFmtId="0" fontId="14" fillId="0" borderId="117" xfId="0" applyFont="1" applyBorder="1" applyAlignment="1">
      <alignment horizontal="center"/>
    </xf>
    <xf numFmtId="0" fontId="146" fillId="27" borderId="117" xfId="0" applyFont="1" applyFill="1" applyBorder="1" applyAlignment="1">
      <alignment horizontal="center"/>
    </xf>
    <xf numFmtId="0" fontId="148" fillId="0" borderId="7" xfId="0" applyFont="1" applyBorder="1" applyAlignment="1">
      <alignment horizontal="center"/>
    </xf>
    <xf numFmtId="0" fontId="148" fillId="0" borderId="14" xfId="0" applyFont="1" applyBorder="1" applyAlignment="1">
      <alignment horizontal="center"/>
    </xf>
    <xf numFmtId="0" fontId="148" fillId="0" borderId="4" xfId="0" applyFont="1" applyBorder="1" applyAlignment="1">
      <alignment horizontal="center"/>
    </xf>
    <xf numFmtId="0" fontId="14" fillId="27" borderId="194" xfId="0" applyFont="1" applyFill="1" applyBorder="1" applyAlignment="1">
      <alignment horizontal="center" vertical="center" wrapText="1"/>
    </xf>
    <xf numFmtId="0" fontId="14" fillId="27" borderId="195" xfId="0" applyFont="1" applyFill="1" applyBorder="1" applyAlignment="1">
      <alignment horizontal="center" vertical="center"/>
    </xf>
    <xf numFmtId="0" fontId="14" fillId="27" borderId="196" xfId="0" applyFont="1" applyFill="1" applyBorder="1" applyAlignment="1">
      <alignment horizontal="center" vertical="center"/>
    </xf>
    <xf numFmtId="0" fontId="14" fillId="27" borderId="197" xfId="0" applyFont="1" applyFill="1" applyBorder="1" applyAlignment="1">
      <alignment horizontal="center" vertical="center"/>
    </xf>
    <xf numFmtId="0" fontId="14" fillId="27" borderId="0" xfId="0" applyFont="1" applyFill="1" applyAlignment="1">
      <alignment horizontal="center" vertical="center"/>
    </xf>
    <xf numFmtId="0" fontId="14" fillId="27" borderId="198" xfId="0" applyFont="1" applyFill="1" applyBorder="1" applyAlignment="1">
      <alignment horizontal="center" vertical="center"/>
    </xf>
    <xf numFmtId="0" fontId="14" fillId="27" borderId="199" xfId="0" applyFont="1" applyFill="1" applyBorder="1" applyAlignment="1">
      <alignment horizontal="center" vertical="center"/>
    </xf>
    <xf numFmtId="0" fontId="14" fillId="27" borderId="200" xfId="0" applyFont="1" applyFill="1" applyBorder="1" applyAlignment="1">
      <alignment horizontal="center" vertical="center"/>
    </xf>
    <xf numFmtId="0" fontId="14" fillId="27" borderId="201" xfId="0" applyFont="1" applyFill="1" applyBorder="1" applyAlignment="1">
      <alignment horizontal="center" vertical="center"/>
    </xf>
    <xf numFmtId="0" fontId="14" fillId="56" borderId="2" xfId="0" applyFont="1" applyFill="1" applyBorder="1" applyAlignment="1">
      <alignment horizontal="center"/>
    </xf>
    <xf numFmtId="3" fontId="14" fillId="56" borderId="2" xfId="0" applyNumberFormat="1" applyFont="1" applyFill="1" applyBorder="1" applyAlignment="1">
      <alignment horizontal="center"/>
    </xf>
    <xf numFmtId="0" fontId="14" fillId="27" borderId="2" xfId="0" applyFont="1" applyFill="1" applyBorder="1" applyAlignment="1">
      <alignment horizontal="center"/>
    </xf>
    <xf numFmtId="3" fontId="14" fillId="0" borderId="2" xfId="0" applyNumberFormat="1" applyFont="1" applyBorder="1" applyAlignment="1">
      <alignment horizontal="center"/>
    </xf>
    <xf numFmtId="0" fontId="145" fillId="57" borderId="202" xfId="0" applyFont="1" applyFill="1" applyBorder="1" applyAlignment="1">
      <alignment horizontal="center"/>
    </xf>
    <xf numFmtId="0" fontId="145" fillId="57" borderId="203" xfId="0" applyFont="1" applyFill="1" applyBorder="1" applyAlignment="1">
      <alignment horizontal="center"/>
    </xf>
    <xf numFmtId="0" fontId="145" fillId="57" borderId="204" xfId="0" applyFont="1" applyFill="1" applyBorder="1" applyAlignment="1">
      <alignment horizontal="center"/>
    </xf>
    <xf numFmtId="0" fontId="145" fillId="57" borderId="205" xfId="0" applyFont="1" applyFill="1" applyBorder="1" applyAlignment="1">
      <alignment horizontal="center"/>
    </xf>
    <xf numFmtId="0" fontId="145" fillId="57" borderId="206" xfId="0" applyFont="1" applyFill="1" applyBorder="1" applyAlignment="1">
      <alignment horizontal="center"/>
    </xf>
    <xf numFmtId="0" fontId="145" fillId="57" borderId="207" xfId="0" applyFont="1" applyFill="1" applyBorder="1" applyAlignment="1">
      <alignment horizontal="center"/>
    </xf>
    <xf numFmtId="0" fontId="173" fillId="63" borderId="220" xfId="0" applyFont="1" applyFill="1" applyBorder="1" applyAlignment="1">
      <alignment horizontal="left" vertical="center" wrapText="1"/>
    </xf>
    <xf numFmtId="0" fontId="173" fillId="63" borderId="221" xfId="0" applyFont="1" applyFill="1" applyBorder="1" applyAlignment="1">
      <alignment horizontal="left" vertical="center" wrapText="1"/>
    </xf>
    <xf numFmtId="0" fontId="172" fillId="3" borderId="7" xfId="0" applyFont="1" applyFill="1" applyBorder="1" applyAlignment="1">
      <alignment horizontal="center"/>
    </xf>
    <xf numFmtId="0" fontId="172" fillId="3" borderId="4" xfId="0" applyFont="1" applyFill="1" applyBorder="1" applyAlignment="1">
      <alignment horizontal="center"/>
    </xf>
    <xf numFmtId="0" fontId="172" fillId="2" borderId="7" xfId="0" applyFont="1" applyFill="1" applyBorder="1" applyAlignment="1">
      <alignment horizontal="center"/>
    </xf>
    <xf numFmtId="0" fontId="172" fillId="2" borderId="14" xfId="0" applyFont="1" applyFill="1" applyBorder="1" applyAlignment="1">
      <alignment horizontal="center"/>
    </xf>
    <xf numFmtId="0" fontId="172" fillId="62" borderId="7" xfId="0" applyFont="1" applyFill="1" applyBorder="1" applyAlignment="1">
      <alignment horizontal="center"/>
    </xf>
    <xf numFmtId="0" fontId="172" fillId="62" borderId="4" xfId="0" applyFont="1" applyFill="1" applyBorder="1" applyAlignment="1">
      <alignment horizontal="center"/>
    </xf>
    <xf numFmtId="0" fontId="186" fillId="67" borderId="0" xfId="42" applyFont="1" applyFill="1" applyAlignment="1" applyProtection="1">
      <alignment horizontal="center" vertical="center"/>
      <protection hidden="1"/>
    </xf>
    <xf numFmtId="0" fontId="184" fillId="40" borderId="0" xfId="42" applyFont="1" applyFill="1" applyAlignment="1" applyProtection="1">
      <alignment horizontal="center" vertical="center"/>
      <protection hidden="1"/>
    </xf>
    <xf numFmtId="0" fontId="186" fillId="40" borderId="0" xfId="42" applyFont="1" applyFill="1" applyAlignment="1" applyProtection="1">
      <alignment horizontal="center" vertical="center"/>
      <protection hidden="1"/>
    </xf>
    <xf numFmtId="0" fontId="184" fillId="66" borderId="0" xfId="42" applyFont="1" applyFill="1" applyAlignment="1" applyProtection="1">
      <alignment horizontal="center" vertical="center"/>
      <protection hidden="1"/>
    </xf>
    <xf numFmtId="0" fontId="186" fillId="66" borderId="0" xfId="42" applyFont="1" applyFill="1" applyAlignment="1" applyProtection="1">
      <alignment horizontal="center" vertical="center"/>
      <protection hidden="1"/>
    </xf>
    <xf numFmtId="0" fontId="184" fillId="67" borderId="0" xfId="42" applyFont="1" applyFill="1" applyAlignment="1" applyProtection="1">
      <alignment horizontal="center" vertical="center"/>
      <protection hidden="1"/>
    </xf>
    <xf numFmtId="49" fontId="22" fillId="24" borderId="4" xfId="20" applyNumberFormat="1" applyFont="1" applyFill="1" applyBorder="1" applyAlignment="1">
      <alignment horizontal="right" vertical="center"/>
    </xf>
    <xf numFmtId="0" fontId="22" fillId="24" borderId="4" xfId="20" applyFont="1" applyFill="1" applyBorder="1" applyAlignment="1">
      <alignment horizontal="right" vertical="center"/>
    </xf>
    <xf numFmtId="0" fontId="47" fillId="24" borderId="2" xfId="54" quotePrefix="1" applyFont="1" applyFill="1" applyBorder="1" applyAlignment="1">
      <alignment horizontal="left"/>
    </xf>
    <xf numFmtId="0" fontId="44" fillId="24" borderId="2" xfId="54" applyFont="1" applyFill="1" applyBorder="1"/>
    <xf numFmtId="1" fontId="16" fillId="24" borderId="2" xfId="54" applyNumberFormat="1" applyFont="1" applyFill="1" applyBorder="1"/>
    <xf numFmtId="0" fontId="16" fillId="24" borderId="7" xfId="54" applyFont="1" applyFill="1" applyBorder="1" applyAlignment="1">
      <alignment horizontal="right"/>
    </xf>
    <xf numFmtId="0" fontId="46" fillId="24" borderId="41" xfId="20" applyFont="1" applyFill="1" applyBorder="1" applyAlignment="1" applyProtection="1">
      <alignment vertical="center"/>
      <protection locked="0"/>
    </xf>
    <xf numFmtId="0" fontId="16" fillId="24" borderId="0" xfId="20" applyFont="1" applyFill="1" applyAlignment="1" applyProtection="1">
      <alignment vertical="center"/>
      <protection locked="0"/>
    </xf>
    <xf numFmtId="0" fontId="16" fillId="24" borderId="42" xfId="20" applyFont="1" applyFill="1" applyBorder="1" applyAlignment="1" applyProtection="1">
      <alignment vertical="center"/>
      <protection locked="0"/>
    </xf>
    <xf numFmtId="0" fontId="16" fillId="24" borderId="41" xfId="20" applyFont="1" applyFill="1" applyBorder="1" applyAlignment="1" applyProtection="1">
      <alignment vertical="center"/>
      <protection locked="0"/>
    </xf>
    <xf numFmtId="2" fontId="16" fillId="24" borderId="7" xfId="54" applyNumberFormat="1" applyFont="1" applyFill="1" applyBorder="1"/>
    <xf numFmtId="0" fontId="16" fillId="24" borderId="58" xfId="20" applyFont="1" applyFill="1" applyBorder="1" applyAlignment="1" applyProtection="1">
      <alignment vertical="center"/>
      <protection locked="0"/>
    </xf>
    <xf numFmtId="0" fontId="16" fillId="24" borderId="22" xfId="20" applyFont="1" applyFill="1" applyBorder="1" applyAlignment="1" applyProtection="1">
      <alignment vertical="center"/>
      <protection locked="0"/>
    </xf>
    <xf numFmtId="0" fontId="16" fillId="24" borderId="59" xfId="20" applyFont="1" applyFill="1" applyBorder="1" applyAlignment="1" applyProtection="1">
      <alignment vertical="center"/>
      <protection locked="0"/>
    </xf>
    <xf numFmtId="0" fontId="42" fillId="24" borderId="0" xfId="51" applyFont="1" applyFill="1" applyProtection="1">
      <protection locked="0"/>
    </xf>
    <xf numFmtId="0" fontId="40" fillId="24" borderId="0" xfId="51" applyFont="1" applyFill="1" applyProtection="1">
      <protection locked="0"/>
    </xf>
    <xf numFmtId="0" fontId="57" fillId="24" borderId="0" xfId="51" applyFont="1" applyFill="1" applyProtection="1">
      <protection locked="0"/>
    </xf>
    <xf numFmtId="0" fontId="56" fillId="24" borderId="0" xfId="51" applyFont="1" applyFill="1" applyProtection="1">
      <protection locked="0"/>
    </xf>
    <xf numFmtId="0" fontId="40" fillId="8" borderId="0" xfId="20" applyFont="1" applyFill="1" applyAlignment="1"/>
    <xf numFmtId="0" fontId="4" fillId="0" borderId="0" xfId="20" applyAlignment="1"/>
    <xf numFmtId="0" fontId="39" fillId="24" borderId="0" xfId="51" applyFont="1" applyFill="1"/>
    <xf numFmtId="0" fontId="16" fillId="24" borderId="0" xfId="51" applyFont="1" applyFill="1"/>
    <xf numFmtId="0" fontId="38" fillId="24" borderId="0" xfId="20" applyFont="1" applyFill="1" applyAlignment="1">
      <alignment horizontal="left" vertical="top" wrapText="1"/>
    </xf>
    <xf numFmtId="0" fontId="46" fillId="24" borderId="0" xfId="20" applyFont="1" applyFill="1" applyAlignment="1" applyProtection="1">
      <alignment vertical="center"/>
      <protection locked="0"/>
    </xf>
  </cellXfs>
  <cellStyles count="63">
    <cellStyle name="Accent1" xfId="1" builtinId="29"/>
    <cellStyle name="Akzent5 2" xfId="2" xr:uid="{00000000-0005-0000-0000-000001000000}"/>
    <cellStyle name="Comma 2" xfId="4" xr:uid="{00000000-0005-0000-0000-000003000000}"/>
    <cellStyle name="Comma 2 2" xfId="5" xr:uid="{00000000-0005-0000-0000-000004000000}"/>
    <cellStyle name="Currency 2" xfId="6" xr:uid="{00000000-0005-0000-0000-000005000000}"/>
    <cellStyle name="Hyperlink 2" xfId="7" xr:uid="{00000000-0005-0000-0000-000006000000}"/>
    <cellStyle name="Komma 2" xfId="8" xr:uid="{00000000-0005-0000-0000-000007000000}"/>
    <cellStyle name="Komma 3" xfId="9" xr:uid="{00000000-0005-0000-0000-000008000000}"/>
    <cellStyle name="Komma 4" xfId="10" xr:uid="{00000000-0005-0000-0000-000009000000}"/>
    <cellStyle name="Milliers" xfId="3" builtinId="3"/>
    <cellStyle name="Normal" xfId="0" builtinId="0"/>
    <cellStyle name="Normal 11" xfId="11" xr:uid="{00000000-0005-0000-0000-00000B000000}"/>
    <cellStyle name="Normal 15" xfId="12" xr:uid="{00000000-0005-0000-0000-00000C000000}"/>
    <cellStyle name="Normal 2" xfId="13" xr:uid="{00000000-0005-0000-0000-00000D000000}"/>
    <cellStyle name="Normal 2 2" xfId="14" xr:uid="{00000000-0005-0000-0000-00000E000000}"/>
    <cellStyle name="Normal 2 3" xfId="15" xr:uid="{00000000-0005-0000-0000-00000F000000}"/>
    <cellStyle name="Normal 2 4" xfId="16" xr:uid="{00000000-0005-0000-0000-000010000000}"/>
    <cellStyle name="Normal 3" xfId="17" xr:uid="{00000000-0005-0000-0000-000011000000}"/>
    <cellStyle name="Normal 3 2" xfId="18" xr:uid="{00000000-0005-0000-0000-000012000000}"/>
    <cellStyle name="Normal 4" xfId="19" xr:uid="{00000000-0005-0000-0000-000013000000}"/>
    <cellStyle name="Normal 5" xfId="20" xr:uid="{00000000-0005-0000-0000-000014000000}"/>
    <cellStyle name="Percent 2" xfId="22" xr:uid="{00000000-0005-0000-0000-000016000000}"/>
    <cellStyle name="Percent 2 2" xfId="23" xr:uid="{00000000-0005-0000-0000-000017000000}"/>
    <cellStyle name="Percent 3" xfId="24" xr:uid="{00000000-0005-0000-0000-000018000000}"/>
    <cellStyle name="Percent 3 2" xfId="25" xr:uid="{00000000-0005-0000-0000-000019000000}"/>
    <cellStyle name="Percent 4" xfId="26" xr:uid="{00000000-0005-0000-0000-00001A000000}"/>
    <cellStyle name="Pourcentage" xfId="21" builtinId="5"/>
    <cellStyle name="Prozent 2" xfId="27" xr:uid="{00000000-0005-0000-0000-00001B000000}"/>
    <cellStyle name="Prozent 2 2" xfId="28" xr:uid="{00000000-0005-0000-0000-00001C000000}"/>
    <cellStyle name="Prozent 3" xfId="29" xr:uid="{00000000-0005-0000-0000-00001D000000}"/>
    <cellStyle name="SAPDimensionCell" xfId="30" xr:uid="{00000000-0005-0000-0000-00001E000000}"/>
    <cellStyle name="SAPEmphasized" xfId="31" xr:uid="{00000000-0005-0000-0000-00001F000000}"/>
    <cellStyle name="SAPEmphasizedTotal" xfId="32" xr:uid="{00000000-0005-0000-0000-000020000000}"/>
    <cellStyle name="SAPHierarchyCell0" xfId="33" xr:uid="{00000000-0005-0000-0000-000021000000}"/>
    <cellStyle name="SAPMemberCell" xfId="34" xr:uid="{00000000-0005-0000-0000-000022000000}"/>
    <cellStyle name="SAPMemberTotalCell" xfId="35" xr:uid="{00000000-0005-0000-0000-000023000000}"/>
    <cellStyle name="Standard 12" xfId="36" xr:uid="{00000000-0005-0000-0000-000024000000}"/>
    <cellStyle name="Standard 2" xfId="37" xr:uid="{00000000-0005-0000-0000-000025000000}"/>
    <cellStyle name="Standard 2 11" xfId="38" xr:uid="{00000000-0005-0000-0000-000026000000}"/>
    <cellStyle name="Standard 2 2" xfId="39" xr:uid="{00000000-0005-0000-0000-000027000000}"/>
    <cellStyle name="Standard 2 2 2" xfId="40" xr:uid="{00000000-0005-0000-0000-000028000000}"/>
    <cellStyle name="Standard 2 3" xfId="41" xr:uid="{00000000-0005-0000-0000-000029000000}"/>
    <cellStyle name="Standard 3" xfId="42" xr:uid="{00000000-0005-0000-0000-00002A000000}"/>
    <cellStyle name="Standard 4" xfId="43" xr:uid="{00000000-0005-0000-0000-00002B000000}"/>
    <cellStyle name="Standard 4 2" xfId="44" xr:uid="{00000000-0005-0000-0000-00002C000000}"/>
    <cellStyle name="Standard 5" xfId="45" xr:uid="{00000000-0005-0000-0000-00002D000000}"/>
    <cellStyle name="Standard 6" xfId="46" xr:uid="{00000000-0005-0000-0000-00002E000000}"/>
    <cellStyle name="Гиперссылка 2" xfId="47" xr:uid="{00000000-0005-0000-0000-00002F000000}"/>
    <cellStyle name="Обычный 10 5" xfId="48" xr:uid="{00000000-0005-0000-0000-000030000000}"/>
    <cellStyle name="Обычный 11" xfId="49" xr:uid="{00000000-0005-0000-0000-000031000000}"/>
    <cellStyle name="Обычный 2" xfId="50" xr:uid="{00000000-0005-0000-0000-000032000000}"/>
    <cellStyle name="Обычный 2 2" xfId="51" xr:uid="{00000000-0005-0000-0000-000033000000}"/>
    <cellStyle name="Обычный 2 2 2" xfId="52" xr:uid="{00000000-0005-0000-0000-000034000000}"/>
    <cellStyle name="Обычный 2 5" xfId="53" xr:uid="{00000000-0005-0000-0000-000035000000}"/>
    <cellStyle name="Обычный 3" xfId="54" xr:uid="{00000000-0005-0000-0000-000036000000}"/>
    <cellStyle name="Обычный 3 2" xfId="55" xr:uid="{00000000-0005-0000-0000-000037000000}"/>
    <cellStyle name="Обычный 4" xfId="56" xr:uid="{00000000-0005-0000-0000-000038000000}"/>
    <cellStyle name="Обычный 4 2" xfId="57" xr:uid="{00000000-0005-0000-0000-000039000000}"/>
    <cellStyle name="Процентный 2" xfId="58" xr:uid="{00000000-0005-0000-0000-00003A000000}"/>
    <cellStyle name="Финансовый 2" xfId="59" xr:uid="{00000000-0005-0000-0000-00003B000000}"/>
    <cellStyle name="Финансовый 3" xfId="60" xr:uid="{00000000-0005-0000-0000-00003C000000}"/>
    <cellStyle name="Финансовый 3 2" xfId="61" xr:uid="{00000000-0005-0000-0000-00003D000000}"/>
    <cellStyle name="Финансовый 4" xfId="62" xr:uid="{00000000-0005-0000-0000-00003E000000}"/>
  </cellStyles>
  <dxfs count="94">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C00000"/>
      </font>
    </dxf>
    <dxf>
      <font>
        <color rgb="FFFFABAB"/>
      </font>
    </dxf>
    <dxf>
      <font>
        <color rgb="FFFFABAB"/>
      </font>
    </dxf>
    <dxf>
      <font>
        <color rgb="FFFFABAB"/>
      </font>
    </dxf>
    <dxf>
      <fill>
        <patternFill patternType="darkUp">
          <fgColor theme="0" tint="-0.34998626667073579"/>
        </patternFill>
      </fill>
    </dxf>
    <dxf>
      <fill>
        <patternFill patternType="darkUp">
          <fgColor theme="0" tint="-0.34998626667073579"/>
        </patternFill>
      </fill>
    </dxf>
    <dxf>
      <fill>
        <patternFill patternType="darkUp">
          <fgColor theme="0" tint="-0.34998626667073579"/>
        </patternFill>
      </fill>
    </dxf>
    <dxf>
      <fill>
        <patternFill patternType="darkUp">
          <fgColor theme="0" tint="-0.34998626667073579"/>
        </patternFill>
      </fill>
    </dxf>
    <dxf>
      <fill>
        <patternFill patternType="darkUp">
          <fgColor theme="0" tint="-0.34998626667073579"/>
        </patternFill>
      </fill>
    </dxf>
    <dxf>
      <fill>
        <patternFill patternType="darkUp">
          <fgColor theme="0" tint="-0.34998626667073579"/>
        </patternFill>
      </fill>
    </dxf>
    <dxf>
      <fill>
        <patternFill patternType="darkUp">
          <fgColor theme="0" tint="-0.34998626667073579"/>
        </patternFill>
      </fill>
    </dxf>
    <dxf>
      <font>
        <color theme="5" tint="0.39994506668294322"/>
      </font>
    </dxf>
    <dxf>
      <fill>
        <patternFill patternType="darkUp">
          <fgColor theme="0" tint="-0.34998626667073579"/>
        </patternFill>
      </fill>
    </dxf>
    <dxf>
      <fill>
        <patternFill patternType="solid">
          <fgColor theme="5" tint="0.39994506668294322"/>
          <bgColor theme="5" tint="0.39994506668294322"/>
        </patternFill>
      </fill>
    </dxf>
    <dxf>
      <fill>
        <patternFill patternType="darkUp">
          <fgColor theme="0" tint="-0.34998626667073579"/>
        </patternFill>
      </fill>
    </dxf>
    <dxf>
      <fill>
        <patternFill patternType="darkUp">
          <fgColor theme="0" tint="-0.34998626667073579"/>
        </patternFill>
      </fill>
    </dxf>
    <dxf>
      <fill>
        <patternFill patternType="darkUp">
          <fgColor theme="0" tint="-0.34998626667073579"/>
        </patternFill>
      </fill>
    </dxf>
    <dxf>
      <fill>
        <patternFill patternType="solid">
          <fgColor theme="5" tint="0.39994506668294322"/>
          <bgColor theme="5" tint="0.39994506668294322"/>
        </patternFill>
      </fill>
    </dxf>
    <dxf>
      <font>
        <color theme="0" tint="-0.24994659260841701"/>
      </font>
    </dxf>
    <dxf>
      <font>
        <color theme="0" tint="-0.24994659260841701"/>
      </font>
    </dxf>
    <dxf>
      <fill>
        <patternFill patternType="solid">
          <fgColor indexed="43"/>
          <bgColor indexed="43"/>
        </patternFill>
      </fill>
    </dxf>
    <dxf>
      <fill>
        <patternFill patternType="solid">
          <fgColor rgb="FFFFAFAF"/>
          <bgColor rgb="FFFFAFAF"/>
        </patternFill>
      </fill>
    </dxf>
    <dxf>
      <fill>
        <patternFill patternType="solid">
          <fgColor rgb="FFB9EDC2"/>
          <bgColor rgb="FFB9EDC2"/>
        </patternFill>
      </fill>
    </dxf>
    <dxf>
      <font>
        <b/>
        <i val="0"/>
      </font>
      <fill>
        <patternFill patternType="solid">
          <fgColor rgb="FF00B050"/>
          <bgColor rgb="FF00B050"/>
        </patternFill>
      </fill>
    </dxf>
    <dxf>
      <font>
        <b/>
        <i val="0"/>
      </font>
      <fill>
        <patternFill patternType="solid">
          <fgColor indexed="5"/>
          <bgColor indexed="5"/>
        </patternFill>
      </fill>
    </dxf>
    <dxf>
      <font>
        <b/>
        <i val="0"/>
      </font>
      <fill>
        <patternFill patternType="solid">
          <fgColor indexed="2"/>
          <bgColor indexed="2"/>
        </patternFill>
      </fill>
    </dxf>
    <dxf>
      <font>
        <b/>
        <i val="0"/>
        <color theme="0"/>
      </font>
      <fill>
        <patternFill patternType="solid">
          <fgColor theme="1"/>
          <bgColor theme="1"/>
        </patternFill>
      </fill>
    </dxf>
    <dxf>
      <fill>
        <patternFill patternType="solid">
          <fgColor rgb="FFB9EDC2"/>
          <bgColor rgb="FFB9EDC2"/>
        </patternFill>
      </fill>
    </dxf>
    <dxf>
      <fill>
        <patternFill patternType="solid">
          <fgColor indexed="42"/>
          <bgColor indexed="42"/>
        </patternFill>
      </fill>
    </dxf>
    <dxf>
      <fill>
        <patternFill patternType="solid">
          <fgColor rgb="FFA7FBBD"/>
          <bgColor rgb="FFA7FBBD"/>
        </patternFill>
      </fill>
    </dxf>
    <dxf>
      <fill>
        <patternFill patternType="solid">
          <fgColor indexed="43"/>
          <bgColor indexed="43"/>
        </patternFill>
      </fill>
    </dxf>
    <dxf>
      <fill>
        <patternFill patternType="solid">
          <fgColor rgb="FFFFAFAF"/>
          <bgColor rgb="FFFFAFAF"/>
        </patternFill>
      </fill>
    </dxf>
    <dxf>
      <fill>
        <patternFill patternType="solid">
          <fgColor rgb="FF92D050"/>
          <bgColor rgb="FF92D050"/>
        </patternFill>
      </fill>
    </dxf>
    <dxf>
      <fill>
        <patternFill patternType="solid">
          <fgColor rgb="FF92D050"/>
          <bgColor rgb="FF92D050"/>
        </patternFill>
      </fill>
    </dxf>
    <dxf>
      <fill>
        <patternFill patternType="solid">
          <fgColor indexed="5"/>
          <bgColor indexed="5"/>
        </patternFill>
      </fill>
    </dxf>
    <dxf>
      <fill>
        <patternFill patternType="solid">
          <fgColor rgb="FFFF8F75"/>
          <bgColor rgb="FFFF8F75"/>
        </patternFill>
      </fill>
    </dxf>
    <dxf>
      <fill>
        <patternFill patternType="solid">
          <fgColor rgb="FFBDFFBD"/>
          <bgColor rgb="FFBDFFBD"/>
        </patternFill>
      </fill>
    </dxf>
    <dxf>
      <fill>
        <patternFill patternType="solid">
          <fgColor rgb="FFBDFFBD"/>
          <bgColor rgb="FFBDFFBD"/>
        </patternFill>
      </fill>
    </dxf>
    <dxf>
      <fill>
        <patternFill patternType="solid">
          <fgColor indexed="26"/>
          <bgColor indexed="26"/>
        </patternFill>
      </fill>
    </dxf>
    <dxf>
      <fill>
        <patternFill patternType="solid">
          <fgColor theme="7" tint="0.39994506668294322"/>
          <bgColor theme="7" tint="0.39994506668294322"/>
        </patternFill>
      </fill>
    </dxf>
    <dxf>
      <fill>
        <patternFill patternType="solid">
          <fgColor rgb="FFFF9966"/>
          <bgColor rgb="FFFF9966"/>
        </patternFill>
      </fill>
    </dxf>
    <dxf>
      <fill>
        <patternFill patternType="solid">
          <fgColor rgb="FFBDFFBD"/>
          <bgColor rgb="FFBDFFBD"/>
        </patternFill>
      </fill>
    </dxf>
    <dxf>
      <fill>
        <patternFill patternType="solid">
          <fgColor indexed="26"/>
          <bgColor indexed="26"/>
        </patternFill>
      </fill>
    </dxf>
    <dxf>
      <fill>
        <patternFill patternType="solid">
          <fgColor rgb="FFFFC000"/>
          <bgColor rgb="FFFFC000"/>
        </patternFill>
      </fill>
    </dxf>
    <dxf>
      <fill>
        <patternFill patternType="solid">
          <fgColor rgb="FFFF9966"/>
          <bgColor rgb="FFFF9966"/>
        </patternFill>
      </fill>
    </dxf>
    <dxf>
      <fill>
        <patternFill patternType="solid">
          <fgColor rgb="FFB9EDC2"/>
          <bgColor rgb="FFB9EDC2"/>
        </patternFill>
      </fill>
    </dxf>
    <dxf>
      <fill>
        <patternFill patternType="solid">
          <fgColor indexed="42"/>
          <bgColor indexed="42"/>
        </patternFill>
      </fill>
    </dxf>
    <dxf>
      <fill>
        <patternFill patternType="solid">
          <fgColor rgb="FFA7FBBD"/>
          <bgColor rgb="FFA7FBBD"/>
        </patternFill>
      </fill>
    </dxf>
    <dxf>
      <fill>
        <patternFill patternType="solid">
          <fgColor indexed="43"/>
          <bgColor indexed="43"/>
        </patternFill>
      </fill>
    </dxf>
    <dxf>
      <fill>
        <patternFill patternType="solid">
          <fgColor rgb="FFFFAFAF"/>
          <bgColor rgb="FFFFAFAF"/>
        </patternFill>
      </fill>
    </dxf>
    <dxf>
      <fill>
        <patternFill patternType="solid">
          <fgColor rgb="FF92D050"/>
          <bgColor rgb="FF92D050"/>
        </patternFill>
      </fill>
    </dxf>
    <dxf>
      <fill>
        <patternFill patternType="solid">
          <fgColor rgb="FF92D050"/>
          <bgColor rgb="FF92D050"/>
        </patternFill>
      </fill>
    </dxf>
    <dxf>
      <fill>
        <patternFill patternType="solid">
          <fgColor indexed="5"/>
          <bgColor indexed="5"/>
        </patternFill>
      </fill>
    </dxf>
    <dxf>
      <fill>
        <patternFill patternType="solid">
          <fgColor rgb="FFFF8F75"/>
          <bgColor rgb="FFFF8F75"/>
        </patternFill>
      </fill>
    </dxf>
    <dxf>
      <fill>
        <patternFill patternType="solid">
          <fgColor rgb="FFBDFFBD"/>
          <bgColor rgb="FFBDFFBD"/>
        </patternFill>
      </fill>
    </dxf>
    <dxf>
      <fill>
        <patternFill patternType="solid">
          <fgColor rgb="FFB9EDC2"/>
          <bgColor rgb="FFB9EDC2"/>
        </patternFill>
      </fill>
    </dxf>
    <dxf>
      <fill>
        <patternFill patternType="solid">
          <fgColor indexed="42"/>
          <bgColor indexed="42"/>
        </patternFill>
      </fill>
    </dxf>
    <dxf>
      <fill>
        <patternFill patternType="solid">
          <fgColor rgb="FFA7FBBD"/>
          <bgColor rgb="FFA7FBBD"/>
        </patternFill>
      </fill>
    </dxf>
    <dxf>
      <fill>
        <patternFill patternType="solid">
          <fgColor indexed="43"/>
          <bgColor indexed="43"/>
        </patternFill>
      </fill>
    </dxf>
    <dxf>
      <fill>
        <patternFill patternType="solid">
          <fgColor rgb="FFFFAFAF"/>
          <bgColor rgb="FFFFAFAF"/>
        </patternFill>
      </fill>
    </dxf>
    <dxf>
      <fill>
        <patternFill patternType="solid">
          <fgColor rgb="FF00B050"/>
          <bgColor rgb="FF00B050"/>
        </patternFill>
      </fill>
    </dxf>
    <dxf>
      <fill>
        <patternFill patternType="solid">
          <fgColor indexed="5"/>
          <bgColor indexed="5"/>
        </patternFill>
      </fill>
    </dxf>
    <dxf>
      <fill>
        <patternFill patternType="solid">
          <fgColor rgb="FF92D050"/>
          <bgColor rgb="FF92D050"/>
        </patternFill>
      </fill>
    </dxf>
    <dxf>
      <fill>
        <patternFill patternType="solid">
          <fgColor rgb="FF92D050"/>
          <bgColor rgb="FF92D050"/>
        </patternFill>
      </fill>
    </dxf>
    <dxf>
      <fill>
        <patternFill patternType="solid">
          <fgColor indexed="5"/>
          <bgColor indexed="5"/>
        </patternFill>
      </fill>
    </dxf>
    <dxf>
      <fill>
        <patternFill patternType="solid">
          <fgColor rgb="FFFF8F75"/>
          <bgColor rgb="FFFF8F75"/>
        </patternFill>
      </fill>
    </dxf>
    <dxf>
      <fill>
        <patternFill patternType="solid">
          <fgColor indexed="2"/>
          <bgColor indexed="2"/>
        </patternFill>
      </fill>
    </dxf>
    <dxf>
      <font>
        <color theme="0"/>
      </font>
      <fill>
        <patternFill patternType="solid">
          <fgColor theme="1"/>
          <bgColor theme="1"/>
        </patternFill>
      </fill>
    </dxf>
    <dxf>
      <fill>
        <patternFill patternType="solid">
          <fgColor theme="9" tint="0.59996337778862885"/>
          <bgColor theme="9" tint="0.59996337778862885"/>
        </patternFill>
      </fill>
    </dxf>
    <dxf>
      <fill>
        <patternFill patternType="solid">
          <fgColor theme="8" tint="0.59996337778862885"/>
          <bgColor theme="8" tint="0.59996337778862885"/>
        </patternFill>
      </fill>
    </dxf>
    <dxf>
      <fill>
        <patternFill patternType="solid">
          <fgColor theme="5" tint="0.59996337778862885"/>
          <bgColor theme="5" tint="0.59996337778862885"/>
        </patternFill>
      </fill>
    </dxf>
    <dxf>
      <font>
        <strike val="0"/>
      </font>
      <fill>
        <patternFill patternType="solid">
          <fgColor theme="5" tint="0.79998168889431442"/>
          <bgColor theme="5" tint="0.79998168889431442"/>
        </patternFill>
      </fill>
    </dxf>
    <dxf>
      <fill>
        <patternFill patternType="solid">
          <fgColor theme="8" tint="0.79998168889431442"/>
          <bgColor theme="8" tint="0.79998168889431442"/>
        </patternFill>
      </fill>
    </dxf>
    <dxf>
      <fill>
        <patternFill patternType="solid">
          <fgColor theme="6" tint="0.79998168889431442"/>
          <bgColor theme="6" tint="0.79998168889431442"/>
        </patternFill>
      </fill>
    </dxf>
    <dxf>
      <fill>
        <patternFill patternType="solid">
          <fgColor theme="9" tint="0.79998168889431442"/>
          <bgColor theme="9" tint="0.79998168889431442"/>
        </patternFill>
      </fill>
    </dxf>
    <dxf>
      <font>
        <strike val="0"/>
      </font>
      <fill>
        <patternFill patternType="solid">
          <fgColor theme="5" tint="0.79998168889431442"/>
          <bgColor theme="5" tint="0.79998168889431442"/>
        </patternFill>
      </fill>
    </dxf>
    <dxf>
      <fill>
        <patternFill patternType="solid">
          <fgColor theme="8" tint="0.79998168889431442"/>
          <bgColor theme="8" tint="0.79998168889431442"/>
        </patternFill>
      </fill>
    </dxf>
    <dxf>
      <fill>
        <patternFill patternType="solid">
          <fgColor theme="6" tint="0.79998168889431442"/>
          <bgColor theme="6" tint="0.79998168889431442"/>
        </patternFill>
      </fill>
    </dxf>
    <dxf>
      <fill>
        <patternFill patternType="solid">
          <fgColor theme="9" tint="0.79998168889431442"/>
          <bgColor theme="9" tint="0.79998168889431442"/>
        </patternFill>
      </fill>
    </dxf>
    <dxf>
      <font>
        <strike val="0"/>
      </font>
      <fill>
        <patternFill patternType="solid">
          <fgColor theme="5" tint="0.79998168889431442"/>
          <bgColor theme="5" tint="0.79998168889431442"/>
        </patternFill>
      </fill>
    </dxf>
    <dxf>
      <fill>
        <patternFill patternType="solid">
          <fgColor theme="8" tint="0.79998168889431442"/>
          <bgColor theme="8" tint="0.79998168889431442"/>
        </patternFill>
      </fill>
    </dxf>
    <dxf>
      <fill>
        <patternFill patternType="solid">
          <fgColor theme="6" tint="0.79998168889431442"/>
          <bgColor theme="6" tint="0.79998168889431442"/>
        </patternFill>
      </fill>
    </dxf>
    <dxf>
      <fill>
        <patternFill patternType="solid">
          <fgColor theme="9" tint="0.79998168889431442"/>
          <bgColor theme="9" tint="0.79998168889431442"/>
        </patternFill>
      </fill>
    </dxf>
    <dxf>
      <fill>
        <patternFill patternType="solid">
          <fgColor theme="9" tint="0.59996337778862885"/>
          <bgColor theme="9" tint="0.59996337778862885"/>
        </patternFill>
      </fill>
    </dxf>
    <dxf>
      <fill>
        <patternFill patternType="solid">
          <fgColor theme="8" tint="0.59996337778862885"/>
          <bgColor theme="8" tint="0.59996337778862885"/>
        </patternFill>
      </fill>
    </dxf>
    <dxf>
      <fill>
        <patternFill patternType="solid">
          <fgColor theme="5" tint="0.59996337778862885"/>
          <bgColor theme="5" tint="0.59996337778862885"/>
        </patternFill>
      </fill>
    </dxf>
    <dxf>
      <fill>
        <patternFill patternType="solid">
          <fgColor theme="9" tint="0.59996337778862885"/>
          <bgColor theme="9" tint="0.59996337778862885"/>
        </patternFill>
      </fill>
    </dxf>
    <dxf>
      <fill>
        <patternFill patternType="solid">
          <fgColor theme="8" tint="0.59996337778862885"/>
          <bgColor theme="8" tint="0.59996337778862885"/>
        </patternFill>
      </fill>
    </dxf>
    <dxf>
      <fill>
        <patternFill patternType="solid">
          <fgColor theme="5" tint="0.59996337778862885"/>
          <bgColor theme="5" tint="0.59996337778862885"/>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microsoft.com/office/2017/10/relationships/person" Target="persons/person.xml"/><Relationship Id="rId58" Type="http://schemas.openxmlformats.org/officeDocument/2006/relationships/customXml" Target="../customXml/item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1.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NPV_Consolid!$B$137</c:f>
          <c:strCache>
            <c:ptCount val="1"/>
            <c:pt idx="0">
              <c:v>Total Discounted CF</c:v>
            </c:pt>
          </c:strCache>
        </c:strRef>
      </c:tx>
      <c:overlay val="0"/>
      <c:spPr>
        <a:prstGeom prst="rect">
          <a:avLst/>
        </a:prstGeom>
        <a:noFill/>
        <a:ln>
          <a:noFill/>
        </a:ln>
        <a:effectLst/>
      </c:spPr>
      <c:txPr>
        <a:bodyPr rot="0" spcFirstLastPara="1" vertOverflow="ellipsis" vert="horz" wrap="square" anchor="ctr" anchorCtr="1"/>
        <a:lstStyle/>
        <a:p>
          <a:pPr>
            <a:defRPr sz="1400" b="0" i="0" u="none" strike="noStrike" cap="none" spc="20" baseline="0">
              <a:solidFill>
                <a:schemeClr val="tx1">
                  <a:lumMod val="50000"/>
                  <a:lumOff val="50000"/>
                </a:schemeClr>
              </a:solidFill>
              <a:latin typeface="+mn-lt"/>
              <a:ea typeface="+mn-ea"/>
              <a:cs typeface="+mn-cs"/>
            </a:defRPr>
          </a:pPr>
          <a:endParaRPr lang="ru-RU"/>
        </a:p>
      </c:txPr>
    </c:title>
    <c:autoTitleDeleted val="0"/>
    <c:plotArea>
      <c:layout/>
      <c:barChart>
        <c:barDir val="col"/>
        <c:grouping val="clustered"/>
        <c:varyColors val="0"/>
        <c:ser>
          <c:idx val="0"/>
          <c:order val="0"/>
          <c:tx>
            <c:strRef>
              <c:f>NPV_Consolid!$B$137</c:f>
              <c:strCache>
                <c:ptCount val="1"/>
                <c:pt idx="0">
                  <c:v>Total Discounted CF</c:v>
                </c:pt>
              </c:strCache>
            </c:strRef>
          </c:tx>
          <c:spPr bwMode="auto">
            <a:prstGeom prst="rect">
              <a:avLst/>
            </a:prstGeom>
            <a:gradFill>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numRef>
              <c:f>(NPV_Consolid!$C$18:$R$18,NPV_Consolid!$C$17:$R$17)</c:f>
              <c:numCache>
                <c:formatCode>General</c:formatCode>
                <c:ptCount val="32"/>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-4</c:v>
                </c:pt>
                <c:pt idx="17">
                  <c:v>-3</c:v>
                </c:pt>
                <c:pt idx="18">
                  <c:v>-2</c:v>
                </c:pt>
                <c:pt idx="19">
                  <c:v>-1</c:v>
                </c:pt>
                <c:pt idx="20">
                  <c:v>0</c:v>
                </c:pt>
                <c:pt idx="21">
                  <c:v>1</c:v>
                </c:pt>
                <c:pt idx="22">
                  <c:v>2</c:v>
                </c:pt>
                <c:pt idx="23">
                  <c:v>3</c:v>
                </c:pt>
                <c:pt idx="24">
                  <c:v>4</c:v>
                </c:pt>
                <c:pt idx="25">
                  <c:v>5</c:v>
                </c:pt>
                <c:pt idx="26">
                  <c:v>6</c:v>
                </c:pt>
                <c:pt idx="27">
                  <c:v>7</c:v>
                </c:pt>
                <c:pt idx="28">
                  <c:v>8</c:v>
                </c:pt>
                <c:pt idx="29">
                  <c:v>9</c:v>
                </c:pt>
                <c:pt idx="30">
                  <c:v>10</c:v>
                </c:pt>
                <c:pt idx="31">
                  <c:v>11</c:v>
                </c:pt>
              </c:numCache>
            </c:numRef>
          </c:cat>
          <c:val>
            <c:numRef>
              <c:f>NPV_Consolid!$C$137:$R$137</c:f>
              <c:numCache>
                <c:formatCode>_(* #,##0_);_(* \(#,##0\);_(* "-"??_);_(@_)</c:formatCode>
                <c:ptCount val="16"/>
                <c:pt idx="0">
                  <c:v>0</c:v>
                </c:pt>
                <c:pt idx="1">
                  <c:v>0</c:v>
                </c:pt>
                <c:pt idx="2">
                  <c:v>0</c:v>
                </c:pt>
                <c:pt idx="3">
                  <c:v>-3.6330213903743316E-3</c:v>
                </c:pt>
                <c:pt idx="4">
                  <c:v>-9.1068383782779028E-3</c:v>
                </c:pt>
                <c:pt idx="5">
                  <c:v>-0.60526193744366741</c:v>
                </c:pt>
                <c:pt idx="6">
                  <c:v>-7.395972637356954E-2</c:v>
                </c:pt>
                <c:pt idx="7">
                  <c:v>3.5420753565561069E-2</c:v>
                </c:pt>
                <c:pt idx="8">
                  <c:v>5.7156687009745896E-2</c:v>
                </c:pt>
                <c:pt idx="9">
                  <c:v>0.25343283532585986</c:v>
                </c:pt>
                <c:pt idx="10">
                  <c:v>0.44928913152367256</c:v>
                </c:pt>
                <c:pt idx="11">
                  <c:v>0.71038159639490484</c:v>
                </c:pt>
                <c:pt idx="12">
                  <c:v>0.6459768487948937</c:v>
                </c:pt>
                <c:pt idx="13">
                  <c:v>0.75237878209164399</c:v>
                </c:pt>
                <c:pt idx="14">
                  <c:v>0</c:v>
                </c:pt>
                <c:pt idx="15">
                  <c:v>0</c:v>
                </c:pt>
              </c:numCache>
            </c:numRef>
          </c:val>
          <c:extLst>
            <c:ext xmlns:c16="http://schemas.microsoft.com/office/drawing/2014/chart" uri="{C3380CC4-5D6E-409C-BE32-E72D297353CC}">
              <c16:uniqueId val="{00000000-F627-4E71-A56C-AEE3A4EFECFC}"/>
            </c:ext>
          </c:extLst>
        </c:ser>
        <c:ser>
          <c:idx val="1"/>
          <c:order val="1"/>
          <c:tx>
            <c:strRef>
              <c:f>NPV_Consolid!$B$138</c:f>
              <c:strCache>
                <c:ptCount val="1"/>
                <c:pt idx="0">
                  <c:v>Cumulative discounted CF</c:v>
                </c:pt>
              </c:strCache>
            </c:strRef>
          </c:tx>
          <c:spPr bwMode="auto">
            <a:prstGeom prst="rect">
              <a:avLst/>
            </a:prstGeom>
            <a:gradFill>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numRef>
              <c:f>(NPV_Consolid!$C$18:$R$18,NPV_Consolid!$C$17:$R$17)</c:f>
              <c:numCache>
                <c:formatCode>General</c:formatCode>
                <c:ptCount val="32"/>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-4</c:v>
                </c:pt>
                <c:pt idx="17">
                  <c:v>-3</c:v>
                </c:pt>
                <c:pt idx="18">
                  <c:v>-2</c:v>
                </c:pt>
                <c:pt idx="19">
                  <c:v>-1</c:v>
                </c:pt>
                <c:pt idx="20">
                  <c:v>0</c:v>
                </c:pt>
                <c:pt idx="21">
                  <c:v>1</c:v>
                </c:pt>
                <c:pt idx="22">
                  <c:v>2</c:v>
                </c:pt>
                <c:pt idx="23">
                  <c:v>3</c:v>
                </c:pt>
                <c:pt idx="24">
                  <c:v>4</c:v>
                </c:pt>
                <c:pt idx="25">
                  <c:v>5</c:v>
                </c:pt>
                <c:pt idx="26">
                  <c:v>6</c:v>
                </c:pt>
                <c:pt idx="27">
                  <c:v>7</c:v>
                </c:pt>
                <c:pt idx="28">
                  <c:v>8</c:v>
                </c:pt>
                <c:pt idx="29">
                  <c:v>9</c:v>
                </c:pt>
                <c:pt idx="30">
                  <c:v>10</c:v>
                </c:pt>
                <c:pt idx="31">
                  <c:v>11</c:v>
                </c:pt>
              </c:numCache>
            </c:numRef>
          </c:cat>
          <c:val>
            <c:numRef>
              <c:f>NPV_Consolid!$C$138:$R$138</c:f>
              <c:numCache>
                <c:formatCode>_(* #,##0_);_(* \(#,##0\);_(* "-"??_);_(@_)</c:formatCode>
                <c:ptCount val="16"/>
                <c:pt idx="0">
                  <c:v>0</c:v>
                </c:pt>
                <c:pt idx="1">
                  <c:v>0</c:v>
                </c:pt>
                <c:pt idx="2">
                  <c:v>0</c:v>
                </c:pt>
                <c:pt idx="3">
                  <c:v>-3.6330213903743316E-3</c:v>
                </c:pt>
                <c:pt idx="4">
                  <c:v>-1.2739859768652235E-2</c:v>
                </c:pt>
                <c:pt idx="5">
                  <c:v>-0.61800179721231963</c:v>
                </c:pt>
                <c:pt idx="6">
                  <c:v>-0.69196152358588914</c:v>
                </c:pt>
                <c:pt idx="7">
                  <c:v>-0.65654077002032807</c:v>
                </c:pt>
                <c:pt idx="8">
                  <c:v>-0.59938408301058221</c:v>
                </c:pt>
                <c:pt idx="9">
                  <c:v>-0.34595124768472235</c:v>
                </c:pt>
                <c:pt idx="10">
                  <c:v>0.10333788383895021</c:v>
                </c:pt>
                <c:pt idx="11">
                  <c:v>0.81371948023385499</c:v>
                </c:pt>
                <c:pt idx="12">
                  <c:v>1.4596963290287488</c:v>
                </c:pt>
                <c:pt idx="13">
                  <c:v>2.2120751111203929</c:v>
                </c:pt>
                <c:pt idx="14">
                  <c:v>2.2120751111203929</c:v>
                </c:pt>
                <c:pt idx="15">
                  <c:v>2.2120751111203929</c:v>
                </c:pt>
              </c:numCache>
            </c:numRef>
          </c:val>
          <c:extLst>
            <c:ext xmlns:c16="http://schemas.microsoft.com/office/drawing/2014/chart" uri="{C3380CC4-5D6E-409C-BE32-E72D297353CC}">
              <c16:uniqueId val="{00000001-F627-4E71-A56C-AEE3A4EFECFC}"/>
            </c:ext>
          </c:extLst>
        </c:ser>
        <c:dLbls>
          <c:showLegendKey val="0"/>
          <c:showVal val="0"/>
          <c:showCatName val="0"/>
          <c:showSerName val="0"/>
          <c:showPercent val="0"/>
          <c:showBubbleSize val="0"/>
        </c:dLbls>
        <c:gapWidth val="100"/>
        <c:overlap val="-24"/>
        <c:axId val="1046513392"/>
        <c:axId val="1046513952"/>
      </c:barChart>
      <c:catAx>
        <c:axId val="1046513392"/>
        <c:scaling>
          <c:orientation val="minMax"/>
        </c:scaling>
        <c:delete val="0"/>
        <c:axPos val="b"/>
        <c:majorGridlines>
          <c:spPr bwMode="auto">
            <a:prstGeom prst="rect">
              <a:avLst/>
            </a:prstGeom>
            <a:ln w="9525" cap="flat" cmpd="sng" algn="ctr">
              <a:solidFill>
                <a:schemeClr val="tx1">
                  <a:lumMod val="15000"/>
                  <a:lumOff val="85000"/>
                </a:schemeClr>
              </a:solidFill>
              <a:round/>
            </a:ln>
            <a:effectLst/>
          </c:spPr>
        </c:majorGridlines>
        <c:numFmt formatCode="General" sourceLinked="1"/>
        <c:majorTickMark val="none"/>
        <c:minorTickMark val="none"/>
        <c:tickLblPos val="low"/>
        <c:spPr bwMode="auto">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crossAx val="1046513952"/>
        <c:crosses val="autoZero"/>
        <c:auto val="1"/>
        <c:lblAlgn val="ctr"/>
        <c:lblOffset val="100"/>
        <c:noMultiLvlLbl val="0"/>
      </c:catAx>
      <c:valAx>
        <c:axId val="1046513952"/>
        <c:scaling>
          <c:orientation val="minMax"/>
        </c:scaling>
        <c:delete val="0"/>
        <c:axPos val="l"/>
        <c:majorGridlines>
          <c:spPr bwMode="auto">
            <a:prstGeom prst="rect">
              <a:avLst/>
            </a:prstGeom>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crossAx val="1046513392"/>
        <c:crossesAt val="1"/>
        <c:crossBetween val="between"/>
      </c:valAx>
      <c:spPr>
        <a:prstGeom prst="rect">
          <a:avLst/>
        </a:prstGeom>
        <a:noFill/>
        <a:ln>
          <a:noFill/>
        </a:ln>
        <a:effectLst/>
      </c:spPr>
    </c:plotArea>
    <c:legend>
      <c:legendPos val="b"/>
      <c:overlay val="0"/>
      <c:spPr>
        <a:prstGeom prst="rect">
          <a:avLst/>
        </a:prstGeom>
        <a:noFill/>
        <a:ln>
          <a:noFill/>
        </a:ln>
        <a:effectLst/>
      </c:spPr>
      <c:txPr>
        <a:bodyPr rot="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legend>
    <c:plotVisOnly val="1"/>
    <c:dispBlanksAs val="gap"/>
    <c:showDLblsOverMax val="0"/>
  </c:chart>
  <c:spPr bwMode="auto">
    <a:xfrm>
      <a:off x="0" y="0"/>
      <a:ext cx="0" cy="0"/>
    </a:xfrm>
    <a:prstGeom prst="rect">
      <a:avLst/>
    </a:prstGeom>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NPV_Consolid!$B$131</c:f>
          <c:strCache>
            <c:ptCount val="1"/>
            <c:pt idx="0">
              <c:v>Total Cash Flow</c:v>
            </c:pt>
          </c:strCache>
        </c:strRef>
      </c:tx>
      <c:overlay val="0"/>
      <c:spPr>
        <a:prstGeom prst="rect">
          <a:avLst/>
        </a:prstGeom>
        <a:noFill/>
        <a:ln>
          <a:noFill/>
        </a:ln>
        <a:effectLst/>
      </c:spPr>
      <c:txPr>
        <a:bodyPr rot="0" spcFirstLastPara="1" vertOverflow="ellipsis" vert="horz" wrap="square" anchor="ctr" anchorCtr="1"/>
        <a:lstStyle/>
        <a:p>
          <a:pPr>
            <a:defRPr sz="1400" b="0" i="0" u="none" strike="noStrike" cap="none" spc="20" baseline="0">
              <a:solidFill>
                <a:schemeClr val="tx1">
                  <a:lumMod val="50000"/>
                  <a:lumOff val="50000"/>
                </a:schemeClr>
              </a:solidFill>
              <a:latin typeface="+mn-lt"/>
              <a:ea typeface="+mn-ea"/>
              <a:cs typeface="+mn-cs"/>
            </a:defRPr>
          </a:pPr>
          <a:endParaRPr lang="ru-RU"/>
        </a:p>
      </c:txPr>
    </c:title>
    <c:autoTitleDeleted val="0"/>
    <c:plotArea>
      <c:layout/>
      <c:barChart>
        <c:barDir val="col"/>
        <c:grouping val="clustered"/>
        <c:varyColors val="0"/>
        <c:ser>
          <c:idx val="0"/>
          <c:order val="0"/>
          <c:tx>
            <c:strRef>
              <c:f>NPV_Consolid!$B$131</c:f>
              <c:strCache>
                <c:ptCount val="1"/>
                <c:pt idx="0">
                  <c:v>Total Cash Flow</c:v>
                </c:pt>
              </c:strCache>
            </c:strRef>
          </c:tx>
          <c:spPr bwMode="auto">
            <a:prstGeom prst="rect">
              <a:avLst/>
            </a:prstGeom>
            <a:gradFill>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numRef>
              <c:f>(NPV_Consolid!$C$18:$R$18,NPV_Consolid!$C$17:$R$17)</c:f>
              <c:numCache>
                <c:formatCode>General</c:formatCode>
                <c:ptCount val="32"/>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-4</c:v>
                </c:pt>
                <c:pt idx="17">
                  <c:v>-3</c:v>
                </c:pt>
                <c:pt idx="18">
                  <c:v>-2</c:v>
                </c:pt>
                <c:pt idx="19">
                  <c:v>-1</c:v>
                </c:pt>
                <c:pt idx="20">
                  <c:v>0</c:v>
                </c:pt>
                <c:pt idx="21">
                  <c:v>1</c:v>
                </c:pt>
                <c:pt idx="22">
                  <c:v>2</c:v>
                </c:pt>
                <c:pt idx="23">
                  <c:v>3</c:v>
                </c:pt>
                <c:pt idx="24">
                  <c:v>4</c:v>
                </c:pt>
                <c:pt idx="25">
                  <c:v>5</c:v>
                </c:pt>
                <c:pt idx="26">
                  <c:v>6</c:v>
                </c:pt>
                <c:pt idx="27">
                  <c:v>7</c:v>
                </c:pt>
                <c:pt idx="28">
                  <c:v>8</c:v>
                </c:pt>
                <c:pt idx="29">
                  <c:v>9</c:v>
                </c:pt>
                <c:pt idx="30">
                  <c:v>10</c:v>
                </c:pt>
                <c:pt idx="31">
                  <c:v>11</c:v>
                </c:pt>
              </c:numCache>
            </c:numRef>
          </c:cat>
          <c:val>
            <c:numRef>
              <c:f>NPV_Consolid!$C$131:$R$131</c:f>
              <c:numCache>
                <c:formatCode>_(* #,##0_);_(* \(#,##0\);_(* "-"??_);_(@_)</c:formatCode>
                <c:ptCount val="16"/>
                <c:pt idx="0">
                  <c:v>0</c:v>
                </c:pt>
                <c:pt idx="1">
                  <c:v>0</c:v>
                </c:pt>
                <c:pt idx="2">
                  <c:v>0</c:v>
                </c:pt>
                <c:pt idx="3">
                  <c:v>-4.3480000000000003E-3</c:v>
                </c:pt>
                <c:pt idx="4">
                  <c:v>-1.3044E-2</c:v>
                </c:pt>
                <c:pt idx="5">
                  <c:v>-1.0375477794222749</c:v>
                </c:pt>
                <c:pt idx="6">
                  <c:v>-0.1517335496545561</c:v>
                </c:pt>
                <c:pt idx="7">
                  <c:v>8.6969244830589987E-2</c:v>
                </c:pt>
                <c:pt idx="8">
                  <c:v>0.16795638974749005</c:v>
                </c:pt>
                <c:pt idx="9">
                  <c:v>0.89127955831429184</c:v>
                </c:pt>
                <c:pt idx="10">
                  <c:v>1.8910306027383799</c:v>
                </c:pt>
                <c:pt idx="11">
                  <c:v>3.5783756218422709</c:v>
                </c:pt>
                <c:pt idx="12">
                  <c:v>3.8943300764777549</c:v>
                </c:pt>
                <c:pt idx="13">
                  <c:v>5.4284260408428739</c:v>
                </c:pt>
                <c:pt idx="14">
                  <c:v>0</c:v>
                </c:pt>
                <c:pt idx="15">
                  <c:v>0</c:v>
                </c:pt>
              </c:numCache>
            </c:numRef>
          </c:val>
          <c:extLst>
            <c:ext xmlns:c16="http://schemas.microsoft.com/office/drawing/2014/chart" uri="{C3380CC4-5D6E-409C-BE32-E72D297353CC}">
              <c16:uniqueId val="{00000000-5CF7-47C8-8489-5650483AE419}"/>
            </c:ext>
          </c:extLst>
        </c:ser>
        <c:ser>
          <c:idx val="1"/>
          <c:order val="1"/>
          <c:tx>
            <c:strRef>
              <c:f>NPV_Consolid!$B$132</c:f>
              <c:strCache>
                <c:ptCount val="1"/>
                <c:pt idx="0">
                  <c:v>Cumulative CF</c:v>
                </c:pt>
              </c:strCache>
            </c:strRef>
          </c:tx>
          <c:spPr bwMode="auto">
            <a:prstGeom prst="rect">
              <a:avLst/>
            </a:prstGeom>
            <a:gradFill>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numRef>
              <c:f>(NPV_Consolid!$C$18:$R$18,NPV_Consolid!$C$17:$R$17)</c:f>
              <c:numCache>
                <c:formatCode>General</c:formatCode>
                <c:ptCount val="32"/>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-4</c:v>
                </c:pt>
                <c:pt idx="17">
                  <c:v>-3</c:v>
                </c:pt>
                <c:pt idx="18">
                  <c:v>-2</c:v>
                </c:pt>
                <c:pt idx="19">
                  <c:v>-1</c:v>
                </c:pt>
                <c:pt idx="20">
                  <c:v>0</c:v>
                </c:pt>
                <c:pt idx="21">
                  <c:v>1</c:v>
                </c:pt>
                <c:pt idx="22">
                  <c:v>2</c:v>
                </c:pt>
                <c:pt idx="23">
                  <c:v>3</c:v>
                </c:pt>
                <c:pt idx="24">
                  <c:v>4</c:v>
                </c:pt>
                <c:pt idx="25">
                  <c:v>5</c:v>
                </c:pt>
                <c:pt idx="26">
                  <c:v>6</c:v>
                </c:pt>
                <c:pt idx="27">
                  <c:v>7</c:v>
                </c:pt>
                <c:pt idx="28">
                  <c:v>8</c:v>
                </c:pt>
                <c:pt idx="29">
                  <c:v>9</c:v>
                </c:pt>
                <c:pt idx="30">
                  <c:v>10</c:v>
                </c:pt>
                <c:pt idx="31">
                  <c:v>11</c:v>
                </c:pt>
              </c:numCache>
            </c:numRef>
          </c:cat>
          <c:val>
            <c:numRef>
              <c:f>NPV_Consolid!$C$132:$R$132</c:f>
              <c:numCache>
                <c:formatCode>_(* #,##0_);_(* \(#,##0\);_(* "-"??_);_(@_)</c:formatCode>
                <c:ptCount val="16"/>
                <c:pt idx="0">
                  <c:v>0</c:v>
                </c:pt>
                <c:pt idx="1">
                  <c:v>0</c:v>
                </c:pt>
                <c:pt idx="2">
                  <c:v>0</c:v>
                </c:pt>
                <c:pt idx="3">
                  <c:v>-4.3480000000000003E-3</c:v>
                </c:pt>
                <c:pt idx="4">
                  <c:v>-1.7392000000000001E-2</c:v>
                </c:pt>
                <c:pt idx="5">
                  <c:v>-1.054939779422275</c:v>
                </c:pt>
                <c:pt idx="6">
                  <c:v>-1.206673329076831</c:v>
                </c:pt>
                <c:pt idx="7">
                  <c:v>-1.1197040842462411</c:v>
                </c:pt>
                <c:pt idx="8">
                  <c:v>-0.95174769449875107</c:v>
                </c:pt>
                <c:pt idx="9">
                  <c:v>-6.0468136184459231E-2</c:v>
                </c:pt>
                <c:pt idx="10">
                  <c:v>1.8305624665539206</c:v>
                </c:pt>
                <c:pt idx="11">
                  <c:v>5.4089380883961917</c:v>
                </c:pt>
                <c:pt idx="12">
                  <c:v>9.3032681648739466</c:v>
                </c:pt>
                <c:pt idx="13">
                  <c:v>14.731694205716821</c:v>
                </c:pt>
                <c:pt idx="14">
                  <c:v>14.731694205716821</c:v>
                </c:pt>
                <c:pt idx="15">
                  <c:v>14.731694205716821</c:v>
                </c:pt>
              </c:numCache>
            </c:numRef>
          </c:val>
          <c:extLst>
            <c:ext xmlns:c16="http://schemas.microsoft.com/office/drawing/2014/chart" uri="{C3380CC4-5D6E-409C-BE32-E72D297353CC}">
              <c16:uniqueId val="{00000001-5CF7-47C8-8489-5650483AE419}"/>
            </c:ext>
          </c:extLst>
        </c:ser>
        <c:dLbls>
          <c:showLegendKey val="0"/>
          <c:showVal val="0"/>
          <c:showCatName val="0"/>
          <c:showSerName val="0"/>
          <c:showPercent val="0"/>
          <c:showBubbleSize val="0"/>
        </c:dLbls>
        <c:gapWidth val="100"/>
        <c:overlap val="-24"/>
        <c:axId val="1053101072"/>
        <c:axId val="1053101632"/>
      </c:barChart>
      <c:catAx>
        <c:axId val="1053101072"/>
        <c:scaling>
          <c:orientation val="minMax"/>
        </c:scaling>
        <c:delete val="0"/>
        <c:axPos val="b"/>
        <c:majorGridlines>
          <c:spPr bwMode="auto">
            <a:prstGeom prst="rect">
              <a:avLst/>
            </a:prstGeom>
            <a:ln w="9525" cap="flat" cmpd="sng" algn="ctr">
              <a:solidFill>
                <a:schemeClr val="tx1">
                  <a:lumMod val="15000"/>
                  <a:lumOff val="85000"/>
                </a:schemeClr>
              </a:solidFill>
              <a:round/>
            </a:ln>
            <a:effectLst/>
          </c:spPr>
        </c:majorGridlines>
        <c:numFmt formatCode="General" sourceLinked="1"/>
        <c:majorTickMark val="none"/>
        <c:minorTickMark val="none"/>
        <c:tickLblPos val="low"/>
        <c:spPr bwMode="auto">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crossAx val="1053101632"/>
        <c:crosses val="autoZero"/>
        <c:auto val="1"/>
        <c:lblAlgn val="ctr"/>
        <c:lblOffset val="100"/>
        <c:noMultiLvlLbl val="0"/>
      </c:catAx>
      <c:valAx>
        <c:axId val="1053101632"/>
        <c:scaling>
          <c:orientation val="minMax"/>
        </c:scaling>
        <c:delete val="0"/>
        <c:axPos val="l"/>
        <c:majorGridlines>
          <c:spPr bwMode="auto">
            <a:prstGeom prst="rect">
              <a:avLst/>
            </a:prstGeom>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crossAx val="1053101072"/>
        <c:crossesAt val="1"/>
        <c:crossBetween val="between"/>
      </c:valAx>
      <c:spPr>
        <a:prstGeom prst="rect">
          <a:avLst/>
        </a:prstGeom>
        <a:noFill/>
        <a:ln>
          <a:noFill/>
        </a:ln>
        <a:effectLst/>
      </c:spPr>
    </c:plotArea>
    <c:legend>
      <c:legendPos val="b"/>
      <c:overlay val="0"/>
      <c:spPr>
        <a:prstGeom prst="rect">
          <a:avLst/>
        </a:prstGeom>
        <a:noFill/>
        <a:ln>
          <a:noFill/>
        </a:ln>
        <a:effectLst/>
      </c:spPr>
      <c:txPr>
        <a:bodyPr rot="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legend>
    <c:plotVisOnly val="1"/>
    <c:dispBlanksAs val="gap"/>
    <c:showDLblsOverMax val="0"/>
  </c:chart>
  <c:spPr bwMode="auto">
    <a:xfrm>
      <a:off x="0" y="0"/>
      <a:ext cx="0" cy="0"/>
    </a:xfrm>
    <a:prstGeom prst="rect">
      <a:avLst/>
    </a:prstGeom>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NPV_RUB_EUR!$B$61</c:f>
          <c:strCache>
            <c:ptCount val="1"/>
            <c:pt idx="0">
              <c:v>Total Discounted CF</c:v>
            </c:pt>
          </c:strCache>
        </c:strRef>
      </c:tx>
      <c:overlay val="0"/>
      <c:spPr>
        <a:prstGeom prst="rect">
          <a:avLst/>
        </a:prstGeom>
        <a:noFill/>
        <a:ln>
          <a:noFill/>
        </a:ln>
        <a:effectLst/>
      </c:spPr>
      <c:txPr>
        <a:bodyPr rot="0" spcFirstLastPara="1" vertOverflow="ellipsis" vert="horz" wrap="square" anchor="ctr" anchorCtr="1"/>
        <a:lstStyle/>
        <a:p>
          <a:pPr>
            <a:defRPr sz="1400" b="0" i="0" u="none" strike="noStrike" cap="none" spc="20" baseline="0">
              <a:solidFill>
                <a:schemeClr val="tx1">
                  <a:lumMod val="50000"/>
                  <a:lumOff val="50000"/>
                </a:schemeClr>
              </a:solidFill>
              <a:latin typeface="+mn-lt"/>
              <a:ea typeface="+mn-ea"/>
              <a:cs typeface="+mn-cs"/>
            </a:defRPr>
          </a:pPr>
          <a:endParaRPr lang="ru-RU"/>
        </a:p>
      </c:txPr>
    </c:title>
    <c:autoTitleDeleted val="0"/>
    <c:plotArea>
      <c:layout/>
      <c:barChart>
        <c:barDir val="col"/>
        <c:grouping val="clustered"/>
        <c:varyColors val="0"/>
        <c:ser>
          <c:idx val="0"/>
          <c:order val="0"/>
          <c:tx>
            <c:strRef>
              <c:f>NPV_RUB_EUR!$B$61</c:f>
              <c:strCache>
                <c:ptCount val="1"/>
                <c:pt idx="0">
                  <c:v>Total Discounted CF</c:v>
                </c:pt>
              </c:strCache>
            </c:strRef>
          </c:tx>
          <c:spPr bwMode="auto">
            <a:prstGeom prst="rect">
              <a:avLst/>
            </a:prstGeom>
            <a:gradFill>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numRef>
              <c:f>(NPV_RUB_EUR!$C$4:$R$4,NPV_RUB_EUR!$C$3:$R$3)</c:f>
              <c:numCache>
                <c:formatCode>General</c:formatCode>
                <c:ptCount val="32"/>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-4</c:v>
                </c:pt>
                <c:pt idx="17">
                  <c:v>-3</c:v>
                </c:pt>
                <c:pt idx="18">
                  <c:v>-2</c:v>
                </c:pt>
                <c:pt idx="19">
                  <c:v>-1</c:v>
                </c:pt>
                <c:pt idx="20">
                  <c:v>0</c:v>
                </c:pt>
                <c:pt idx="21">
                  <c:v>1</c:v>
                </c:pt>
                <c:pt idx="22">
                  <c:v>2</c:v>
                </c:pt>
                <c:pt idx="23">
                  <c:v>3</c:v>
                </c:pt>
                <c:pt idx="24">
                  <c:v>4</c:v>
                </c:pt>
                <c:pt idx="25">
                  <c:v>5</c:v>
                </c:pt>
                <c:pt idx="26">
                  <c:v>6</c:v>
                </c:pt>
                <c:pt idx="27">
                  <c:v>7</c:v>
                </c:pt>
                <c:pt idx="28">
                  <c:v>8</c:v>
                </c:pt>
                <c:pt idx="29">
                  <c:v>9</c:v>
                </c:pt>
                <c:pt idx="30">
                  <c:v>10</c:v>
                </c:pt>
                <c:pt idx="31">
                  <c:v>11</c:v>
                </c:pt>
              </c:numCache>
            </c:numRef>
          </c:cat>
          <c:val>
            <c:numRef>
              <c:f>NPV_RUB_EUR!$C$61:$R$61</c:f>
              <c:numCache>
                <c:formatCode>_(* #,##0_);_(* \(#,##0\);_(* "-"??_);_(@_)</c:formatCode>
                <c:ptCount val="16"/>
                <c:pt idx="0">
                  <c:v>0</c:v>
                </c:pt>
                <c:pt idx="1">
                  <c:v>0</c:v>
                </c:pt>
                <c:pt idx="2">
                  <c:v>0</c:v>
                </c:pt>
                <c:pt idx="3">
                  <c:v>-417797.4598930481</c:v>
                </c:pt>
                <c:pt idx="4">
                  <c:v>-1047286.4135019587</c:v>
                </c:pt>
                <c:pt idx="5">
                  <c:v>-69605122.806021765</c:v>
                </c:pt>
                <c:pt idx="6">
                  <c:v>-8505368.5329604968</c:v>
                </c:pt>
                <c:pt idx="7">
                  <c:v>4073386.6600395404</c:v>
                </c:pt>
                <c:pt idx="8">
                  <c:v>6573019.0061207572</c:v>
                </c:pt>
                <c:pt idx="9">
                  <c:v>29144776.062473863</c:v>
                </c:pt>
                <c:pt idx="10">
                  <c:v>51668250.125222333</c:v>
                </c:pt>
                <c:pt idx="11">
                  <c:v>81693883.585414067</c:v>
                </c:pt>
                <c:pt idx="12">
                  <c:v>74287337.611412764</c:v>
                </c:pt>
                <c:pt idx="13">
                  <c:v>86523559.940539077</c:v>
                </c:pt>
                <c:pt idx="14">
                  <c:v>0</c:v>
                </c:pt>
                <c:pt idx="15">
                  <c:v>0</c:v>
                </c:pt>
              </c:numCache>
            </c:numRef>
          </c:val>
          <c:extLst>
            <c:ext xmlns:c16="http://schemas.microsoft.com/office/drawing/2014/chart" uri="{C3380CC4-5D6E-409C-BE32-E72D297353CC}">
              <c16:uniqueId val="{00000000-1163-4E57-B93B-A9DC10AF49B4}"/>
            </c:ext>
          </c:extLst>
        </c:ser>
        <c:ser>
          <c:idx val="1"/>
          <c:order val="1"/>
          <c:tx>
            <c:strRef>
              <c:f>NPV_RUB_EUR!$B$62</c:f>
              <c:strCache>
                <c:ptCount val="1"/>
                <c:pt idx="0">
                  <c:v>Cumulative discounted CF</c:v>
                </c:pt>
              </c:strCache>
            </c:strRef>
          </c:tx>
          <c:spPr bwMode="auto">
            <a:prstGeom prst="rect">
              <a:avLst/>
            </a:prstGeom>
            <a:gradFill>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numRef>
              <c:f>(NPV_RUB_EUR!$C$4:$R$4,NPV_RUB_EUR!$C$3:$R$3)</c:f>
              <c:numCache>
                <c:formatCode>General</c:formatCode>
                <c:ptCount val="32"/>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-4</c:v>
                </c:pt>
                <c:pt idx="17">
                  <c:v>-3</c:v>
                </c:pt>
                <c:pt idx="18">
                  <c:v>-2</c:v>
                </c:pt>
                <c:pt idx="19">
                  <c:v>-1</c:v>
                </c:pt>
                <c:pt idx="20">
                  <c:v>0</c:v>
                </c:pt>
                <c:pt idx="21">
                  <c:v>1</c:v>
                </c:pt>
                <c:pt idx="22">
                  <c:v>2</c:v>
                </c:pt>
                <c:pt idx="23">
                  <c:v>3</c:v>
                </c:pt>
                <c:pt idx="24">
                  <c:v>4</c:v>
                </c:pt>
                <c:pt idx="25">
                  <c:v>5</c:v>
                </c:pt>
                <c:pt idx="26">
                  <c:v>6</c:v>
                </c:pt>
                <c:pt idx="27">
                  <c:v>7</c:v>
                </c:pt>
                <c:pt idx="28">
                  <c:v>8</c:v>
                </c:pt>
                <c:pt idx="29">
                  <c:v>9</c:v>
                </c:pt>
                <c:pt idx="30">
                  <c:v>10</c:v>
                </c:pt>
                <c:pt idx="31">
                  <c:v>11</c:v>
                </c:pt>
              </c:numCache>
            </c:numRef>
          </c:cat>
          <c:val>
            <c:numRef>
              <c:f>NPV_RUB_EUR!$C$62:$R$62</c:f>
              <c:numCache>
                <c:formatCode>_(* #,##0_);_(* \(#,##0\);_(* "-"??_);_(@_)</c:formatCode>
                <c:ptCount val="16"/>
                <c:pt idx="0">
                  <c:v>0</c:v>
                </c:pt>
                <c:pt idx="1">
                  <c:v>0</c:v>
                </c:pt>
                <c:pt idx="2">
                  <c:v>0</c:v>
                </c:pt>
                <c:pt idx="3">
                  <c:v>-417797.4598930481</c:v>
                </c:pt>
                <c:pt idx="4">
                  <c:v>-1465083.8733950069</c:v>
                </c:pt>
                <c:pt idx="5">
                  <c:v>-71070206.679416776</c:v>
                </c:pt>
                <c:pt idx="6">
                  <c:v>-79575575.21237728</c:v>
                </c:pt>
                <c:pt idx="7">
                  <c:v>-75502188.552337736</c:v>
                </c:pt>
                <c:pt idx="8">
                  <c:v>-68929169.54621698</c:v>
                </c:pt>
                <c:pt idx="9">
                  <c:v>-39784393.483743116</c:v>
                </c:pt>
                <c:pt idx="10">
                  <c:v>11883856.641479217</c:v>
                </c:pt>
                <c:pt idx="11">
                  <c:v>93577740.226893276</c:v>
                </c:pt>
                <c:pt idx="12">
                  <c:v>167865077.83830604</c:v>
                </c:pt>
                <c:pt idx="13">
                  <c:v>254388637.77884513</c:v>
                </c:pt>
                <c:pt idx="14">
                  <c:v>254388637.77884513</c:v>
                </c:pt>
                <c:pt idx="15">
                  <c:v>254388637.77884513</c:v>
                </c:pt>
              </c:numCache>
            </c:numRef>
          </c:val>
          <c:extLst>
            <c:ext xmlns:c16="http://schemas.microsoft.com/office/drawing/2014/chart" uri="{C3380CC4-5D6E-409C-BE32-E72D297353CC}">
              <c16:uniqueId val="{00000001-1163-4E57-B93B-A9DC10AF49B4}"/>
            </c:ext>
          </c:extLst>
        </c:ser>
        <c:dLbls>
          <c:showLegendKey val="0"/>
          <c:showVal val="0"/>
          <c:showCatName val="0"/>
          <c:showSerName val="0"/>
          <c:showPercent val="0"/>
          <c:showBubbleSize val="0"/>
        </c:dLbls>
        <c:gapWidth val="100"/>
        <c:overlap val="-24"/>
        <c:axId val="1046513392"/>
        <c:axId val="1046513952"/>
      </c:barChart>
      <c:catAx>
        <c:axId val="1046513392"/>
        <c:scaling>
          <c:orientation val="minMax"/>
        </c:scaling>
        <c:delete val="0"/>
        <c:axPos val="b"/>
        <c:majorGridlines>
          <c:spPr bwMode="auto">
            <a:prstGeom prst="rect">
              <a:avLst/>
            </a:prstGeom>
            <a:ln w="9525" cap="flat" cmpd="sng" algn="ctr">
              <a:solidFill>
                <a:schemeClr val="tx1">
                  <a:lumMod val="15000"/>
                  <a:lumOff val="85000"/>
                </a:schemeClr>
              </a:solidFill>
              <a:round/>
            </a:ln>
            <a:effectLst/>
          </c:spPr>
        </c:majorGridlines>
        <c:numFmt formatCode="General" sourceLinked="1"/>
        <c:majorTickMark val="none"/>
        <c:minorTickMark val="none"/>
        <c:tickLblPos val="low"/>
        <c:spPr bwMode="auto">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crossAx val="1046513952"/>
        <c:crosses val="autoZero"/>
        <c:auto val="1"/>
        <c:lblAlgn val="ctr"/>
        <c:lblOffset val="100"/>
        <c:noMultiLvlLbl val="0"/>
      </c:catAx>
      <c:valAx>
        <c:axId val="1046513952"/>
        <c:scaling>
          <c:orientation val="minMax"/>
        </c:scaling>
        <c:delete val="0"/>
        <c:axPos val="l"/>
        <c:majorGridlines>
          <c:spPr bwMode="auto">
            <a:prstGeom prst="rect">
              <a:avLst/>
            </a:prstGeom>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crossAx val="1046513392"/>
        <c:crossesAt val="1"/>
        <c:crossBetween val="between"/>
      </c:valAx>
      <c:spPr>
        <a:prstGeom prst="rect">
          <a:avLst/>
        </a:prstGeom>
        <a:noFill/>
        <a:ln>
          <a:noFill/>
        </a:ln>
        <a:effectLst/>
      </c:spPr>
    </c:plotArea>
    <c:legend>
      <c:legendPos val="b"/>
      <c:overlay val="0"/>
      <c:spPr>
        <a:prstGeom prst="rect">
          <a:avLst/>
        </a:prstGeom>
        <a:noFill/>
        <a:ln>
          <a:noFill/>
        </a:ln>
        <a:effectLst/>
      </c:spPr>
      <c:txPr>
        <a:bodyPr rot="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legend>
    <c:plotVisOnly val="1"/>
    <c:dispBlanksAs val="gap"/>
    <c:showDLblsOverMax val="0"/>
  </c:chart>
  <c:spPr bwMode="auto">
    <a:xfrm>
      <a:off x="0" y="0"/>
      <a:ext cx="0" cy="0"/>
    </a:xfrm>
    <a:prstGeom prst="rect">
      <a:avLst/>
    </a:prstGeom>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NPV_RUB_EUR!$B$55</c:f>
          <c:strCache>
            <c:ptCount val="1"/>
            <c:pt idx="0">
              <c:v>Total Cash Flow</c:v>
            </c:pt>
          </c:strCache>
        </c:strRef>
      </c:tx>
      <c:overlay val="0"/>
      <c:spPr>
        <a:prstGeom prst="rect">
          <a:avLst/>
        </a:prstGeom>
        <a:noFill/>
        <a:ln>
          <a:noFill/>
        </a:ln>
        <a:effectLst/>
      </c:spPr>
      <c:txPr>
        <a:bodyPr rot="0" spcFirstLastPara="1" vertOverflow="ellipsis" vert="horz" wrap="square" anchor="ctr" anchorCtr="1"/>
        <a:lstStyle/>
        <a:p>
          <a:pPr>
            <a:defRPr sz="1400" b="0" i="0" u="none" strike="noStrike" cap="none" spc="20" baseline="0">
              <a:solidFill>
                <a:schemeClr val="tx1">
                  <a:lumMod val="50000"/>
                  <a:lumOff val="50000"/>
                </a:schemeClr>
              </a:solidFill>
              <a:latin typeface="+mn-lt"/>
              <a:ea typeface="+mn-ea"/>
              <a:cs typeface="+mn-cs"/>
            </a:defRPr>
          </a:pPr>
          <a:endParaRPr lang="ru-RU"/>
        </a:p>
      </c:txPr>
    </c:title>
    <c:autoTitleDeleted val="0"/>
    <c:plotArea>
      <c:layout/>
      <c:barChart>
        <c:barDir val="col"/>
        <c:grouping val="clustered"/>
        <c:varyColors val="0"/>
        <c:ser>
          <c:idx val="0"/>
          <c:order val="0"/>
          <c:tx>
            <c:strRef>
              <c:f>NPV_RUB_EUR!$B$55</c:f>
              <c:strCache>
                <c:ptCount val="1"/>
                <c:pt idx="0">
                  <c:v>Total Cash Flow</c:v>
                </c:pt>
              </c:strCache>
            </c:strRef>
          </c:tx>
          <c:spPr bwMode="auto">
            <a:prstGeom prst="rect">
              <a:avLst/>
            </a:prstGeom>
            <a:gradFill>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numRef>
              <c:f>(NPV_RUB_EUR!$C$4:$R$4,NPV_RUB_EUR!$C$3:$R$3)</c:f>
              <c:numCache>
                <c:formatCode>General</c:formatCode>
                <c:ptCount val="32"/>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-4</c:v>
                </c:pt>
                <c:pt idx="17">
                  <c:v>-3</c:v>
                </c:pt>
                <c:pt idx="18">
                  <c:v>-2</c:v>
                </c:pt>
                <c:pt idx="19">
                  <c:v>-1</c:v>
                </c:pt>
                <c:pt idx="20">
                  <c:v>0</c:v>
                </c:pt>
                <c:pt idx="21">
                  <c:v>1</c:v>
                </c:pt>
                <c:pt idx="22">
                  <c:v>2</c:v>
                </c:pt>
                <c:pt idx="23">
                  <c:v>3</c:v>
                </c:pt>
                <c:pt idx="24">
                  <c:v>4</c:v>
                </c:pt>
                <c:pt idx="25">
                  <c:v>5</c:v>
                </c:pt>
                <c:pt idx="26">
                  <c:v>6</c:v>
                </c:pt>
                <c:pt idx="27">
                  <c:v>7</c:v>
                </c:pt>
                <c:pt idx="28">
                  <c:v>8</c:v>
                </c:pt>
                <c:pt idx="29">
                  <c:v>9</c:v>
                </c:pt>
                <c:pt idx="30">
                  <c:v>10</c:v>
                </c:pt>
                <c:pt idx="31">
                  <c:v>11</c:v>
                </c:pt>
              </c:numCache>
            </c:numRef>
          </c:cat>
          <c:val>
            <c:numRef>
              <c:f>NPV_RUB_EUR!$C$55:$R$55</c:f>
              <c:numCache>
                <c:formatCode>_(* #,##0_);_(* \(#,##0\);_(* "-"??_);_(@_)</c:formatCode>
                <c:ptCount val="16"/>
                <c:pt idx="0">
                  <c:v>0</c:v>
                </c:pt>
                <c:pt idx="1">
                  <c:v>0</c:v>
                </c:pt>
                <c:pt idx="2">
                  <c:v>0</c:v>
                </c:pt>
                <c:pt idx="3">
                  <c:v>-500020</c:v>
                </c:pt>
                <c:pt idx="4">
                  <c:v>-1500060</c:v>
                </c:pt>
                <c:pt idx="5">
                  <c:v>-119317994.63356164</c:v>
                </c:pt>
                <c:pt idx="6">
                  <c:v>-17449358.210273951</c:v>
                </c:pt>
                <c:pt idx="7">
                  <c:v>10001463.155517891</c:v>
                </c:pt>
                <c:pt idx="8">
                  <c:v>19314984.820961297</c:v>
                </c:pt>
                <c:pt idx="9">
                  <c:v>102497149.2061435</c:v>
                </c:pt>
                <c:pt idx="10">
                  <c:v>217468519.31491363</c:v>
                </c:pt>
                <c:pt idx="11">
                  <c:v>411513196.51186121</c:v>
                </c:pt>
                <c:pt idx="12">
                  <c:v>447847958.79494172</c:v>
                </c:pt>
                <c:pt idx="13">
                  <c:v>624268994.69693065</c:v>
                </c:pt>
                <c:pt idx="14">
                  <c:v>0</c:v>
                </c:pt>
                <c:pt idx="15">
                  <c:v>0</c:v>
                </c:pt>
              </c:numCache>
            </c:numRef>
          </c:val>
          <c:extLst>
            <c:ext xmlns:c16="http://schemas.microsoft.com/office/drawing/2014/chart" uri="{C3380CC4-5D6E-409C-BE32-E72D297353CC}">
              <c16:uniqueId val="{00000000-C036-4042-A7F0-4320AA948441}"/>
            </c:ext>
          </c:extLst>
        </c:ser>
        <c:ser>
          <c:idx val="1"/>
          <c:order val="1"/>
          <c:tx>
            <c:strRef>
              <c:f>NPV_RUB_EUR!$B$56</c:f>
              <c:strCache>
                <c:ptCount val="1"/>
                <c:pt idx="0">
                  <c:v>Cumulative CF</c:v>
                </c:pt>
              </c:strCache>
            </c:strRef>
          </c:tx>
          <c:spPr bwMode="auto">
            <a:prstGeom prst="rect">
              <a:avLst/>
            </a:prstGeom>
            <a:gradFill>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numRef>
              <c:f>(NPV_RUB_EUR!$C$4:$R$4,NPV_RUB_EUR!$C$3:$R$3)</c:f>
              <c:numCache>
                <c:formatCode>General</c:formatCode>
                <c:ptCount val="32"/>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-4</c:v>
                </c:pt>
                <c:pt idx="17">
                  <c:v>-3</c:v>
                </c:pt>
                <c:pt idx="18">
                  <c:v>-2</c:v>
                </c:pt>
                <c:pt idx="19">
                  <c:v>-1</c:v>
                </c:pt>
                <c:pt idx="20">
                  <c:v>0</c:v>
                </c:pt>
                <c:pt idx="21">
                  <c:v>1</c:v>
                </c:pt>
                <c:pt idx="22">
                  <c:v>2</c:v>
                </c:pt>
                <c:pt idx="23">
                  <c:v>3</c:v>
                </c:pt>
                <c:pt idx="24">
                  <c:v>4</c:v>
                </c:pt>
                <c:pt idx="25">
                  <c:v>5</c:v>
                </c:pt>
                <c:pt idx="26">
                  <c:v>6</c:v>
                </c:pt>
                <c:pt idx="27">
                  <c:v>7</c:v>
                </c:pt>
                <c:pt idx="28">
                  <c:v>8</c:v>
                </c:pt>
                <c:pt idx="29">
                  <c:v>9</c:v>
                </c:pt>
                <c:pt idx="30">
                  <c:v>10</c:v>
                </c:pt>
                <c:pt idx="31">
                  <c:v>11</c:v>
                </c:pt>
              </c:numCache>
            </c:numRef>
          </c:cat>
          <c:val>
            <c:numRef>
              <c:f>NPV_RUB_EUR!$C$56:$R$56</c:f>
              <c:numCache>
                <c:formatCode>_(* #,##0_);_(* \(#,##0\);_(* "-"??_);_(@_)</c:formatCode>
                <c:ptCount val="16"/>
                <c:pt idx="0">
                  <c:v>0</c:v>
                </c:pt>
                <c:pt idx="1">
                  <c:v>0</c:v>
                </c:pt>
                <c:pt idx="2">
                  <c:v>0</c:v>
                </c:pt>
                <c:pt idx="3">
                  <c:v>-500020</c:v>
                </c:pt>
                <c:pt idx="4">
                  <c:v>-2000080</c:v>
                </c:pt>
                <c:pt idx="5">
                  <c:v>-121318074.63356164</c:v>
                </c:pt>
                <c:pt idx="6">
                  <c:v>-138767432.84383559</c:v>
                </c:pt>
                <c:pt idx="7">
                  <c:v>-128765969.6883177</c:v>
                </c:pt>
                <c:pt idx="8">
                  <c:v>-109450984.8673564</c:v>
                </c:pt>
                <c:pt idx="9">
                  <c:v>-6953835.6612129062</c:v>
                </c:pt>
                <c:pt idx="10">
                  <c:v>210514683.65370071</c:v>
                </c:pt>
                <c:pt idx="11">
                  <c:v>622027880.16556191</c:v>
                </c:pt>
                <c:pt idx="12">
                  <c:v>1069875838.9605036</c:v>
                </c:pt>
                <c:pt idx="13">
                  <c:v>1694144833.6574342</c:v>
                </c:pt>
                <c:pt idx="14">
                  <c:v>1694144833.6574342</c:v>
                </c:pt>
                <c:pt idx="15">
                  <c:v>1694144833.6574342</c:v>
                </c:pt>
              </c:numCache>
            </c:numRef>
          </c:val>
          <c:extLst>
            <c:ext xmlns:c16="http://schemas.microsoft.com/office/drawing/2014/chart" uri="{C3380CC4-5D6E-409C-BE32-E72D297353CC}">
              <c16:uniqueId val="{00000001-C036-4042-A7F0-4320AA948441}"/>
            </c:ext>
          </c:extLst>
        </c:ser>
        <c:dLbls>
          <c:showLegendKey val="0"/>
          <c:showVal val="0"/>
          <c:showCatName val="0"/>
          <c:showSerName val="0"/>
          <c:showPercent val="0"/>
          <c:showBubbleSize val="0"/>
        </c:dLbls>
        <c:gapWidth val="100"/>
        <c:overlap val="-24"/>
        <c:axId val="1053101072"/>
        <c:axId val="1053101632"/>
      </c:barChart>
      <c:catAx>
        <c:axId val="1053101072"/>
        <c:scaling>
          <c:orientation val="minMax"/>
        </c:scaling>
        <c:delete val="0"/>
        <c:axPos val="b"/>
        <c:majorGridlines>
          <c:spPr bwMode="auto">
            <a:prstGeom prst="rect">
              <a:avLst/>
            </a:prstGeom>
            <a:ln w="9525" cap="flat" cmpd="sng" algn="ctr">
              <a:solidFill>
                <a:schemeClr val="tx1">
                  <a:lumMod val="15000"/>
                  <a:lumOff val="85000"/>
                </a:schemeClr>
              </a:solidFill>
              <a:round/>
            </a:ln>
            <a:effectLst/>
          </c:spPr>
        </c:majorGridlines>
        <c:numFmt formatCode="General" sourceLinked="1"/>
        <c:majorTickMark val="none"/>
        <c:minorTickMark val="none"/>
        <c:tickLblPos val="low"/>
        <c:spPr bwMode="auto">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crossAx val="1053101632"/>
        <c:crosses val="autoZero"/>
        <c:auto val="1"/>
        <c:lblAlgn val="ctr"/>
        <c:lblOffset val="100"/>
        <c:noMultiLvlLbl val="0"/>
      </c:catAx>
      <c:valAx>
        <c:axId val="1053101632"/>
        <c:scaling>
          <c:orientation val="minMax"/>
        </c:scaling>
        <c:delete val="0"/>
        <c:axPos val="l"/>
        <c:majorGridlines>
          <c:spPr bwMode="auto">
            <a:prstGeom prst="rect">
              <a:avLst/>
            </a:prstGeom>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crossAx val="1053101072"/>
        <c:crossesAt val="1"/>
        <c:crossBetween val="between"/>
      </c:valAx>
      <c:spPr>
        <a:prstGeom prst="rect">
          <a:avLst/>
        </a:prstGeom>
        <a:noFill/>
        <a:ln>
          <a:noFill/>
        </a:ln>
        <a:effectLst/>
      </c:spPr>
    </c:plotArea>
    <c:legend>
      <c:legendPos val="b"/>
      <c:overlay val="0"/>
      <c:spPr>
        <a:prstGeom prst="rect">
          <a:avLst/>
        </a:prstGeom>
        <a:noFill/>
        <a:ln>
          <a:noFill/>
        </a:ln>
        <a:effectLst/>
      </c:spPr>
      <c:txPr>
        <a:bodyPr rot="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legend>
    <c:plotVisOnly val="1"/>
    <c:dispBlanksAs val="gap"/>
    <c:showDLblsOverMax val="0"/>
  </c:chart>
  <c:spPr bwMode="auto">
    <a:xfrm>
      <a:off x="0" y="0"/>
      <a:ext cx="0" cy="0"/>
    </a:xfrm>
    <a:prstGeom prst="rect">
      <a:avLst/>
    </a:prstGeom>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NPV_Local!$B$61</c:f>
          <c:strCache>
            <c:ptCount val="1"/>
            <c:pt idx="0">
              <c:v>Total Discounted CF</c:v>
            </c:pt>
          </c:strCache>
        </c:strRef>
      </c:tx>
      <c:overlay val="0"/>
      <c:spPr>
        <a:prstGeom prst="rect">
          <a:avLst/>
        </a:prstGeom>
        <a:noFill/>
        <a:ln>
          <a:noFill/>
        </a:ln>
        <a:effectLst/>
      </c:spPr>
      <c:txPr>
        <a:bodyPr rot="0" spcFirstLastPara="1" vertOverflow="ellipsis" vert="horz" wrap="square" anchor="ctr" anchorCtr="1"/>
        <a:lstStyle/>
        <a:p>
          <a:pPr>
            <a:defRPr sz="1400" b="0" i="0" u="none" strike="noStrike" cap="none" spc="20" baseline="0">
              <a:solidFill>
                <a:schemeClr val="tx1">
                  <a:lumMod val="50000"/>
                  <a:lumOff val="50000"/>
                </a:schemeClr>
              </a:solidFill>
              <a:latin typeface="+mn-lt"/>
              <a:ea typeface="+mn-ea"/>
              <a:cs typeface="+mn-cs"/>
            </a:defRPr>
          </a:pPr>
          <a:endParaRPr lang="ru-RU"/>
        </a:p>
      </c:txPr>
    </c:title>
    <c:autoTitleDeleted val="0"/>
    <c:plotArea>
      <c:layout/>
      <c:barChart>
        <c:barDir val="col"/>
        <c:grouping val="clustered"/>
        <c:varyColors val="0"/>
        <c:ser>
          <c:idx val="0"/>
          <c:order val="0"/>
          <c:tx>
            <c:strRef>
              <c:f>NPV_Local!$B$61</c:f>
              <c:strCache>
                <c:ptCount val="1"/>
                <c:pt idx="0">
                  <c:v>Total Discounted CF</c:v>
                </c:pt>
              </c:strCache>
            </c:strRef>
          </c:tx>
          <c:spPr bwMode="auto">
            <a:prstGeom prst="rect">
              <a:avLst/>
            </a:prstGeom>
            <a:gradFill>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numRef>
              <c:f>(NPV_Local!$C$4:$R$4,NPV_Local!$C$3:$R$3)</c:f>
              <c:numCache>
                <c:formatCode>General</c:formatCode>
                <c:ptCount val="32"/>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-4</c:v>
                </c:pt>
                <c:pt idx="17">
                  <c:v>-3</c:v>
                </c:pt>
                <c:pt idx="18">
                  <c:v>-2</c:v>
                </c:pt>
                <c:pt idx="19">
                  <c:v>-1</c:v>
                </c:pt>
                <c:pt idx="20">
                  <c:v>0</c:v>
                </c:pt>
                <c:pt idx="21">
                  <c:v>1</c:v>
                </c:pt>
                <c:pt idx="22">
                  <c:v>2</c:v>
                </c:pt>
                <c:pt idx="23">
                  <c:v>3</c:v>
                </c:pt>
                <c:pt idx="24">
                  <c:v>4</c:v>
                </c:pt>
                <c:pt idx="25">
                  <c:v>5</c:v>
                </c:pt>
                <c:pt idx="26">
                  <c:v>6</c:v>
                </c:pt>
                <c:pt idx="27">
                  <c:v>7</c:v>
                </c:pt>
                <c:pt idx="28">
                  <c:v>8</c:v>
                </c:pt>
                <c:pt idx="29">
                  <c:v>9</c:v>
                </c:pt>
                <c:pt idx="30">
                  <c:v>10</c:v>
                </c:pt>
                <c:pt idx="31">
                  <c:v>11</c:v>
                </c:pt>
              </c:numCache>
            </c:numRef>
          </c:cat>
          <c:val>
            <c:numRef>
              <c:f>NPV_Local!$C$61:$R$61</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E295-4C59-83E7-CC6A9DEB763F}"/>
            </c:ext>
          </c:extLst>
        </c:ser>
        <c:ser>
          <c:idx val="1"/>
          <c:order val="1"/>
          <c:tx>
            <c:strRef>
              <c:f>NPV_Local!$B$62</c:f>
              <c:strCache>
                <c:ptCount val="1"/>
                <c:pt idx="0">
                  <c:v>Cumulative discounted CF</c:v>
                </c:pt>
              </c:strCache>
            </c:strRef>
          </c:tx>
          <c:spPr bwMode="auto">
            <a:prstGeom prst="rect">
              <a:avLst/>
            </a:prstGeom>
            <a:gradFill>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numRef>
              <c:f>(NPV_Local!$C$4:$R$4,NPV_Local!$C$3:$R$3)</c:f>
              <c:numCache>
                <c:formatCode>General</c:formatCode>
                <c:ptCount val="32"/>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-4</c:v>
                </c:pt>
                <c:pt idx="17">
                  <c:v>-3</c:v>
                </c:pt>
                <c:pt idx="18">
                  <c:v>-2</c:v>
                </c:pt>
                <c:pt idx="19">
                  <c:v>-1</c:v>
                </c:pt>
                <c:pt idx="20">
                  <c:v>0</c:v>
                </c:pt>
                <c:pt idx="21">
                  <c:v>1</c:v>
                </c:pt>
                <c:pt idx="22">
                  <c:v>2</c:v>
                </c:pt>
                <c:pt idx="23">
                  <c:v>3</c:v>
                </c:pt>
                <c:pt idx="24">
                  <c:v>4</c:v>
                </c:pt>
                <c:pt idx="25">
                  <c:v>5</c:v>
                </c:pt>
                <c:pt idx="26">
                  <c:v>6</c:v>
                </c:pt>
                <c:pt idx="27">
                  <c:v>7</c:v>
                </c:pt>
                <c:pt idx="28">
                  <c:v>8</c:v>
                </c:pt>
                <c:pt idx="29">
                  <c:v>9</c:v>
                </c:pt>
                <c:pt idx="30">
                  <c:v>10</c:v>
                </c:pt>
                <c:pt idx="31">
                  <c:v>11</c:v>
                </c:pt>
              </c:numCache>
            </c:numRef>
          </c:cat>
          <c:val>
            <c:numRef>
              <c:f>NPV_Local!$C$62:$R$62</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295-4C59-83E7-CC6A9DEB763F}"/>
            </c:ext>
          </c:extLst>
        </c:ser>
        <c:dLbls>
          <c:showLegendKey val="0"/>
          <c:showVal val="0"/>
          <c:showCatName val="0"/>
          <c:showSerName val="0"/>
          <c:showPercent val="0"/>
          <c:showBubbleSize val="0"/>
        </c:dLbls>
        <c:gapWidth val="100"/>
        <c:overlap val="-24"/>
        <c:axId val="1046513392"/>
        <c:axId val="1046513952"/>
      </c:barChart>
      <c:catAx>
        <c:axId val="1046513392"/>
        <c:scaling>
          <c:orientation val="minMax"/>
        </c:scaling>
        <c:delete val="0"/>
        <c:axPos val="b"/>
        <c:majorGridlines>
          <c:spPr bwMode="auto">
            <a:prstGeom prst="rect">
              <a:avLst/>
            </a:prstGeom>
            <a:ln w="9525" cap="flat" cmpd="sng" algn="ctr">
              <a:solidFill>
                <a:schemeClr val="tx1">
                  <a:lumMod val="15000"/>
                  <a:lumOff val="85000"/>
                </a:schemeClr>
              </a:solidFill>
              <a:round/>
            </a:ln>
            <a:effectLst/>
          </c:spPr>
        </c:majorGridlines>
        <c:numFmt formatCode="General" sourceLinked="1"/>
        <c:majorTickMark val="none"/>
        <c:minorTickMark val="none"/>
        <c:tickLblPos val="low"/>
        <c:spPr bwMode="auto">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crossAx val="1046513952"/>
        <c:crosses val="autoZero"/>
        <c:auto val="1"/>
        <c:lblAlgn val="ctr"/>
        <c:lblOffset val="100"/>
        <c:noMultiLvlLbl val="0"/>
      </c:catAx>
      <c:valAx>
        <c:axId val="1046513952"/>
        <c:scaling>
          <c:orientation val="minMax"/>
        </c:scaling>
        <c:delete val="0"/>
        <c:axPos val="l"/>
        <c:majorGridlines>
          <c:spPr bwMode="auto">
            <a:prstGeom prst="rect">
              <a:avLst/>
            </a:prstGeom>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crossAx val="1046513392"/>
        <c:crossesAt val="1"/>
        <c:crossBetween val="between"/>
      </c:valAx>
      <c:spPr>
        <a:prstGeom prst="rect">
          <a:avLst/>
        </a:prstGeom>
        <a:noFill/>
        <a:ln>
          <a:noFill/>
        </a:ln>
        <a:effectLst/>
      </c:spPr>
    </c:plotArea>
    <c:legend>
      <c:legendPos val="b"/>
      <c:overlay val="0"/>
      <c:spPr>
        <a:prstGeom prst="rect">
          <a:avLst/>
        </a:prstGeom>
        <a:noFill/>
        <a:ln>
          <a:noFill/>
        </a:ln>
        <a:effectLst/>
      </c:spPr>
      <c:txPr>
        <a:bodyPr rot="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legend>
    <c:plotVisOnly val="1"/>
    <c:dispBlanksAs val="gap"/>
    <c:showDLblsOverMax val="0"/>
  </c:chart>
  <c:spPr bwMode="auto">
    <a:xfrm>
      <a:off x="0" y="0"/>
      <a:ext cx="0" cy="0"/>
    </a:xfrm>
    <a:prstGeom prst="rect">
      <a:avLst/>
    </a:prstGeom>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NPV_Local!$B$55</c:f>
          <c:strCache>
            <c:ptCount val="1"/>
            <c:pt idx="0">
              <c:v>Total Cash Flow</c:v>
            </c:pt>
          </c:strCache>
        </c:strRef>
      </c:tx>
      <c:overlay val="0"/>
      <c:spPr>
        <a:prstGeom prst="rect">
          <a:avLst/>
        </a:prstGeom>
        <a:noFill/>
        <a:ln>
          <a:noFill/>
        </a:ln>
        <a:effectLst/>
      </c:spPr>
      <c:txPr>
        <a:bodyPr rot="0" spcFirstLastPara="1" vertOverflow="ellipsis" vert="horz" wrap="square" anchor="ctr" anchorCtr="1"/>
        <a:lstStyle/>
        <a:p>
          <a:pPr>
            <a:defRPr sz="1400" b="0" i="0" u="none" strike="noStrike" cap="none" spc="20" baseline="0">
              <a:solidFill>
                <a:schemeClr val="tx1">
                  <a:lumMod val="50000"/>
                  <a:lumOff val="50000"/>
                </a:schemeClr>
              </a:solidFill>
              <a:latin typeface="+mn-lt"/>
              <a:ea typeface="+mn-ea"/>
              <a:cs typeface="+mn-cs"/>
            </a:defRPr>
          </a:pPr>
          <a:endParaRPr lang="ru-RU"/>
        </a:p>
      </c:txPr>
    </c:title>
    <c:autoTitleDeleted val="0"/>
    <c:plotArea>
      <c:layout/>
      <c:barChart>
        <c:barDir val="col"/>
        <c:grouping val="clustered"/>
        <c:varyColors val="0"/>
        <c:ser>
          <c:idx val="0"/>
          <c:order val="0"/>
          <c:tx>
            <c:strRef>
              <c:f>NPV_Local!$B$55</c:f>
              <c:strCache>
                <c:ptCount val="1"/>
                <c:pt idx="0">
                  <c:v>Total Cash Flow</c:v>
                </c:pt>
              </c:strCache>
            </c:strRef>
          </c:tx>
          <c:spPr bwMode="auto">
            <a:prstGeom prst="rect">
              <a:avLst/>
            </a:prstGeom>
            <a:gradFill>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numRef>
              <c:f>(NPV_Local!$C$4:$R$4,NPV_Local!$C$3:$R$3)</c:f>
              <c:numCache>
                <c:formatCode>General</c:formatCode>
                <c:ptCount val="32"/>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-4</c:v>
                </c:pt>
                <c:pt idx="17">
                  <c:v>-3</c:v>
                </c:pt>
                <c:pt idx="18">
                  <c:v>-2</c:v>
                </c:pt>
                <c:pt idx="19">
                  <c:v>-1</c:v>
                </c:pt>
                <c:pt idx="20">
                  <c:v>0</c:v>
                </c:pt>
                <c:pt idx="21">
                  <c:v>1</c:v>
                </c:pt>
                <c:pt idx="22">
                  <c:v>2</c:v>
                </c:pt>
                <c:pt idx="23">
                  <c:v>3</c:v>
                </c:pt>
                <c:pt idx="24">
                  <c:v>4</c:v>
                </c:pt>
                <c:pt idx="25">
                  <c:v>5</c:v>
                </c:pt>
                <c:pt idx="26">
                  <c:v>6</c:v>
                </c:pt>
                <c:pt idx="27">
                  <c:v>7</c:v>
                </c:pt>
                <c:pt idx="28">
                  <c:v>8</c:v>
                </c:pt>
                <c:pt idx="29">
                  <c:v>9</c:v>
                </c:pt>
                <c:pt idx="30">
                  <c:v>10</c:v>
                </c:pt>
                <c:pt idx="31">
                  <c:v>11</c:v>
                </c:pt>
              </c:numCache>
            </c:numRef>
          </c:cat>
          <c:val>
            <c:numRef>
              <c:f>NPV_Local!$C$55:$R$55</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29A2-438F-9CF4-B31A09BADCE3}"/>
            </c:ext>
          </c:extLst>
        </c:ser>
        <c:ser>
          <c:idx val="1"/>
          <c:order val="1"/>
          <c:tx>
            <c:strRef>
              <c:f>NPV_Local!$B$56</c:f>
              <c:strCache>
                <c:ptCount val="1"/>
                <c:pt idx="0">
                  <c:v>Cumulative CF</c:v>
                </c:pt>
              </c:strCache>
            </c:strRef>
          </c:tx>
          <c:spPr bwMode="auto">
            <a:prstGeom prst="rect">
              <a:avLst/>
            </a:prstGeom>
            <a:gradFill>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numRef>
              <c:f>(NPV_Local!$C$4:$R$4,NPV_Local!$C$3:$R$3)</c:f>
              <c:numCache>
                <c:formatCode>General</c:formatCode>
                <c:ptCount val="32"/>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-4</c:v>
                </c:pt>
                <c:pt idx="17">
                  <c:v>-3</c:v>
                </c:pt>
                <c:pt idx="18">
                  <c:v>-2</c:v>
                </c:pt>
                <c:pt idx="19">
                  <c:v>-1</c:v>
                </c:pt>
                <c:pt idx="20">
                  <c:v>0</c:v>
                </c:pt>
                <c:pt idx="21">
                  <c:v>1</c:v>
                </c:pt>
                <c:pt idx="22">
                  <c:v>2</c:v>
                </c:pt>
                <c:pt idx="23">
                  <c:v>3</c:v>
                </c:pt>
                <c:pt idx="24">
                  <c:v>4</c:v>
                </c:pt>
                <c:pt idx="25">
                  <c:v>5</c:v>
                </c:pt>
                <c:pt idx="26">
                  <c:v>6</c:v>
                </c:pt>
                <c:pt idx="27">
                  <c:v>7</c:v>
                </c:pt>
                <c:pt idx="28">
                  <c:v>8</c:v>
                </c:pt>
                <c:pt idx="29">
                  <c:v>9</c:v>
                </c:pt>
                <c:pt idx="30">
                  <c:v>10</c:v>
                </c:pt>
                <c:pt idx="31">
                  <c:v>11</c:v>
                </c:pt>
              </c:numCache>
            </c:numRef>
          </c:cat>
          <c:val>
            <c:numRef>
              <c:f>NPV_Local!$C$56:$R$56</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29A2-438F-9CF4-B31A09BADCE3}"/>
            </c:ext>
          </c:extLst>
        </c:ser>
        <c:dLbls>
          <c:showLegendKey val="0"/>
          <c:showVal val="0"/>
          <c:showCatName val="0"/>
          <c:showSerName val="0"/>
          <c:showPercent val="0"/>
          <c:showBubbleSize val="0"/>
        </c:dLbls>
        <c:gapWidth val="100"/>
        <c:overlap val="-24"/>
        <c:axId val="1053101072"/>
        <c:axId val="1053101632"/>
      </c:barChart>
      <c:catAx>
        <c:axId val="1053101072"/>
        <c:scaling>
          <c:orientation val="minMax"/>
        </c:scaling>
        <c:delete val="0"/>
        <c:axPos val="b"/>
        <c:majorGridlines>
          <c:spPr bwMode="auto">
            <a:prstGeom prst="rect">
              <a:avLst/>
            </a:prstGeom>
            <a:ln w="9525" cap="flat" cmpd="sng" algn="ctr">
              <a:solidFill>
                <a:schemeClr val="tx1">
                  <a:lumMod val="15000"/>
                  <a:lumOff val="85000"/>
                </a:schemeClr>
              </a:solidFill>
              <a:round/>
            </a:ln>
            <a:effectLst/>
          </c:spPr>
        </c:majorGridlines>
        <c:numFmt formatCode="General" sourceLinked="1"/>
        <c:majorTickMark val="none"/>
        <c:minorTickMark val="none"/>
        <c:tickLblPos val="low"/>
        <c:spPr bwMode="auto">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crossAx val="1053101632"/>
        <c:crosses val="autoZero"/>
        <c:auto val="1"/>
        <c:lblAlgn val="ctr"/>
        <c:lblOffset val="100"/>
        <c:noMultiLvlLbl val="0"/>
      </c:catAx>
      <c:valAx>
        <c:axId val="1053101632"/>
        <c:scaling>
          <c:orientation val="minMax"/>
        </c:scaling>
        <c:delete val="0"/>
        <c:axPos val="l"/>
        <c:majorGridlines>
          <c:spPr bwMode="auto">
            <a:prstGeom prst="rect">
              <a:avLst/>
            </a:prstGeom>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crossAx val="1053101072"/>
        <c:crossesAt val="1"/>
        <c:crossBetween val="between"/>
      </c:valAx>
      <c:spPr>
        <a:prstGeom prst="rect">
          <a:avLst/>
        </a:prstGeom>
        <a:noFill/>
        <a:ln>
          <a:noFill/>
        </a:ln>
        <a:effectLst/>
      </c:spPr>
    </c:plotArea>
    <c:legend>
      <c:legendPos val="b"/>
      <c:overlay val="0"/>
      <c:spPr>
        <a:prstGeom prst="rect">
          <a:avLst/>
        </a:prstGeom>
        <a:noFill/>
        <a:ln>
          <a:noFill/>
        </a:ln>
        <a:effectLst/>
      </c:spPr>
      <c:txPr>
        <a:bodyPr rot="0" spcFirstLastPara="1" vertOverflow="ellipsis" vert="horz" wrap="square" anchor="ctr" anchorCtr="1"/>
        <a:lstStyle/>
        <a:p>
          <a:pPr>
            <a:defRPr sz="900" b="0" i="0" u="none" strike="noStrike" baseline="0">
              <a:solidFill>
                <a:schemeClr val="tx1">
                  <a:lumMod val="50000"/>
                  <a:lumOff val="50000"/>
                </a:schemeClr>
              </a:solidFill>
              <a:latin typeface="+mn-lt"/>
              <a:ea typeface="+mn-ea"/>
              <a:cs typeface="+mn-cs"/>
            </a:defRPr>
          </a:pPr>
          <a:endParaRPr lang="ru-RU"/>
        </a:p>
      </c:txPr>
    </c:legend>
    <c:plotVisOnly val="1"/>
    <c:dispBlanksAs val="gap"/>
    <c:showDLblsOverMax val="0"/>
  </c:chart>
  <c:spPr bwMode="auto">
    <a:xfrm>
      <a:off x="0" y="0"/>
      <a:ext cx="0" cy="0"/>
    </a:xfrm>
    <a:prstGeom prst="rect">
      <a:avLst/>
    </a:prstGeom>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521999999999998E-2"/>
          <c:y val="5.0925999999999999E-2"/>
          <c:w val="0.92196699999999998"/>
          <c:h val="0.76405500000000004"/>
        </c:manualLayout>
      </c:layout>
      <c:barChart>
        <c:barDir val="col"/>
        <c:grouping val="stacked"/>
        <c:varyColors val="0"/>
        <c:ser>
          <c:idx val="2"/>
          <c:order val="0"/>
          <c:tx>
            <c:v>Existing Portfolio (less cannibalization)</c:v>
          </c:tx>
          <c:spPr>
            <a:prstGeom prst="rect">
              <a:avLst/>
            </a:prstGeom>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bg1"/>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numRef>
              <c:f>'PCM_P&amp;L'!$C$35:$O$35</c:f>
              <c:numCache>
                <c:formatCode>General</c:formatCode>
                <c:ptCount val="8"/>
                <c:pt idx="0">
                  <c:v>2027</c:v>
                </c:pt>
                <c:pt idx="1">
                  <c:v>2028</c:v>
                </c:pt>
                <c:pt idx="2">
                  <c:v>2029</c:v>
                </c:pt>
                <c:pt idx="3">
                  <c:v>2030</c:v>
                </c:pt>
                <c:pt idx="4">
                  <c:v>2031</c:v>
                </c:pt>
                <c:pt idx="5">
                  <c:v>2032</c:v>
                </c:pt>
                <c:pt idx="6">
                  <c:v>2033</c:v>
                </c:pt>
                <c:pt idx="7">
                  <c:v>2034</c:v>
                </c:pt>
              </c:numCache>
            </c:numRef>
          </c:cat>
          <c:val>
            <c:numRef>
              <c:f>'PCM_P&amp;L'!$C$39:$O$39</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72D2-4E11-B2F2-BF9B9D18FDDC}"/>
            </c:ext>
          </c:extLst>
        </c:ser>
        <c:ser>
          <c:idx val="1"/>
          <c:order val="1"/>
          <c:tx>
            <c:strRef>
              <c:f>'PCM_P&amp;L'!$B$31</c:f>
              <c:strCache>
                <c:ptCount val="1"/>
                <c:pt idx="0">
                  <c:v>Net Sales - Cannibalized</c:v>
                </c:pt>
              </c:strCache>
            </c:strRef>
          </c:tx>
          <c:spPr>
            <a:prstGeom prst="rect">
              <a:avLst/>
            </a:prstGeom>
            <a:solidFill>
              <a:srgbClr val="D50058"/>
            </a:solidFill>
            <a:ln>
              <a:noFill/>
            </a:ln>
            <a:effectLst/>
          </c:spPr>
          <c:invertIfNegative val="0"/>
          <c:dLbls>
            <c:spPr>
              <a:solidFill>
                <a:srgbClr val="D50058"/>
              </a:solid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bg1"/>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numRef>
              <c:f>'PCM_P&amp;L'!$C$35:$O$35</c:f>
              <c:numCache>
                <c:formatCode>General</c:formatCode>
                <c:ptCount val="8"/>
                <c:pt idx="0">
                  <c:v>2027</c:v>
                </c:pt>
                <c:pt idx="1">
                  <c:v>2028</c:v>
                </c:pt>
                <c:pt idx="2">
                  <c:v>2029</c:v>
                </c:pt>
                <c:pt idx="3">
                  <c:v>2030</c:v>
                </c:pt>
                <c:pt idx="4">
                  <c:v>2031</c:v>
                </c:pt>
                <c:pt idx="5">
                  <c:v>2032</c:v>
                </c:pt>
                <c:pt idx="6">
                  <c:v>2033</c:v>
                </c:pt>
                <c:pt idx="7">
                  <c:v>2034</c:v>
                </c:pt>
              </c:numCache>
            </c:numRef>
          </c:cat>
          <c:val>
            <c:numRef>
              <c:f>'PCM_P&amp;L'!$C$31:$O$31</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72D2-4E11-B2F2-BF9B9D18FDDC}"/>
            </c:ext>
          </c:extLst>
        </c:ser>
        <c:ser>
          <c:idx val="0"/>
          <c:order val="2"/>
          <c:tx>
            <c:strRef>
              <c:f>'PCM_P&amp;L'!$B$30</c:f>
              <c:strCache>
                <c:ptCount val="1"/>
                <c:pt idx="0">
                  <c:v>Net Sales - Incremental</c:v>
                </c:pt>
              </c:strCache>
            </c:strRef>
          </c:tx>
          <c:spPr>
            <a:prstGeom prst="rect">
              <a:avLst/>
            </a:prstGeom>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bg1"/>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numRef>
              <c:f>'PCM_P&amp;L'!$C$35:$O$35</c:f>
              <c:numCache>
                <c:formatCode>General</c:formatCode>
                <c:ptCount val="8"/>
                <c:pt idx="0">
                  <c:v>2027</c:v>
                </c:pt>
                <c:pt idx="1">
                  <c:v>2028</c:v>
                </c:pt>
                <c:pt idx="2">
                  <c:v>2029</c:v>
                </c:pt>
                <c:pt idx="3">
                  <c:v>2030</c:v>
                </c:pt>
                <c:pt idx="4">
                  <c:v>2031</c:v>
                </c:pt>
                <c:pt idx="5">
                  <c:v>2032</c:v>
                </c:pt>
                <c:pt idx="6">
                  <c:v>2033</c:v>
                </c:pt>
                <c:pt idx="7">
                  <c:v>2034</c:v>
                </c:pt>
              </c:numCache>
            </c:numRef>
          </c:cat>
          <c:val>
            <c:numRef>
              <c:f>'PCM_P&amp;L'!$C$30:$O$30</c:f>
              <c:numCache>
                <c:formatCode>#,##0.0</c:formatCode>
                <c:ptCount val="8"/>
                <c:pt idx="0">
                  <c:v>1343.5200000000002</c:v>
                </c:pt>
                <c:pt idx="1">
                  <c:v>2343.0988800000005</c:v>
                </c:pt>
                <c:pt idx="2">
                  <c:v>4597.160002560001</c:v>
                </c:pt>
                <c:pt idx="3">
                  <c:v>7015.2661639065609</c:v>
                </c:pt>
                <c:pt idx="4">
                  <c:v>9940.6321542555997</c:v>
                </c:pt>
                <c:pt idx="5">
                  <c:v>13002.351451482005</c:v>
                </c:pt>
                <c:pt idx="6">
                  <c:v>14172.563082115388</c:v>
                </c:pt>
                <c:pt idx="7">
                  <c:v>15448.093759505771</c:v>
                </c:pt>
              </c:numCache>
            </c:numRef>
          </c:val>
          <c:extLst>
            <c:ext xmlns:c16="http://schemas.microsoft.com/office/drawing/2014/chart" uri="{C3380CC4-5D6E-409C-BE32-E72D297353CC}">
              <c16:uniqueId val="{00000002-72D2-4E11-B2F2-BF9B9D18FDDC}"/>
            </c:ext>
          </c:extLst>
        </c:ser>
        <c:dLbls>
          <c:showLegendKey val="0"/>
          <c:showVal val="0"/>
          <c:showCatName val="0"/>
          <c:showSerName val="0"/>
          <c:showPercent val="0"/>
          <c:showBubbleSize val="0"/>
        </c:dLbls>
        <c:gapWidth val="30"/>
        <c:overlap val="100"/>
        <c:axId val="1239044672"/>
        <c:axId val="1239045000"/>
      </c:barChart>
      <c:lineChart>
        <c:grouping val="standard"/>
        <c:varyColors val="0"/>
        <c:ser>
          <c:idx val="3"/>
          <c:order val="3"/>
          <c:tx>
            <c:strRef>
              <c:f>'PCM_P&amp;L'!$B$41</c:f>
              <c:strCache>
                <c:ptCount val="1"/>
                <c:pt idx="0">
                  <c:v>Total Net sales</c:v>
                </c:pt>
              </c:strCache>
            </c:strRef>
          </c:tx>
          <c:spPr>
            <a:prstGeom prst="rect">
              <a:avLst/>
            </a:prstGeom>
            <a:ln w="28575"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baseline="0">
                    <a:solidFill>
                      <a:schemeClr val="tx1">
                        <a:lumMod val="75000"/>
                        <a:lumOff val="25000"/>
                      </a:schemeClr>
                    </a:solidFill>
                    <a:latin typeface="+mn-lt"/>
                    <a:ea typeface="+mn-ea"/>
                    <a:cs typeface="+mn-cs"/>
                  </a:defRPr>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numRef>
              <c:f>'PCM_P&amp;L'!$C$35:$O$35</c:f>
              <c:numCache>
                <c:formatCode>General</c:formatCode>
                <c:ptCount val="8"/>
                <c:pt idx="0">
                  <c:v>2027</c:v>
                </c:pt>
                <c:pt idx="1">
                  <c:v>2028</c:v>
                </c:pt>
                <c:pt idx="2">
                  <c:v>2029</c:v>
                </c:pt>
                <c:pt idx="3">
                  <c:v>2030</c:v>
                </c:pt>
                <c:pt idx="4">
                  <c:v>2031</c:v>
                </c:pt>
                <c:pt idx="5">
                  <c:v>2032</c:v>
                </c:pt>
                <c:pt idx="6">
                  <c:v>2033</c:v>
                </c:pt>
                <c:pt idx="7">
                  <c:v>2034</c:v>
                </c:pt>
              </c:numCache>
            </c:numRef>
          </c:cat>
          <c:val>
            <c:numRef>
              <c:f>'PCM_P&amp;L'!$C$41:$O$41</c:f>
              <c:numCache>
                <c:formatCode>#,##0.0</c:formatCode>
                <c:ptCount val="8"/>
                <c:pt idx="0">
                  <c:v>1343.5200000000002</c:v>
                </c:pt>
                <c:pt idx="1">
                  <c:v>2343.0988800000005</c:v>
                </c:pt>
                <c:pt idx="2">
                  <c:v>4597.160002560001</c:v>
                </c:pt>
                <c:pt idx="3">
                  <c:v>7015.2661639065609</c:v>
                </c:pt>
                <c:pt idx="4">
                  <c:v>9940.6321542555997</c:v>
                </c:pt>
                <c:pt idx="5">
                  <c:v>13002.351451482005</c:v>
                </c:pt>
                <c:pt idx="6">
                  <c:v>14172.563082115388</c:v>
                </c:pt>
                <c:pt idx="7">
                  <c:v>15448.093759505771</c:v>
                </c:pt>
              </c:numCache>
            </c:numRef>
          </c:val>
          <c:smooth val="0"/>
          <c:extLst>
            <c:ext xmlns:c16="http://schemas.microsoft.com/office/drawing/2014/chart" uri="{C3380CC4-5D6E-409C-BE32-E72D297353CC}">
              <c16:uniqueId val="{00000003-72D2-4E11-B2F2-BF9B9D18FDDC}"/>
            </c:ext>
          </c:extLst>
        </c:ser>
        <c:dLbls>
          <c:showLegendKey val="0"/>
          <c:showVal val="0"/>
          <c:showCatName val="0"/>
          <c:showSerName val="0"/>
          <c:showPercent val="0"/>
          <c:showBubbleSize val="0"/>
        </c:dLbls>
        <c:marker val="1"/>
        <c:smooth val="0"/>
        <c:axId val="1239044672"/>
        <c:axId val="1239045000"/>
      </c:lineChart>
      <c:catAx>
        <c:axId val="1239044672"/>
        <c:scaling>
          <c:orientation val="minMax"/>
        </c:scaling>
        <c:delete val="0"/>
        <c:axPos val="b"/>
        <c:numFmt formatCode="General" sourceLinked="1"/>
        <c:majorTickMark val="none"/>
        <c:minorTickMark val="none"/>
        <c:tickLblPos val="nextTo"/>
        <c:spPr>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ru-RU"/>
          </a:p>
        </c:txPr>
        <c:crossAx val="1239045000"/>
        <c:crosses val="autoZero"/>
        <c:auto val="1"/>
        <c:lblAlgn val="ctr"/>
        <c:lblOffset val="100"/>
        <c:noMultiLvlLbl val="0"/>
      </c:catAx>
      <c:valAx>
        <c:axId val="1239045000"/>
        <c:scaling>
          <c:orientation val="minMax"/>
        </c:scaling>
        <c:delete val="0"/>
        <c:axPos val="l"/>
        <c:majorGridlines>
          <c:spPr>
            <a:prstGeom prst="rect">
              <a:avLst/>
            </a:prstGeom>
            <a:ln w="9525" cap="flat" cmpd="sng" algn="ctr">
              <a:solidFill>
                <a:schemeClr val="tx1">
                  <a:lumMod val="15000"/>
                  <a:lumOff val="85000"/>
                </a:schemeClr>
              </a:solidFill>
              <a:round/>
            </a:ln>
            <a:effectLst/>
          </c:spPr>
        </c:majorGridlines>
        <c:numFmt formatCode="#,##0" sourceLinked="0"/>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ru-RU"/>
          </a:p>
        </c:txPr>
        <c:crossAx val="1239044672"/>
        <c:crosses val="autoZero"/>
        <c:crossBetween val="between"/>
      </c:valAx>
      <c:spPr>
        <a:prstGeom prst="rect">
          <a:avLst/>
        </a:prstGeom>
        <a:noFill/>
        <a:ln>
          <a:noFill/>
        </a:ln>
        <a:effectLst/>
      </c:spPr>
    </c:plotArea>
    <c:legend>
      <c:legendPos val="b"/>
      <c:legendEntry>
        <c:idx val="3"/>
        <c:delete val="1"/>
      </c:legendEntry>
      <c:layout>
        <c:manualLayout>
          <c:xMode val="edge"/>
          <c:yMode val="edge"/>
          <c:x val="1.3694E-2"/>
          <c:y val="0.92407499999999998"/>
          <c:w val="0.96029600000000004"/>
          <c:h val="4.8147000000000002E-2"/>
        </c:manualLayout>
      </c:layout>
      <c:overlay val="0"/>
      <c:spPr>
        <a:prstGeom prst="rect">
          <a:avLst/>
        </a:prstGeom>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ru-RU"/>
        </a:p>
      </c:txPr>
    </c:legend>
    <c:plotVisOnly val="1"/>
    <c:dispBlanksAs val="gap"/>
    <c:showDLblsOverMax val="0"/>
  </c:chart>
  <c:spPr>
    <a:xfrm>
      <a:off x="0" y="0"/>
      <a:ext cx="0" cy="0"/>
    </a:xfrm>
    <a:prstGeom prst="rect">
      <a:avLst/>
    </a:prstGeom>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cap="all"/>
  </cs:axisTitle>
  <cs:categoryAxis>
    <cs:lnRef idx="0"/>
    <cs:fillRef idx="0"/>
    <cs:effectRef idx="0"/>
    <cs:fontRef idx="minor">
      <a:schemeClr val="tx1">
        <a:lumMod val="50000"/>
        <a:lumOff val="50000"/>
      </a:schemeClr>
    </cs:fontRef>
    <cs:spPr bwMode="auto">
      <a:prstGeom prst="rect">
        <a:avLst/>
      </a:prstGeom>
      <a:ln w="9525" cap="flat" cmpd="sng" algn="ctr">
        <a:solidFill>
          <a:schemeClr val="tx1">
            <a:lumMod val="15000"/>
            <a:lumOff val="85000"/>
          </a:schemeClr>
        </a:solidFill>
        <a:round/>
      </a:ln>
    </cs:spPr>
    <cs:defRPr sz="900"/>
  </cs:categoryAxis>
  <cs:chartArea>
    <cs:lnRef idx="0"/>
    <cs:fillRef idx="0"/>
    <cs:effectRef idx="0"/>
    <cs:fontRef idx="minor">
      <a:schemeClr val="dk1"/>
    </cs:fontRef>
    <cs:spPr bwMode="auto">
      <a:prstGeom prst="rect">
        <a:avLst/>
      </a:prstGeom>
      <a:solidFill>
        <a:schemeClr val="bg1"/>
      </a:solidFill>
      <a:ln w="9525" cap="flat" cmpd="sng" algn="ctr">
        <a:solidFill>
          <a:schemeClr val="tx1">
            <a:lumMod val="15000"/>
            <a:lumOff val="85000"/>
          </a:schemeClr>
        </a:solidFill>
        <a:round/>
      </a:ln>
    </cs:spPr>
    <cs:defRPr sz="900"/>
  </cs:chartArea>
  <cs:dataLabel>
    <cs:lnRef idx="0"/>
    <cs:fillRef idx="0"/>
    <cs:effectRef idx="0"/>
    <cs:fontRef idx="minor">
      <a:schemeClr val="tx1">
        <a:lumMod val="50000"/>
        <a:lumOff val="50000"/>
      </a:schemeClr>
    </cs:fontRef>
    <cs:defRPr sz="900"/>
  </cs:dataLabel>
  <cs:dataLabelCallout>
    <cs:lnRef idx="0"/>
    <cs:fillRef idx="0"/>
    <cs:effectRef idx="0"/>
    <cs:fontRef idx="minor">
      <a:schemeClr val="dk1">
        <a:lumMod val="65000"/>
        <a:lumOff val="35000"/>
      </a:schemeClr>
    </cs:fontRef>
    <cs:spPr bwMode="auto">
      <a:prstGeom prst="rect">
        <a:avLst/>
      </a:prstGeom>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bwMode="auto">
      <a:prstGeom prst="rect">
        <a:avLst/>
      </a:prstGeom>
      <a:ln w="15875" cap="rnd">
        <a:solidFill>
          <a:schemeClr val="phClr"/>
        </a:solidFill>
        <a:round/>
      </a:ln>
    </cs:spPr>
  </cs:dataPointLine>
  <cs:dataPointMarker>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Marker>
  <cs:dataPointMarkerLayout/>
  <cs:dataPointWireframe>
    <cs:lnRef idx="0">
      <cs:styleClr val="auto"/>
    </cs:lnRef>
    <cs:fillRef idx="2"/>
    <cs:effectRef idx="0"/>
    <cs:fontRef idx="minor">
      <a:schemeClr val="dk1"/>
    </cs:fontRef>
    <cs:spPr bwMode="auto">
      <a:prstGeom prst="rect">
        <a:avLst/>
      </a:prstGeom>
      <a:ln w="9525" cap="rnd">
        <a:solidFill>
          <a:schemeClr val="phClr"/>
        </a:solidFill>
        <a:round/>
      </a:ln>
    </cs:spPr>
  </cs:dataPointWireframe>
  <cs:dataTable>
    <cs:lnRef idx="0"/>
    <cs:fillRef idx="0"/>
    <cs:effectRef idx="0"/>
    <cs:fontRef idx="minor">
      <a:schemeClr val="tx1">
        <a:lumMod val="50000"/>
        <a:lumOff val="50000"/>
      </a:schemeClr>
    </cs:fontRef>
    <cs:spPr bwMode="auto">
      <a:prstGeom prst="rect">
        <a:avLst/>
      </a:prstGeom>
      <a:ln w="9525">
        <a:solidFill>
          <a:schemeClr val="tx1">
            <a:lumMod val="15000"/>
            <a:lumOff val="85000"/>
          </a:schemeClr>
        </a:solidFill>
      </a:ln>
    </cs:spPr>
    <cs:defRPr sz="900"/>
  </cs:dataTable>
  <cs:downBar>
    <cs:lnRef idx="0"/>
    <cs:fillRef idx="0"/>
    <cs:effectRef idx="0"/>
    <cs:fontRef idx="minor">
      <a:schemeClr val="dk1"/>
    </cs:fontRef>
    <cs:spPr bwMode="auto">
      <a:prstGeom prst="rect">
        <a:avLst/>
      </a:prstGeom>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bwMode="auto">
      <a:prstGeom prst="rect">
        <a:avLst/>
      </a:prstGeom>
      <a:ln w="9525">
        <a:solidFill>
          <a:schemeClr val="tx1">
            <a:lumMod val="35000"/>
            <a:lumOff val="65000"/>
          </a:schemeClr>
        </a:solidFill>
        <a:prstDash val="dash"/>
      </a:ln>
    </cs:spPr>
  </cs:dropLine>
  <cs:errorBar>
    <cs:lnRef idx="0"/>
    <cs:fillRef idx="0"/>
    <cs:effectRef idx="0"/>
    <cs:fontRef idx="minor">
      <a:schemeClr val="dk1"/>
    </cs:fontRef>
    <cs:spPr bwMode="auto">
      <a:prstGeom prst="rect">
        <a:avLst/>
      </a:prstGeom>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bwMode="auto">
      <a:prstGeom prst="rect">
        <a:avLst/>
      </a:prstGeom>
      <a:ln w="9525" cap="flat" cmpd="sng" algn="ctr">
        <a:solidFill>
          <a:schemeClr val="tx1">
            <a:lumMod val="15000"/>
            <a:lumOff val="85000"/>
          </a:schemeClr>
        </a:solidFill>
        <a:round/>
      </a:ln>
    </cs:spPr>
  </cs:gridlineMajor>
  <cs:gridlineMinor>
    <cs:lnRef idx="0"/>
    <cs:fillRef idx="0"/>
    <cs:effectRef idx="0"/>
    <cs:fontRef idx="minor">
      <a:schemeClr val="dk1"/>
    </cs:fontRef>
    <cs:spPr bwMode="auto">
      <a:prstGeom prst="rect">
        <a:avLst/>
      </a:prstGeom>
      <a:ln>
        <a:solidFill>
          <a:schemeClr val="tx1">
            <a:lumMod val="5000"/>
            <a:lumOff val="95000"/>
          </a:schemeClr>
        </a:solidFill>
      </a:ln>
    </cs:spPr>
  </cs:gridlineMinor>
  <cs:hiLoLine>
    <cs:lnRef idx="0"/>
    <cs:fillRef idx="0"/>
    <cs:effectRef idx="0"/>
    <cs:fontRef idx="minor">
      <a:schemeClr val="dk1"/>
    </cs:fontRef>
    <cs:spPr bwMode="auto">
      <a:prstGeom prst="rect">
        <a:avLst/>
      </a:prstGeom>
      <a:ln w="9525">
        <a:solidFill>
          <a:schemeClr val="tx1">
            <a:lumMod val="50000"/>
            <a:lumOff val="50000"/>
          </a:schemeClr>
        </a:solidFill>
        <a:prstDash val="dash"/>
      </a:ln>
    </cs:spPr>
  </cs:hiLoLine>
  <cs:leaderLine>
    <cs:lnRef idx="0"/>
    <cs:fillRef idx="0"/>
    <cs:effectRef idx="0"/>
    <cs:fontRef idx="minor">
      <a:schemeClr val="dk1"/>
    </cs:fontRef>
    <cs:spPr bwMode="auto">
      <a:prstGeom prst="rect">
        <a:avLst/>
      </a:prstGeom>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tx1">
        <a:lumMod val="50000"/>
        <a:lumOff val="50000"/>
      </a:schemeClr>
    </cs:fontRef>
    <cs:spPr bwMode="auto">
      <a:prstGeom prst="rect">
        <a:avLst/>
      </a:prstGeom>
      <a:ln w="9525" cap="flat" cmpd="sng" algn="ctr">
        <a:solidFill>
          <a:schemeClr val="tx1">
            <a:lumMod val="15000"/>
            <a:lumOff val="85000"/>
          </a:schemeClr>
        </a:solidFill>
        <a:round/>
      </a:ln>
    </cs:spPr>
    <cs:defRPr sz="900"/>
  </cs:seriesAxis>
  <cs:seriesLine>
    <cs:lnRef idx="0"/>
    <cs:fillRef idx="0"/>
    <cs:effectRef idx="0"/>
    <cs:fontRef idx="minor">
      <a:schemeClr val="dk1"/>
    </cs:fontRef>
    <cs:spPr bwMode="auto">
      <a:prstGeom prst="rect">
        <a:avLst/>
      </a:prstGeom>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cap="none" spc="20"/>
  </cs:title>
  <cs:trendline>
    <cs:lnRef idx="0">
      <cs:styleClr val="auto"/>
    </cs:lnRef>
    <cs:fillRef idx="2"/>
    <cs:effectRef idx="0"/>
    <cs:fontRef idx="minor">
      <a:schemeClr val="dk1"/>
    </cs:fontRef>
    <cs:spPr bwMode="auto">
      <a:prstGeom prst="rect">
        <a:avLst/>
      </a:prstGeom>
      <a:ln w="9525" cap="rnd">
        <a:solidFill>
          <a:schemeClr val="phClr"/>
        </a:solidFill>
      </a:ln>
    </cs:spPr>
  </cs:trendline>
  <cs:trendlineLabel>
    <cs:lnRef idx="0"/>
    <cs:fillRef idx="0"/>
    <cs:effectRef idx="0"/>
    <cs:fontRef idx="minor">
      <a:schemeClr val="tx1">
        <a:lumMod val="50000"/>
        <a:lumOff val="50000"/>
      </a:schemeClr>
    </cs:fontRef>
    <cs:defRPr sz="900"/>
  </cs:trendlineLabel>
  <cs:upBar>
    <cs:lnRef idx="0"/>
    <cs:fillRef idx="0"/>
    <cs:effectRef idx="0"/>
    <cs:fontRef idx="minor">
      <a:schemeClr val="dk1"/>
    </cs:fontRef>
    <cs:spPr bwMode="auto">
      <a:prstGeom prst="rect">
        <a:avLst/>
      </a:prstGeom>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cap="all"/>
  </cs:axisTitle>
  <cs:categoryAxis>
    <cs:lnRef idx="0"/>
    <cs:fillRef idx="0"/>
    <cs:effectRef idx="0"/>
    <cs:fontRef idx="minor">
      <a:schemeClr val="tx1">
        <a:lumMod val="50000"/>
        <a:lumOff val="50000"/>
      </a:schemeClr>
    </cs:fontRef>
    <cs:spPr bwMode="auto">
      <a:prstGeom prst="rect">
        <a:avLst/>
      </a:prstGeom>
      <a:ln w="9525" cap="flat" cmpd="sng" algn="ctr">
        <a:solidFill>
          <a:schemeClr val="tx1">
            <a:lumMod val="15000"/>
            <a:lumOff val="85000"/>
          </a:schemeClr>
        </a:solidFill>
        <a:round/>
      </a:ln>
    </cs:spPr>
    <cs:defRPr sz="900"/>
  </cs:categoryAxis>
  <cs:chartArea>
    <cs:lnRef idx="0"/>
    <cs:fillRef idx="0"/>
    <cs:effectRef idx="0"/>
    <cs:fontRef idx="minor">
      <a:schemeClr val="dk1"/>
    </cs:fontRef>
    <cs:spPr bwMode="auto">
      <a:prstGeom prst="rect">
        <a:avLst/>
      </a:prstGeom>
      <a:solidFill>
        <a:schemeClr val="bg1"/>
      </a:solidFill>
      <a:ln w="9525" cap="flat" cmpd="sng" algn="ctr">
        <a:solidFill>
          <a:schemeClr val="tx1">
            <a:lumMod val="15000"/>
            <a:lumOff val="85000"/>
          </a:schemeClr>
        </a:solidFill>
        <a:round/>
      </a:ln>
    </cs:spPr>
    <cs:defRPr sz="900"/>
  </cs:chartArea>
  <cs:dataLabel>
    <cs:lnRef idx="0"/>
    <cs:fillRef idx="0"/>
    <cs:effectRef idx="0"/>
    <cs:fontRef idx="minor">
      <a:schemeClr val="tx1">
        <a:lumMod val="50000"/>
        <a:lumOff val="50000"/>
      </a:schemeClr>
    </cs:fontRef>
    <cs:defRPr sz="900"/>
  </cs:dataLabel>
  <cs:dataLabelCallout>
    <cs:lnRef idx="0"/>
    <cs:fillRef idx="0"/>
    <cs:effectRef idx="0"/>
    <cs:fontRef idx="minor">
      <a:schemeClr val="dk1">
        <a:lumMod val="65000"/>
        <a:lumOff val="35000"/>
      </a:schemeClr>
    </cs:fontRef>
    <cs:spPr bwMode="auto">
      <a:prstGeom prst="rect">
        <a:avLst/>
      </a:prstGeom>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bwMode="auto">
      <a:prstGeom prst="rect">
        <a:avLst/>
      </a:prstGeom>
      <a:ln w="15875" cap="rnd">
        <a:solidFill>
          <a:schemeClr val="phClr"/>
        </a:solidFill>
        <a:round/>
      </a:ln>
    </cs:spPr>
  </cs:dataPointLine>
  <cs:dataPointMarker>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Marker>
  <cs:dataPointMarkerLayout/>
  <cs:dataPointWireframe>
    <cs:lnRef idx="0">
      <cs:styleClr val="auto"/>
    </cs:lnRef>
    <cs:fillRef idx="2"/>
    <cs:effectRef idx="0"/>
    <cs:fontRef idx="minor">
      <a:schemeClr val="dk1"/>
    </cs:fontRef>
    <cs:spPr bwMode="auto">
      <a:prstGeom prst="rect">
        <a:avLst/>
      </a:prstGeom>
      <a:ln w="9525" cap="rnd">
        <a:solidFill>
          <a:schemeClr val="phClr"/>
        </a:solidFill>
        <a:round/>
      </a:ln>
    </cs:spPr>
  </cs:dataPointWireframe>
  <cs:dataTable>
    <cs:lnRef idx="0"/>
    <cs:fillRef idx="0"/>
    <cs:effectRef idx="0"/>
    <cs:fontRef idx="minor">
      <a:schemeClr val="tx1">
        <a:lumMod val="50000"/>
        <a:lumOff val="50000"/>
      </a:schemeClr>
    </cs:fontRef>
    <cs:spPr bwMode="auto">
      <a:prstGeom prst="rect">
        <a:avLst/>
      </a:prstGeom>
      <a:ln w="9525">
        <a:solidFill>
          <a:schemeClr val="tx1">
            <a:lumMod val="15000"/>
            <a:lumOff val="85000"/>
          </a:schemeClr>
        </a:solidFill>
      </a:ln>
    </cs:spPr>
    <cs:defRPr sz="900"/>
  </cs:dataTable>
  <cs:downBar>
    <cs:lnRef idx="0"/>
    <cs:fillRef idx="0"/>
    <cs:effectRef idx="0"/>
    <cs:fontRef idx="minor">
      <a:schemeClr val="dk1"/>
    </cs:fontRef>
    <cs:spPr bwMode="auto">
      <a:prstGeom prst="rect">
        <a:avLst/>
      </a:prstGeom>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bwMode="auto">
      <a:prstGeom prst="rect">
        <a:avLst/>
      </a:prstGeom>
      <a:ln w="9525">
        <a:solidFill>
          <a:schemeClr val="tx1">
            <a:lumMod val="35000"/>
            <a:lumOff val="65000"/>
          </a:schemeClr>
        </a:solidFill>
        <a:prstDash val="dash"/>
      </a:ln>
    </cs:spPr>
  </cs:dropLine>
  <cs:errorBar>
    <cs:lnRef idx="0"/>
    <cs:fillRef idx="0"/>
    <cs:effectRef idx="0"/>
    <cs:fontRef idx="minor">
      <a:schemeClr val="dk1"/>
    </cs:fontRef>
    <cs:spPr bwMode="auto">
      <a:prstGeom prst="rect">
        <a:avLst/>
      </a:prstGeom>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bwMode="auto">
      <a:prstGeom prst="rect">
        <a:avLst/>
      </a:prstGeom>
      <a:ln w="9525" cap="flat" cmpd="sng" algn="ctr">
        <a:solidFill>
          <a:schemeClr val="tx1">
            <a:lumMod val="15000"/>
            <a:lumOff val="85000"/>
          </a:schemeClr>
        </a:solidFill>
        <a:round/>
      </a:ln>
    </cs:spPr>
  </cs:gridlineMajor>
  <cs:gridlineMinor>
    <cs:lnRef idx="0"/>
    <cs:fillRef idx="0"/>
    <cs:effectRef idx="0"/>
    <cs:fontRef idx="minor">
      <a:schemeClr val="dk1"/>
    </cs:fontRef>
    <cs:spPr bwMode="auto">
      <a:prstGeom prst="rect">
        <a:avLst/>
      </a:prstGeom>
      <a:ln>
        <a:solidFill>
          <a:schemeClr val="tx1">
            <a:lumMod val="5000"/>
            <a:lumOff val="95000"/>
          </a:schemeClr>
        </a:solidFill>
      </a:ln>
    </cs:spPr>
  </cs:gridlineMinor>
  <cs:hiLoLine>
    <cs:lnRef idx="0"/>
    <cs:fillRef idx="0"/>
    <cs:effectRef idx="0"/>
    <cs:fontRef idx="minor">
      <a:schemeClr val="dk1"/>
    </cs:fontRef>
    <cs:spPr bwMode="auto">
      <a:prstGeom prst="rect">
        <a:avLst/>
      </a:prstGeom>
      <a:ln w="9525">
        <a:solidFill>
          <a:schemeClr val="tx1">
            <a:lumMod val="50000"/>
            <a:lumOff val="50000"/>
          </a:schemeClr>
        </a:solidFill>
        <a:prstDash val="dash"/>
      </a:ln>
    </cs:spPr>
  </cs:hiLoLine>
  <cs:leaderLine>
    <cs:lnRef idx="0"/>
    <cs:fillRef idx="0"/>
    <cs:effectRef idx="0"/>
    <cs:fontRef idx="minor">
      <a:schemeClr val="dk1"/>
    </cs:fontRef>
    <cs:spPr bwMode="auto">
      <a:prstGeom prst="rect">
        <a:avLst/>
      </a:prstGeom>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tx1">
        <a:lumMod val="50000"/>
        <a:lumOff val="50000"/>
      </a:schemeClr>
    </cs:fontRef>
    <cs:spPr bwMode="auto">
      <a:prstGeom prst="rect">
        <a:avLst/>
      </a:prstGeom>
      <a:ln w="9525" cap="flat" cmpd="sng" algn="ctr">
        <a:solidFill>
          <a:schemeClr val="tx1">
            <a:lumMod val="15000"/>
            <a:lumOff val="85000"/>
          </a:schemeClr>
        </a:solidFill>
        <a:round/>
      </a:ln>
    </cs:spPr>
    <cs:defRPr sz="900"/>
  </cs:seriesAxis>
  <cs:seriesLine>
    <cs:lnRef idx="0"/>
    <cs:fillRef idx="0"/>
    <cs:effectRef idx="0"/>
    <cs:fontRef idx="minor">
      <a:schemeClr val="dk1"/>
    </cs:fontRef>
    <cs:spPr bwMode="auto">
      <a:prstGeom prst="rect">
        <a:avLst/>
      </a:prstGeom>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cap="none" spc="20"/>
  </cs:title>
  <cs:trendline>
    <cs:lnRef idx="0">
      <cs:styleClr val="auto"/>
    </cs:lnRef>
    <cs:fillRef idx="2"/>
    <cs:effectRef idx="0"/>
    <cs:fontRef idx="minor">
      <a:schemeClr val="dk1"/>
    </cs:fontRef>
    <cs:spPr bwMode="auto">
      <a:prstGeom prst="rect">
        <a:avLst/>
      </a:prstGeom>
      <a:ln w="9525" cap="rnd">
        <a:solidFill>
          <a:schemeClr val="phClr"/>
        </a:solidFill>
      </a:ln>
    </cs:spPr>
  </cs:trendline>
  <cs:trendlineLabel>
    <cs:lnRef idx="0"/>
    <cs:fillRef idx="0"/>
    <cs:effectRef idx="0"/>
    <cs:fontRef idx="minor">
      <a:schemeClr val="tx1">
        <a:lumMod val="50000"/>
        <a:lumOff val="50000"/>
      </a:schemeClr>
    </cs:fontRef>
    <cs:defRPr sz="900"/>
  </cs:trendlineLabel>
  <cs:upBar>
    <cs:lnRef idx="0"/>
    <cs:fillRef idx="0"/>
    <cs:effectRef idx="0"/>
    <cs:fontRef idx="minor">
      <a:schemeClr val="dk1"/>
    </cs:fontRef>
    <cs:spPr bwMode="auto">
      <a:prstGeom prst="rect">
        <a:avLst/>
      </a:prstGeom>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cap="all"/>
  </cs:axisTitle>
  <cs:categoryAxis>
    <cs:lnRef idx="0"/>
    <cs:fillRef idx="0"/>
    <cs:effectRef idx="0"/>
    <cs:fontRef idx="minor">
      <a:schemeClr val="tx1">
        <a:lumMod val="50000"/>
        <a:lumOff val="50000"/>
      </a:schemeClr>
    </cs:fontRef>
    <cs:spPr bwMode="auto">
      <a:prstGeom prst="rect">
        <a:avLst/>
      </a:prstGeom>
      <a:ln w="9525" cap="flat" cmpd="sng" algn="ctr">
        <a:solidFill>
          <a:schemeClr val="tx1">
            <a:lumMod val="15000"/>
            <a:lumOff val="85000"/>
          </a:schemeClr>
        </a:solidFill>
        <a:round/>
      </a:ln>
    </cs:spPr>
    <cs:defRPr sz="900"/>
  </cs:categoryAxis>
  <cs:chartArea>
    <cs:lnRef idx="0"/>
    <cs:fillRef idx="0"/>
    <cs:effectRef idx="0"/>
    <cs:fontRef idx="minor">
      <a:schemeClr val="dk1"/>
    </cs:fontRef>
    <cs:spPr bwMode="auto">
      <a:prstGeom prst="rect">
        <a:avLst/>
      </a:prstGeom>
      <a:solidFill>
        <a:schemeClr val="bg1"/>
      </a:solidFill>
      <a:ln w="9525" cap="flat" cmpd="sng" algn="ctr">
        <a:solidFill>
          <a:schemeClr val="tx1">
            <a:lumMod val="15000"/>
            <a:lumOff val="85000"/>
          </a:schemeClr>
        </a:solidFill>
        <a:round/>
      </a:ln>
    </cs:spPr>
    <cs:defRPr sz="900"/>
  </cs:chartArea>
  <cs:dataLabel>
    <cs:lnRef idx="0"/>
    <cs:fillRef idx="0"/>
    <cs:effectRef idx="0"/>
    <cs:fontRef idx="minor">
      <a:schemeClr val="tx1">
        <a:lumMod val="50000"/>
        <a:lumOff val="50000"/>
      </a:schemeClr>
    </cs:fontRef>
    <cs:defRPr sz="900"/>
  </cs:dataLabel>
  <cs:dataLabelCallout>
    <cs:lnRef idx="0"/>
    <cs:fillRef idx="0"/>
    <cs:effectRef idx="0"/>
    <cs:fontRef idx="minor">
      <a:schemeClr val="dk1">
        <a:lumMod val="65000"/>
        <a:lumOff val="35000"/>
      </a:schemeClr>
    </cs:fontRef>
    <cs:spPr bwMode="auto">
      <a:prstGeom prst="rect">
        <a:avLst/>
      </a:prstGeom>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bwMode="auto">
      <a:prstGeom prst="rect">
        <a:avLst/>
      </a:prstGeom>
      <a:ln w="15875" cap="rnd">
        <a:solidFill>
          <a:schemeClr val="phClr"/>
        </a:solidFill>
        <a:round/>
      </a:ln>
    </cs:spPr>
  </cs:dataPointLine>
  <cs:dataPointMarker>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Marker>
  <cs:dataPointMarkerLayout/>
  <cs:dataPointWireframe>
    <cs:lnRef idx="0">
      <cs:styleClr val="auto"/>
    </cs:lnRef>
    <cs:fillRef idx="2"/>
    <cs:effectRef idx="0"/>
    <cs:fontRef idx="minor">
      <a:schemeClr val="dk1"/>
    </cs:fontRef>
    <cs:spPr bwMode="auto">
      <a:prstGeom prst="rect">
        <a:avLst/>
      </a:prstGeom>
      <a:ln w="9525" cap="rnd">
        <a:solidFill>
          <a:schemeClr val="phClr"/>
        </a:solidFill>
        <a:round/>
      </a:ln>
    </cs:spPr>
  </cs:dataPointWireframe>
  <cs:dataTable>
    <cs:lnRef idx="0"/>
    <cs:fillRef idx="0"/>
    <cs:effectRef idx="0"/>
    <cs:fontRef idx="minor">
      <a:schemeClr val="tx1">
        <a:lumMod val="50000"/>
        <a:lumOff val="50000"/>
      </a:schemeClr>
    </cs:fontRef>
    <cs:spPr bwMode="auto">
      <a:prstGeom prst="rect">
        <a:avLst/>
      </a:prstGeom>
      <a:ln w="9525">
        <a:solidFill>
          <a:schemeClr val="tx1">
            <a:lumMod val="15000"/>
            <a:lumOff val="85000"/>
          </a:schemeClr>
        </a:solidFill>
      </a:ln>
    </cs:spPr>
    <cs:defRPr sz="900"/>
  </cs:dataTable>
  <cs:downBar>
    <cs:lnRef idx="0"/>
    <cs:fillRef idx="0"/>
    <cs:effectRef idx="0"/>
    <cs:fontRef idx="minor">
      <a:schemeClr val="dk1"/>
    </cs:fontRef>
    <cs:spPr bwMode="auto">
      <a:prstGeom prst="rect">
        <a:avLst/>
      </a:prstGeom>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bwMode="auto">
      <a:prstGeom prst="rect">
        <a:avLst/>
      </a:prstGeom>
      <a:ln w="9525">
        <a:solidFill>
          <a:schemeClr val="tx1">
            <a:lumMod val="35000"/>
            <a:lumOff val="65000"/>
          </a:schemeClr>
        </a:solidFill>
        <a:prstDash val="dash"/>
      </a:ln>
    </cs:spPr>
  </cs:dropLine>
  <cs:errorBar>
    <cs:lnRef idx="0"/>
    <cs:fillRef idx="0"/>
    <cs:effectRef idx="0"/>
    <cs:fontRef idx="minor">
      <a:schemeClr val="dk1"/>
    </cs:fontRef>
    <cs:spPr bwMode="auto">
      <a:prstGeom prst="rect">
        <a:avLst/>
      </a:prstGeom>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bwMode="auto">
      <a:prstGeom prst="rect">
        <a:avLst/>
      </a:prstGeom>
      <a:ln w="9525" cap="flat" cmpd="sng" algn="ctr">
        <a:solidFill>
          <a:schemeClr val="tx1">
            <a:lumMod val="15000"/>
            <a:lumOff val="85000"/>
          </a:schemeClr>
        </a:solidFill>
        <a:round/>
      </a:ln>
    </cs:spPr>
  </cs:gridlineMajor>
  <cs:gridlineMinor>
    <cs:lnRef idx="0"/>
    <cs:fillRef idx="0"/>
    <cs:effectRef idx="0"/>
    <cs:fontRef idx="minor">
      <a:schemeClr val="dk1"/>
    </cs:fontRef>
    <cs:spPr bwMode="auto">
      <a:prstGeom prst="rect">
        <a:avLst/>
      </a:prstGeom>
      <a:ln>
        <a:solidFill>
          <a:schemeClr val="tx1">
            <a:lumMod val="5000"/>
            <a:lumOff val="95000"/>
          </a:schemeClr>
        </a:solidFill>
      </a:ln>
    </cs:spPr>
  </cs:gridlineMinor>
  <cs:hiLoLine>
    <cs:lnRef idx="0"/>
    <cs:fillRef idx="0"/>
    <cs:effectRef idx="0"/>
    <cs:fontRef idx="minor">
      <a:schemeClr val="dk1"/>
    </cs:fontRef>
    <cs:spPr bwMode="auto">
      <a:prstGeom prst="rect">
        <a:avLst/>
      </a:prstGeom>
      <a:ln w="9525">
        <a:solidFill>
          <a:schemeClr val="tx1">
            <a:lumMod val="50000"/>
            <a:lumOff val="50000"/>
          </a:schemeClr>
        </a:solidFill>
        <a:prstDash val="dash"/>
      </a:ln>
    </cs:spPr>
  </cs:hiLoLine>
  <cs:leaderLine>
    <cs:lnRef idx="0"/>
    <cs:fillRef idx="0"/>
    <cs:effectRef idx="0"/>
    <cs:fontRef idx="minor">
      <a:schemeClr val="dk1"/>
    </cs:fontRef>
    <cs:spPr bwMode="auto">
      <a:prstGeom prst="rect">
        <a:avLst/>
      </a:prstGeom>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tx1">
        <a:lumMod val="50000"/>
        <a:lumOff val="50000"/>
      </a:schemeClr>
    </cs:fontRef>
    <cs:spPr bwMode="auto">
      <a:prstGeom prst="rect">
        <a:avLst/>
      </a:prstGeom>
      <a:ln w="9525" cap="flat" cmpd="sng" algn="ctr">
        <a:solidFill>
          <a:schemeClr val="tx1">
            <a:lumMod val="15000"/>
            <a:lumOff val="85000"/>
          </a:schemeClr>
        </a:solidFill>
        <a:round/>
      </a:ln>
    </cs:spPr>
    <cs:defRPr sz="900"/>
  </cs:seriesAxis>
  <cs:seriesLine>
    <cs:lnRef idx="0"/>
    <cs:fillRef idx="0"/>
    <cs:effectRef idx="0"/>
    <cs:fontRef idx="minor">
      <a:schemeClr val="dk1"/>
    </cs:fontRef>
    <cs:spPr bwMode="auto">
      <a:prstGeom prst="rect">
        <a:avLst/>
      </a:prstGeom>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cap="none" spc="20"/>
  </cs:title>
  <cs:trendline>
    <cs:lnRef idx="0">
      <cs:styleClr val="auto"/>
    </cs:lnRef>
    <cs:fillRef idx="2"/>
    <cs:effectRef idx="0"/>
    <cs:fontRef idx="minor">
      <a:schemeClr val="dk1"/>
    </cs:fontRef>
    <cs:spPr bwMode="auto">
      <a:prstGeom prst="rect">
        <a:avLst/>
      </a:prstGeom>
      <a:ln w="9525" cap="rnd">
        <a:solidFill>
          <a:schemeClr val="phClr"/>
        </a:solidFill>
      </a:ln>
    </cs:spPr>
  </cs:trendline>
  <cs:trendlineLabel>
    <cs:lnRef idx="0"/>
    <cs:fillRef idx="0"/>
    <cs:effectRef idx="0"/>
    <cs:fontRef idx="minor">
      <a:schemeClr val="tx1">
        <a:lumMod val="50000"/>
        <a:lumOff val="50000"/>
      </a:schemeClr>
    </cs:fontRef>
    <cs:defRPr sz="900"/>
  </cs:trendlineLabel>
  <cs:upBar>
    <cs:lnRef idx="0"/>
    <cs:fillRef idx="0"/>
    <cs:effectRef idx="0"/>
    <cs:fontRef idx="minor">
      <a:schemeClr val="dk1"/>
    </cs:fontRef>
    <cs:spPr bwMode="auto">
      <a:prstGeom prst="rect">
        <a:avLst/>
      </a:prstGeom>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cap="all"/>
  </cs:axisTitle>
  <cs:categoryAxis>
    <cs:lnRef idx="0"/>
    <cs:fillRef idx="0"/>
    <cs:effectRef idx="0"/>
    <cs:fontRef idx="minor">
      <a:schemeClr val="tx1">
        <a:lumMod val="50000"/>
        <a:lumOff val="50000"/>
      </a:schemeClr>
    </cs:fontRef>
    <cs:spPr bwMode="auto">
      <a:prstGeom prst="rect">
        <a:avLst/>
      </a:prstGeom>
      <a:ln w="9525" cap="flat" cmpd="sng" algn="ctr">
        <a:solidFill>
          <a:schemeClr val="tx1">
            <a:lumMod val="15000"/>
            <a:lumOff val="85000"/>
          </a:schemeClr>
        </a:solidFill>
        <a:round/>
      </a:ln>
    </cs:spPr>
    <cs:defRPr sz="900"/>
  </cs:categoryAxis>
  <cs:chartArea>
    <cs:lnRef idx="0"/>
    <cs:fillRef idx="0"/>
    <cs:effectRef idx="0"/>
    <cs:fontRef idx="minor">
      <a:schemeClr val="dk1"/>
    </cs:fontRef>
    <cs:spPr bwMode="auto">
      <a:prstGeom prst="rect">
        <a:avLst/>
      </a:prstGeom>
      <a:solidFill>
        <a:schemeClr val="bg1"/>
      </a:solidFill>
      <a:ln w="9525" cap="flat" cmpd="sng" algn="ctr">
        <a:solidFill>
          <a:schemeClr val="tx1">
            <a:lumMod val="15000"/>
            <a:lumOff val="85000"/>
          </a:schemeClr>
        </a:solidFill>
        <a:round/>
      </a:ln>
    </cs:spPr>
    <cs:defRPr sz="900"/>
  </cs:chartArea>
  <cs:dataLabel>
    <cs:lnRef idx="0"/>
    <cs:fillRef idx="0"/>
    <cs:effectRef idx="0"/>
    <cs:fontRef idx="minor">
      <a:schemeClr val="tx1">
        <a:lumMod val="50000"/>
        <a:lumOff val="50000"/>
      </a:schemeClr>
    </cs:fontRef>
    <cs:defRPr sz="900"/>
  </cs:dataLabel>
  <cs:dataLabelCallout>
    <cs:lnRef idx="0"/>
    <cs:fillRef idx="0"/>
    <cs:effectRef idx="0"/>
    <cs:fontRef idx="minor">
      <a:schemeClr val="dk1">
        <a:lumMod val="65000"/>
        <a:lumOff val="35000"/>
      </a:schemeClr>
    </cs:fontRef>
    <cs:spPr bwMode="auto">
      <a:prstGeom prst="rect">
        <a:avLst/>
      </a:prstGeom>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bwMode="auto">
      <a:prstGeom prst="rect">
        <a:avLst/>
      </a:prstGeom>
      <a:ln w="15875" cap="rnd">
        <a:solidFill>
          <a:schemeClr val="phClr"/>
        </a:solidFill>
        <a:round/>
      </a:ln>
    </cs:spPr>
  </cs:dataPointLine>
  <cs:dataPointMarker>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Marker>
  <cs:dataPointMarkerLayout/>
  <cs:dataPointWireframe>
    <cs:lnRef idx="0">
      <cs:styleClr val="auto"/>
    </cs:lnRef>
    <cs:fillRef idx="2"/>
    <cs:effectRef idx="0"/>
    <cs:fontRef idx="minor">
      <a:schemeClr val="dk1"/>
    </cs:fontRef>
    <cs:spPr bwMode="auto">
      <a:prstGeom prst="rect">
        <a:avLst/>
      </a:prstGeom>
      <a:ln w="9525" cap="rnd">
        <a:solidFill>
          <a:schemeClr val="phClr"/>
        </a:solidFill>
        <a:round/>
      </a:ln>
    </cs:spPr>
  </cs:dataPointWireframe>
  <cs:dataTable>
    <cs:lnRef idx="0"/>
    <cs:fillRef idx="0"/>
    <cs:effectRef idx="0"/>
    <cs:fontRef idx="minor">
      <a:schemeClr val="tx1">
        <a:lumMod val="50000"/>
        <a:lumOff val="50000"/>
      </a:schemeClr>
    </cs:fontRef>
    <cs:spPr bwMode="auto">
      <a:prstGeom prst="rect">
        <a:avLst/>
      </a:prstGeom>
      <a:ln w="9525">
        <a:solidFill>
          <a:schemeClr val="tx1">
            <a:lumMod val="15000"/>
            <a:lumOff val="85000"/>
          </a:schemeClr>
        </a:solidFill>
      </a:ln>
    </cs:spPr>
    <cs:defRPr sz="900"/>
  </cs:dataTable>
  <cs:downBar>
    <cs:lnRef idx="0"/>
    <cs:fillRef idx="0"/>
    <cs:effectRef idx="0"/>
    <cs:fontRef idx="minor">
      <a:schemeClr val="dk1"/>
    </cs:fontRef>
    <cs:spPr bwMode="auto">
      <a:prstGeom prst="rect">
        <a:avLst/>
      </a:prstGeom>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bwMode="auto">
      <a:prstGeom prst="rect">
        <a:avLst/>
      </a:prstGeom>
      <a:ln w="9525">
        <a:solidFill>
          <a:schemeClr val="tx1">
            <a:lumMod val="35000"/>
            <a:lumOff val="65000"/>
          </a:schemeClr>
        </a:solidFill>
        <a:prstDash val="dash"/>
      </a:ln>
    </cs:spPr>
  </cs:dropLine>
  <cs:errorBar>
    <cs:lnRef idx="0"/>
    <cs:fillRef idx="0"/>
    <cs:effectRef idx="0"/>
    <cs:fontRef idx="minor">
      <a:schemeClr val="dk1"/>
    </cs:fontRef>
    <cs:spPr bwMode="auto">
      <a:prstGeom prst="rect">
        <a:avLst/>
      </a:prstGeom>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bwMode="auto">
      <a:prstGeom prst="rect">
        <a:avLst/>
      </a:prstGeom>
      <a:ln w="9525" cap="flat" cmpd="sng" algn="ctr">
        <a:solidFill>
          <a:schemeClr val="tx1">
            <a:lumMod val="15000"/>
            <a:lumOff val="85000"/>
          </a:schemeClr>
        </a:solidFill>
        <a:round/>
      </a:ln>
    </cs:spPr>
  </cs:gridlineMajor>
  <cs:gridlineMinor>
    <cs:lnRef idx="0"/>
    <cs:fillRef idx="0"/>
    <cs:effectRef idx="0"/>
    <cs:fontRef idx="minor">
      <a:schemeClr val="dk1"/>
    </cs:fontRef>
    <cs:spPr bwMode="auto">
      <a:prstGeom prst="rect">
        <a:avLst/>
      </a:prstGeom>
      <a:ln>
        <a:solidFill>
          <a:schemeClr val="tx1">
            <a:lumMod val="5000"/>
            <a:lumOff val="95000"/>
          </a:schemeClr>
        </a:solidFill>
      </a:ln>
    </cs:spPr>
  </cs:gridlineMinor>
  <cs:hiLoLine>
    <cs:lnRef idx="0"/>
    <cs:fillRef idx="0"/>
    <cs:effectRef idx="0"/>
    <cs:fontRef idx="minor">
      <a:schemeClr val="dk1"/>
    </cs:fontRef>
    <cs:spPr bwMode="auto">
      <a:prstGeom prst="rect">
        <a:avLst/>
      </a:prstGeom>
      <a:ln w="9525">
        <a:solidFill>
          <a:schemeClr val="tx1">
            <a:lumMod val="50000"/>
            <a:lumOff val="50000"/>
          </a:schemeClr>
        </a:solidFill>
        <a:prstDash val="dash"/>
      </a:ln>
    </cs:spPr>
  </cs:hiLoLine>
  <cs:leaderLine>
    <cs:lnRef idx="0"/>
    <cs:fillRef idx="0"/>
    <cs:effectRef idx="0"/>
    <cs:fontRef idx="minor">
      <a:schemeClr val="dk1"/>
    </cs:fontRef>
    <cs:spPr bwMode="auto">
      <a:prstGeom prst="rect">
        <a:avLst/>
      </a:prstGeom>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tx1">
        <a:lumMod val="50000"/>
        <a:lumOff val="50000"/>
      </a:schemeClr>
    </cs:fontRef>
    <cs:spPr bwMode="auto">
      <a:prstGeom prst="rect">
        <a:avLst/>
      </a:prstGeom>
      <a:ln w="9525" cap="flat" cmpd="sng" algn="ctr">
        <a:solidFill>
          <a:schemeClr val="tx1">
            <a:lumMod val="15000"/>
            <a:lumOff val="85000"/>
          </a:schemeClr>
        </a:solidFill>
        <a:round/>
      </a:ln>
    </cs:spPr>
    <cs:defRPr sz="900"/>
  </cs:seriesAxis>
  <cs:seriesLine>
    <cs:lnRef idx="0"/>
    <cs:fillRef idx="0"/>
    <cs:effectRef idx="0"/>
    <cs:fontRef idx="minor">
      <a:schemeClr val="dk1"/>
    </cs:fontRef>
    <cs:spPr bwMode="auto">
      <a:prstGeom prst="rect">
        <a:avLst/>
      </a:prstGeom>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cap="none" spc="20"/>
  </cs:title>
  <cs:trendline>
    <cs:lnRef idx="0">
      <cs:styleClr val="auto"/>
    </cs:lnRef>
    <cs:fillRef idx="2"/>
    <cs:effectRef idx="0"/>
    <cs:fontRef idx="minor">
      <a:schemeClr val="dk1"/>
    </cs:fontRef>
    <cs:spPr bwMode="auto">
      <a:prstGeom prst="rect">
        <a:avLst/>
      </a:prstGeom>
      <a:ln w="9525" cap="rnd">
        <a:solidFill>
          <a:schemeClr val="phClr"/>
        </a:solidFill>
      </a:ln>
    </cs:spPr>
  </cs:trendline>
  <cs:trendlineLabel>
    <cs:lnRef idx="0"/>
    <cs:fillRef idx="0"/>
    <cs:effectRef idx="0"/>
    <cs:fontRef idx="minor">
      <a:schemeClr val="tx1">
        <a:lumMod val="50000"/>
        <a:lumOff val="50000"/>
      </a:schemeClr>
    </cs:fontRef>
    <cs:defRPr sz="900"/>
  </cs:trendlineLabel>
  <cs:upBar>
    <cs:lnRef idx="0"/>
    <cs:fillRef idx="0"/>
    <cs:effectRef idx="0"/>
    <cs:fontRef idx="minor">
      <a:schemeClr val="dk1"/>
    </cs:fontRef>
    <cs:spPr bwMode="auto">
      <a:prstGeom prst="rect">
        <a:avLst/>
      </a:prstGeom>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cap="all"/>
  </cs:axisTitle>
  <cs:categoryAxis>
    <cs:lnRef idx="0"/>
    <cs:fillRef idx="0"/>
    <cs:effectRef idx="0"/>
    <cs:fontRef idx="minor">
      <a:schemeClr val="tx1">
        <a:lumMod val="50000"/>
        <a:lumOff val="50000"/>
      </a:schemeClr>
    </cs:fontRef>
    <cs:spPr bwMode="auto">
      <a:prstGeom prst="rect">
        <a:avLst/>
      </a:prstGeom>
      <a:ln w="9525" cap="flat" cmpd="sng" algn="ctr">
        <a:solidFill>
          <a:schemeClr val="tx1">
            <a:lumMod val="15000"/>
            <a:lumOff val="85000"/>
          </a:schemeClr>
        </a:solidFill>
        <a:round/>
      </a:ln>
    </cs:spPr>
    <cs:defRPr sz="900"/>
  </cs:categoryAxis>
  <cs:chartArea>
    <cs:lnRef idx="0"/>
    <cs:fillRef idx="0"/>
    <cs:effectRef idx="0"/>
    <cs:fontRef idx="minor">
      <a:schemeClr val="dk1"/>
    </cs:fontRef>
    <cs:spPr bwMode="auto">
      <a:prstGeom prst="rect">
        <a:avLst/>
      </a:prstGeom>
      <a:solidFill>
        <a:schemeClr val="bg1"/>
      </a:solidFill>
      <a:ln w="9525" cap="flat" cmpd="sng" algn="ctr">
        <a:solidFill>
          <a:schemeClr val="tx1">
            <a:lumMod val="15000"/>
            <a:lumOff val="85000"/>
          </a:schemeClr>
        </a:solidFill>
        <a:round/>
      </a:ln>
    </cs:spPr>
    <cs:defRPr sz="900"/>
  </cs:chartArea>
  <cs:dataLabel>
    <cs:lnRef idx="0"/>
    <cs:fillRef idx="0"/>
    <cs:effectRef idx="0"/>
    <cs:fontRef idx="minor">
      <a:schemeClr val="tx1">
        <a:lumMod val="50000"/>
        <a:lumOff val="50000"/>
      </a:schemeClr>
    </cs:fontRef>
    <cs:defRPr sz="900"/>
  </cs:dataLabel>
  <cs:dataLabelCallout>
    <cs:lnRef idx="0"/>
    <cs:fillRef idx="0"/>
    <cs:effectRef idx="0"/>
    <cs:fontRef idx="minor">
      <a:schemeClr val="dk1">
        <a:lumMod val="65000"/>
        <a:lumOff val="35000"/>
      </a:schemeClr>
    </cs:fontRef>
    <cs:spPr bwMode="auto">
      <a:prstGeom prst="rect">
        <a:avLst/>
      </a:prstGeom>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bwMode="auto">
      <a:prstGeom prst="rect">
        <a:avLst/>
      </a:prstGeom>
      <a:ln w="15875" cap="rnd">
        <a:solidFill>
          <a:schemeClr val="phClr"/>
        </a:solidFill>
        <a:round/>
      </a:ln>
    </cs:spPr>
  </cs:dataPointLine>
  <cs:dataPointMarker>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Marker>
  <cs:dataPointMarkerLayout/>
  <cs:dataPointWireframe>
    <cs:lnRef idx="0">
      <cs:styleClr val="auto"/>
    </cs:lnRef>
    <cs:fillRef idx="2"/>
    <cs:effectRef idx="0"/>
    <cs:fontRef idx="minor">
      <a:schemeClr val="dk1"/>
    </cs:fontRef>
    <cs:spPr bwMode="auto">
      <a:prstGeom prst="rect">
        <a:avLst/>
      </a:prstGeom>
      <a:ln w="9525" cap="rnd">
        <a:solidFill>
          <a:schemeClr val="phClr"/>
        </a:solidFill>
        <a:round/>
      </a:ln>
    </cs:spPr>
  </cs:dataPointWireframe>
  <cs:dataTable>
    <cs:lnRef idx="0"/>
    <cs:fillRef idx="0"/>
    <cs:effectRef idx="0"/>
    <cs:fontRef idx="minor">
      <a:schemeClr val="tx1">
        <a:lumMod val="50000"/>
        <a:lumOff val="50000"/>
      </a:schemeClr>
    </cs:fontRef>
    <cs:spPr bwMode="auto">
      <a:prstGeom prst="rect">
        <a:avLst/>
      </a:prstGeom>
      <a:ln w="9525">
        <a:solidFill>
          <a:schemeClr val="tx1">
            <a:lumMod val="15000"/>
            <a:lumOff val="85000"/>
          </a:schemeClr>
        </a:solidFill>
      </a:ln>
    </cs:spPr>
    <cs:defRPr sz="900"/>
  </cs:dataTable>
  <cs:downBar>
    <cs:lnRef idx="0"/>
    <cs:fillRef idx="0"/>
    <cs:effectRef idx="0"/>
    <cs:fontRef idx="minor">
      <a:schemeClr val="dk1"/>
    </cs:fontRef>
    <cs:spPr bwMode="auto">
      <a:prstGeom prst="rect">
        <a:avLst/>
      </a:prstGeom>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bwMode="auto">
      <a:prstGeom prst="rect">
        <a:avLst/>
      </a:prstGeom>
      <a:ln w="9525">
        <a:solidFill>
          <a:schemeClr val="tx1">
            <a:lumMod val="35000"/>
            <a:lumOff val="65000"/>
          </a:schemeClr>
        </a:solidFill>
        <a:prstDash val="dash"/>
      </a:ln>
    </cs:spPr>
  </cs:dropLine>
  <cs:errorBar>
    <cs:lnRef idx="0"/>
    <cs:fillRef idx="0"/>
    <cs:effectRef idx="0"/>
    <cs:fontRef idx="minor">
      <a:schemeClr val="dk1"/>
    </cs:fontRef>
    <cs:spPr bwMode="auto">
      <a:prstGeom prst="rect">
        <a:avLst/>
      </a:prstGeom>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bwMode="auto">
      <a:prstGeom prst="rect">
        <a:avLst/>
      </a:prstGeom>
      <a:ln w="9525" cap="flat" cmpd="sng" algn="ctr">
        <a:solidFill>
          <a:schemeClr val="tx1">
            <a:lumMod val="15000"/>
            <a:lumOff val="85000"/>
          </a:schemeClr>
        </a:solidFill>
        <a:round/>
      </a:ln>
    </cs:spPr>
  </cs:gridlineMajor>
  <cs:gridlineMinor>
    <cs:lnRef idx="0"/>
    <cs:fillRef idx="0"/>
    <cs:effectRef idx="0"/>
    <cs:fontRef idx="minor">
      <a:schemeClr val="dk1"/>
    </cs:fontRef>
    <cs:spPr bwMode="auto">
      <a:prstGeom prst="rect">
        <a:avLst/>
      </a:prstGeom>
      <a:ln>
        <a:solidFill>
          <a:schemeClr val="tx1">
            <a:lumMod val="5000"/>
            <a:lumOff val="95000"/>
          </a:schemeClr>
        </a:solidFill>
      </a:ln>
    </cs:spPr>
  </cs:gridlineMinor>
  <cs:hiLoLine>
    <cs:lnRef idx="0"/>
    <cs:fillRef idx="0"/>
    <cs:effectRef idx="0"/>
    <cs:fontRef idx="minor">
      <a:schemeClr val="dk1"/>
    </cs:fontRef>
    <cs:spPr bwMode="auto">
      <a:prstGeom prst="rect">
        <a:avLst/>
      </a:prstGeom>
      <a:ln w="9525">
        <a:solidFill>
          <a:schemeClr val="tx1">
            <a:lumMod val="50000"/>
            <a:lumOff val="50000"/>
          </a:schemeClr>
        </a:solidFill>
        <a:prstDash val="dash"/>
      </a:ln>
    </cs:spPr>
  </cs:hiLoLine>
  <cs:leaderLine>
    <cs:lnRef idx="0"/>
    <cs:fillRef idx="0"/>
    <cs:effectRef idx="0"/>
    <cs:fontRef idx="minor">
      <a:schemeClr val="dk1"/>
    </cs:fontRef>
    <cs:spPr bwMode="auto">
      <a:prstGeom prst="rect">
        <a:avLst/>
      </a:prstGeom>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tx1">
        <a:lumMod val="50000"/>
        <a:lumOff val="50000"/>
      </a:schemeClr>
    </cs:fontRef>
    <cs:spPr bwMode="auto">
      <a:prstGeom prst="rect">
        <a:avLst/>
      </a:prstGeom>
      <a:ln w="9525" cap="flat" cmpd="sng" algn="ctr">
        <a:solidFill>
          <a:schemeClr val="tx1">
            <a:lumMod val="15000"/>
            <a:lumOff val="85000"/>
          </a:schemeClr>
        </a:solidFill>
        <a:round/>
      </a:ln>
    </cs:spPr>
    <cs:defRPr sz="900"/>
  </cs:seriesAxis>
  <cs:seriesLine>
    <cs:lnRef idx="0"/>
    <cs:fillRef idx="0"/>
    <cs:effectRef idx="0"/>
    <cs:fontRef idx="minor">
      <a:schemeClr val="dk1"/>
    </cs:fontRef>
    <cs:spPr bwMode="auto">
      <a:prstGeom prst="rect">
        <a:avLst/>
      </a:prstGeom>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cap="none" spc="20"/>
  </cs:title>
  <cs:trendline>
    <cs:lnRef idx="0">
      <cs:styleClr val="auto"/>
    </cs:lnRef>
    <cs:fillRef idx="2"/>
    <cs:effectRef idx="0"/>
    <cs:fontRef idx="minor">
      <a:schemeClr val="dk1"/>
    </cs:fontRef>
    <cs:spPr bwMode="auto">
      <a:prstGeom prst="rect">
        <a:avLst/>
      </a:prstGeom>
      <a:ln w="9525" cap="rnd">
        <a:solidFill>
          <a:schemeClr val="phClr"/>
        </a:solidFill>
      </a:ln>
    </cs:spPr>
  </cs:trendline>
  <cs:trendlineLabel>
    <cs:lnRef idx="0"/>
    <cs:fillRef idx="0"/>
    <cs:effectRef idx="0"/>
    <cs:fontRef idx="minor">
      <a:schemeClr val="tx1">
        <a:lumMod val="50000"/>
        <a:lumOff val="50000"/>
      </a:schemeClr>
    </cs:fontRef>
    <cs:defRPr sz="900"/>
  </cs:trendlineLabel>
  <cs:upBar>
    <cs:lnRef idx="0"/>
    <cs:fillRef idx="0"/>
    <cs:effectRef idx="0"/>
    <cs:fontRef idx="minor">
      <a:schemeClr val="dk1"/>
    </cs:fontRef>
    <cs:spPr bwMode="auto">
      <a:prstGeom prst="rect">
        <a:avLst/>
      </a:prstGeom>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cap="all"/>
  </cs:axisTitle>
  <cs:categoryAxis>
    <cs:lnRef idx="0"/>
    <cs:fillRef idx="0"/>
    <cs:effectRef idx="0"/>
    <cs:fontRef idx="minor">
      <a:schemeClr val="tx1">
        <a:lumMod val="50000"/>
        <a:lumOff val="50000"/>
      </a:schemeClr>
    </cs:fontRef>
    <cs:spPr bwMode="auto">
      <a:prstGeom prst="rect">
        <a:avLst/>
      </a:prstGeom>
      <a:ln w="9525" cap="flat" cmpd="sng" algn="ctr">
        <a:solidFill>
          <a:schemeClr val="tx1">
            <a:lumMod val="15000"/>
            <a:lumOff val="85000"/>
          </a:schemeClr>
        </a:solidFill>
        <a:round/>
      </a:ln>
    </cs:spPr>
    <cs:defRPr sz="900"/>
  </cs:categoryAxis>
  <cs:chartArea>
    <cs:lnRef idx="0"/>
    <cs:fillRef idx="0"/>
    <cs:effectRef idx="0"/>
    <cs:fontRef idx="minor">
      <a:schemeClr val="dk1"/>
    </cs:fontRef>
    <cs:spPr bwMode="auto">
      <a:prstGeom prst="rect">
        <a:avLst/>
      </a:prstGeom>
      <a:solidFill>
        <a:schemeClr val="bg1"/>
      </a:solidFill>
      <a:ln w="9525" cap="flat" cmpd="sng" algn="ctr">
        <a:solidFill>
          <a:schemeClr val="tx1">
            <a:lumMod val="15000"/>
            <a:lumOff val="85000"/>
          </a:schemeClr>
        </a:solidFill>
        <a:round/>
      </a:ln>
    </cs:spPr>
    <cs:defRPr sz="900"/>
  </cs:chartArea>
  <cs:dataLabel>
    <cs:lnRef idx="0"/>
    <cs:fillRef idx="0"/>
    <cs:effectRef idx="0"/>
    <cs:fontRef idx="minor">
      <a:schemeClr val="tx1">
        <a:lumMod val="50000"/>
        <a:lumOff val="50000"/>
      </a:schemeClr>
    </cs:fontRef>
    <cs:defRPr sz="900"/>
  </cs:dataLabel>
  <cs:dataLabelCallout>
    <cs:lnRef idx="0"/>
    <cs:fillRef idx="0"/>
    <cs:effectRef idx="0"/>
    <cs:fontRef idx="minor">
      <a:schemeClr val="dk1">
        <a:lumMod val="65000"/>
        <a:lumOff val="35000"/>
      </a:schemeClr>
    </cs:fontRef>
    <cs:spPr bwMode="auto">
      <a:prstGeom prst="rect">
        <a:avLst/>
      </a:prstGeom>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bwMode="auto">
      <a:prstGeom prst="rect">
        <a:avLst/>
      </a:prstGeom>
      <a:ln w="15875" cap="rnd">
        <a:solidFill>
          <a:schemeClr val="phClr"/>
        </a:solidFill>
        <a:round/>
      </a:ln>
    </cs:spPr>
  </cs:dataPointLine>
  <cs:dataPointMarker>
    <cs:lnRef idx="0">
      <cs:styleClr val="auto"/>
    </cs:lnRef>
    <cs:fillRef idx="2">
      <cs:styleClr val="auto"/>
    </cs:fillRef>
    <cs:effectRef idx="1"/>
    <cs:fontRef idx="minor">
      <a:schemeClr val="dk1"/>
    </cs:fontRef>
    <cs:spPr bwMode="auto">
      <a:prstGeom prst="rect">
        <a:avLst/>
      </a:prstGeom>
      <a:ln w="9525" cap="flat" cmpd="sng" algn="ctr">
        <a:solidFill>
          <a:schemeClr val="phClr">
            <a:shade val="95000"/>
          </a:schemeClr>
        </a:solidFill>
        <a:round/>
      </a:ln>
    </cs:spPr>
  </cs:dataPointMarker>
  <cs:dataPointMarkerLayout/>
  <cs:dataPointWireframe>
    <cs:lnRef idx="0">
      <cs:styleClr val="auto"/>
    </cs:lnRef>
    <cs:fillRef idx="2"/>
    <cs:effectRef idx="0"/>
    <cs:fontRef idx="minor">
      <a:schemeClr val="dk1"/>
    </cs:fontRef>
    <cs:spPr bwMode="auto">
      <a:prstGeom prst="rect">
        <a:avLst/>
      </a:prstGeom>
      <a:ln w="9525" cap="rnd">
        <a:solidFill>
          <a:schemeClr val="phClr"/>
        </a:solidFill>
        <a:round/>
      </a:ln>
    </cs:spPr>
  </cs:dataPointWireframe>
  <cs:dataTable>
    <cs:lnRef idx="0"/>
    <cs:fillRef idx="0"/>
    <cs:effectRef idx="0"/>
    <cs:fontRef idx="minor">
      <a:schemeClr val="tx1">
        <a:lumMod val="50000"/>
        <a:lumOff val="50000"/>
      </a:schemeClr>
    </cs:fontRef>
    <cs:spPr bwMode="auto">
      <a:prstGeom prst="rect">
        <a:avLst/>
      </a:prstGeom>
      <a:ln w="9525">
        <a:solidFill>
          <a:schemeClr val="tx1">
            <a:lumMod val="15000"/>
            <a:lumOff val="85000"/>
          </a:schemeClr>
        </a:solidFill>
      </a:ln>
    </cs:spPr>
    <cs:defRPr sz="900"/>
  </cs:dataTable>
  <cs:downBar>
    <cs:lnRef idx="0"/>
    <cs:fillRef idx="0"/>
    <cs:effectRef idx="0"/>
    <cs:fontRef idx="minor">
      <a:schemeClr val="dk1"/>
    </cs:fontRef>
    <cs:spPr bwMode="auto">
      <a:prstGeom prst="rect">
        <a:avLst/>
      </a:prstGeom>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bwMode="auto">
      <a:prstGeom prst="rect">
        <a:avLst/>
      </a:prstGeom>
      <a:ln w="9525">
        <a:solidFill>
          <a:schemeClr val="tx1">
            <a:lumMod val="35000"/>
            <a:lumOff val="65000"/>
          </a:schemeClr>
        </a:solidFill>
        <a:prstDash val="dash"/>
      </a:ln>
    </cs:spPr>
  </cs:dropLine>
  <cs:errorBar>
    <cs:lnRef idx="0"/>
    <cs:fillRef idx="0"/>
    <cs:effectRef idx="0"/>
    <cs:fontRef idx="minor">
      <a:schemeClr val="dk1"/>
    </cs:fontRef>
    <cs:spPr bwMode="auto">
      <a:prstGeom prst="rect">
        <a:avLst/>
      </a:prstGeom>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bwMode="auto">
      <a:prstGeom prst="rect">
        <a:avLst/>
      </a:prstGeom>
      <a:ln w="9525" cap="flat" cmpd="sng" algn="ctr">
        <a:solidFill>
          <a:schemeClr val="tx1">
            <a:lumMod val="15000"/>
            <a:lumOff val="85000"/>
          </a:schemeClr>
        </a:solidFill>
        <a:round/>
      </a:ln>
    </cs:spPr>
  </cs:gridlineMajor>
  <cs:gridlineMinor>
    <cs:lnRef idx="0"/>
    <cs:fillRef idx="0"/>
    <cs:effectRef idx="0"/>
    <cs:fontRef idx="minor">
      <a:schemeClr val="dk1"/>
    </cs:fontRef>
    <cs:spPr bwMode="auto">
      <a:prstGeom prst="rect">
        <a:avLst/>
      </a:prstGeom>
      <a:ln>
        <a:solidFill>
          <a:schemeClr val="tx1">
            <a:lumMod val="5000"/>
            <a:lumOff val="95000"/>
          </a:schemeClr>
        </a:solidFill>
      </a:ln>
    </cs:spPr>
  </cs:gridlineMinor>
  <cs:hiLoLine>
    <cs:lnRef idx="0"/>
    <cs:fillRef idx="0"/>
    <cs:effectRef idx="0"/>
    <cs:fontRef idx="minor">
      <a:schemeClr val="dk1"/>
    </cs:fontRef>
    <cs:spPr bwMode="auto">
      <a:prstGeom prst="rect">
        <a:avLst/>
      </a:prstGeom>
      <a:ln w="9525">
        <a:solidFill>
          <a:schemeClr val="tx1">
            <a:lumMod val="50000"/>
            <a:lumOff val="50000"/>
          </a:schemeClr>
        </a:solidFill>
        <a:prstDash val="dash"/>
      </a:ln>
    </cs:spPr>
  </cs:hiLoLine>
  <cs:leaderLine>
    <cs:lnRef idx="0"/>
    <cs:fillRef idx="0"/>
    <cs:effectRef idx="0"/>
    <cs:fontRef idx="minor">
      <a:schemeClr val="dk1"/>
    </cs:fontRef>
    <cs:spPr bwMode="auto">
      <a:prstGeom prst="rect">
        <a:avLst/>
      </a:prstGeom>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tx1">
        <a:lumMod val="50000"/>
        <a:lumOff val="50000"/>
      </a:schemeClr>
    </cs:fontRef>
    <cs:spPr bwMode="auto">
      <a:prstGeom prst="rect">
        <a:avLst/>
      </a:prstGeom>
      <a:ln w="9525" cap="flat" cmpd="sng" algn="ctr">
        <a:solidFill>
          <a:schemeClr val="tx1">
            <a:lumMod val="15000"/>
            <a:lumOff val="85000"/>
          </a:schemeClr>
        </a:solidFill>
        <a:round/>
      </a:ln>
    </cs:spPr>
    <cs:defRPr sz="900"/>
  </cs:seriesAxis>
  <cs:seriesLine>
    <cs:lnRef idx="0"/>
    <cs:fillRef idx="0"/>
    <cs:effectRef idx="0"/>
    <cs:fontRef idx="minor">
      <a:schemeClr val="dk1"/>
    </cs:fontRef>
    <cs:spPr bwMode="auto">
      <a:prstGeom prst="rect">
        <a:avLst/>
      </a:prstGeom>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cap="none" spc="20"/>
  </cs:title>
  <cs:trendline>
    <cs:lnRef idx="0">
      <cs:styleClr val="auto"/>
    </cs:lnRef>
    <cs:fillRef idx="2"/>
    <cs:effectRef idx="0"/>
    <cs:fontRef idx="minor">
      <a:schemeClr val="dk1"/>
    </cs:fontRef>
    <cs:spPr bwMode="auto">
      <a:prstGeom prst="rect">
        <a:avLst/>
      </a:prstGeom>
      <a:ln w="9525" cap="rnd">
        <a:solidFill>
          <a:schemeClr val="phClr"/>
        </a:solidFill>
      </a:ln>
    </cs:spPr>
  </cs:trendline>
  <cs:trendlineLabel>
    <cs:lnRef idx="0"/>
    <cs:fillRef idx="0"/>
    <cs:effectRef idx="0"/>
    <cs:fontRef idx="minor">
      <a:schemeClr val="tx1">
        <a:lumMod val="50000"/>
        <a:lumOff val="50000"/>
      </a:schemeClr>
    </cs:fontRef>
    <cs:defRPr sz="900"/>
  </cs:trendlineLabel>
  <cs:upBar>
    <cs:lnRef idx="0"/>
    <cs:fillRef idx="0"/>
    <cs:effectRef idx="0"/>
    <cs:fontRef idx="minor">
      <a:schemeClr val="dk1"/>
    </cs:fontRef>
    <cs:spPr bwMode="auto">
      <a:prstGeom prst="rect">
        <a:avLst/>
      </a:prstGeom>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16</xdr:col>
      <xdr:colOff>249008</xdr:colOff>
      <xdr:row>71</xdr:row>
      <xdr:rowOff>149677</xdr:rowOff>
    </xdr:from>
    <xdr:to>
      <xdr:col>21</xdr:col>
      <xdr:colOff>68033</xdr:colOff>
      <xdr:row>77</xdr:row>
      <xdr:rowOff>126959</xdr:rowOff>
    </xdr:to>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xdr:blipFill>
      <xdr:spPr bwMode="auto">
        <a:xfrm>
          <a:off x="13910581" y="16519071"/>
          <a:ext cx="3084740" cy="12835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47625</xdr:colOff>
      <xdr:row>47</xdr:row>
      <xdr:rowOff>28576</xdr:rowOff>
    </xdr:from>
    <xdr:to>
      <xdr:col>2</xdr:col>
      <xdr:colOff>955581</xdr:colOff>
      <xdr:row>47</xdr:row>
      <xdr:rowOff>352576</xdr:rowOff>
    </xdr:to>
    <xdr:sp macro="" textlink="">
      <xdr:nvSpPr>
        <xdr:cNvPr id="14" name="Rechteck 13">
          <a:extLst>
            <a:ext uri="{FF2B5EF4-FFF2-40B4-BE49-F238E27FC236}">
              <a16:creationId xmlns:a16="http://schemas.microsoft.com/office/drawing/2014/main" id="{00000000-0008-0000-1600-00000E000000}"/>
            </a:ext>
          </a:extLst>
        </xdr:cNvPr>
        <xdr:cNvSpPr/>
      </xdr:nvSpPr>
      <xdr:spPr bwMode="auto">
        <a:xfrm>
          <a:off x="571500" y="638176"/>
          <a:ext cx="907956" cy="324000"/>
        </a:xfrm>
        <a:prstGeom prst="rect">
          <a:avLst/>
        </a:prstGeom>
        <a:solidFill>
          <a:schemeClr val="accent1">
            <a:lumMod val="20000"/>
            <a:lumOff val="80000"/>
          </a:schemeClr>
        </a:solidFill>
        <a:ln w="9525" cap="flat" cmpd="sng" algn="ctr">
          <a:solidFill>
            <a:schemeClr val="tx2"/>
          </a:solidFill>
          <a:prstDash val="solid"/>
          <a:round/>
          <a:headEnd type="none" w="med" len="med"/>
          <a:tailEnd type="none" w="med" len="med"/>
        </a:ln>
        <a:effectLst/>
      </xdr:spPr>
      <xdr:txBody>
        <a:bodyPr vertOverflow="clip" wrap="square" lIns="18288" tIns="0" rIns="0" bIns="0" rtlCol="0" anchor="ctr" upright="1"/>
        <a:lstStyle/>
        <a:p>
          <a:pPr algn="ctr">
            <a:defRPr/>
          </a:pPr>
          <a:r>
            <a:rPr lang="de-DE" sz="1100" b="1"/>
            <a:t>OTC/MD </a:t>
          </a:r>
          <a:endParaRPr/>
        </a:p>
      </xdr:txBody>
    </xdr:sp>
    <xdr:clientData/>
  </xdr:twoCellAnchor>
  <xdr:twoCellAnchor>
    <xdr:from>
      <xdr:col>2</xdr:col>
      <xdr:colOff>47625</xdr:colOff>
      <xdr:row>48</xdr:row>
      <xdr:rowOff>9526</xdr:rowOff>
    </xdr:from>
    <xdr:to>
      <xdr:col>2</xdr:col>
      <xdr:colOff>942974</xdr:colOff>
      <xdr:row>49</xdr:row>
      <xdr:rowOff>7575</xdr:rowOff>
    </xdr:to>
    <xdr:sp macro="" textlink="">
      <xdr:nvSpPr>
        <xdr:cNvPr id="15" name="Rechteck 14">
          <a:extLst>
            <a:ext uri="{FF2B5EF4-FFF2-40B4-BE49-F238E27FC236}">
              <a16:creationId xmlns:a16="http://schemas.microsoft.com/office/drawing/2014/main" id="{00000000-0008-0000-1600-00000F000000}"/>
            </a:ext>
          </a:extLst>
        </xdr:cNvPr>
        <xdr:cNvSpPr/>
      </xdr:nvSpPr>
      <xdr:spPr bwMode="auto">
        <a:xfrm>
          <a:off x="571500" y="1028701"/>
          <a:ext cx="895349" cy="360000"/>
        </a:xfrm>
        <a:prstGeom prst="rect">
          <a:avLst/>
        </a:prstGeom>
        <a:solidFill>
          <a:schemeClr val="accent1">
            <a:lumMod val="20000"/>
            <a:lumOff val="80000"/>
          </a:schemeClr>
        </a:solidFill>
        <a:ln w="9525" cap="flat" cmpd="sng" algn="ctr">
          <a:solidFill>
            <a:schemeClr val="tx2"/>
          </a:solidFill>
          <a:prstDash val="solid"/>
          <a:round/>
          <a:headEnd type="none" w="med" len="med"/>
          <a:tailEnd type="none" w="med" len="med"/>
        </a:ln>
        <a:effectLst/>
      </xdr:spPr>
      <xdr:txBody>
        <a:bodyPr vertOverflow="clip" wrap="square" lIns="18288" tIns="0" rIns="0" bIns="0" rtlCol="0" anchor="ctr" upright="1"/>
        <a:lstStyle/>
        <a:p>
          <a:pPr algn="ctr">
            <a:defRPr/>
          </a:pPr>
          <a:r>
            <a:rPr lang="de-DE" sz="1100" b="1"/>
            <a:t>FS/Cosmetics</a:t>
          </a:r>
          <a:endParaRPr/>
        </a:p>
      </xdr:txBody>
    </xdr:sp>
    <xdr:clientData/>
  </xdr:twoCellAnchor>
  <xdr:twoCellAnchor editAs="oneCell">
    <xdr:from>
      <xdr:col>2</xdr:col>
      <xdr:colOff>10170582</xdr:colOff>
      <xdr:row>0</xdr:row>
      <xdr:rowOff>21167</xdr:rowOff>
    </xdr:from>
    <xdr:to>
      <xdr:col>12</xdr:col>
      <xdr:colOff>520469</xdr:colOff>
      <xdr:row>17</xdr:row>
      <xdr:rowOff>53177</xdr:rowOff>
    </xdr:to>
    <xdr:pic>
      <xdr:nvPicPr>
        <xdr:cNvPr id="3" name="Grafi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xdr:blipFill>
      <xdr:spPr bwMode="auto">
        <a:xfrm>
          <a:off x="10456332" y="21167"/>
          <a:ext cx="5457143" cy="2742857"/>
        </a:xfrm>
        <a:prstGeom prst="rect">
          <a:avLst/>
        </a:prstGeom>
        <a:ln>
          <a:solidFill>
            <a:schemeClr val="accent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6350</xdr:colOff>
      <xdr:row>4</xdr:row>
      <xdr:rowOff>6350</xdr:rowOff>
    </xdr:from>
    <xdr:to>
      <xdr:col>10</xdr:col>
      <xdr:colOff>246920</xdr:colOff>
      <xdr:row>12</xdr:row>
      <xdr:rowOff>76026</xdr:rowOff>
    </xdr:to>
    <xdr:pic>
      <xdr:nvPicPr>
        <xdr:cNvPr id="2" name="Рисунок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xdr:blipFill>
      <xdr:spPr bwMode="auto">
        <a:xfrm>
          <a:off x="6350" y="666750"/>
          <a:ext cx="5828571" cy="1390476"/>
        </a:xfrm>
        <a:prstGeom prst="rect">
          <a:avLst/>
        </a:prstGeom>
      </xdr:spPr>
    </xdr:pic>
    <xdr:clientData/>
  </xdr:twoCellAnchor>
  <xdr:twoCellAnchor editAs="oneCell">
    <xdr:from>
      <xdr:col>0</xdr:col>
      <xdr:colOff>0</xdr:colOff>
      <xdr:row>48</xdr:row>
      <xdr:rowOff>0</xdr:rowOff>
    </xdr:from>
    <xdr:to>
      <xdr:col>8</xdr:col>
      <xdr:colOff>272457</xdr:colOff>
      <xdr:row>50</xdr:row>
      <xdr:rowOff>136467</xdr:rowOff>
    </xdr:to>
    <xdr:pic>
      <xdr:nvPicPr>
        <xdr:cNvPr id="3" name="Рисунок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xdr:blipFill>
      <xdr:spPr bwMode="auto">
        <a:xfrm>
          <a:off x="0" y="2641600"/>
          <a:ext cx="4742857" cy="466667"/>
        </a:xfrm>
        <a:prstGeom prst="rect">
          <a:avLst/>
        </a:prstGeom>
      </xdr:spPr>
    </xdr:pic>
    <xdr:clientData/>
  </xdr:twoCellAnchor>
  <xdr:twoCellAnchor editAs="oneCell">
    <xdr:from>
      <xdr:col>0</xdr:col>
      <xdr:colOff>1</xdr:colOff>
      <xdr:row>51</xdr:row>
      <xdr:rowOff>0</xdr:rowOff>
    </xdr:from>
    <xdr:to>
      <xdr:col>14</xdr:col>
      <xdr:colOff>18747</xdr:colOff>
      <xdr:row>78</xdr:row>
      <xdr:rowOff>74083</xdr:rowOff>
    </xdr:to>
    <xdr:pic>
      <xdr:nvPicPr>
        <xdr:cNvPr id="4" name="Рисунок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xdr:blipFill>
      <xdr:spPr bwMode="auto">
        <a:xfrm>
          <a:off x="1" y="8636000"/>
          <a:ext cx="7871579" cy="4646083"/>
        </a:xfrm>
        <a:prstGeom prst="rect">
          <a:avLst/>
        </a:prstGeom>
      </xdr:spPr>
    </xdr:pic>
    <xdr:clientData/>
  </xdr:twoCellAnchor>
  <xdr:twoCellAnchor editAs="oneCell">
    <xdr:from>
      <xdr:col>0</xdr:col>
      <xdr:colOff>67347</xdr:colOff>
      <xdr:row>15</xdr:row>
      <xdr:rowOff>38485</xdr:rowOff>
    </xdr:from>
    <xdr:to>
      <xdr:col>16</xdr:col>
      <xdr:colOff>106014</xdr:colOff>
      <xdr:row>27</xdr:row>
      <xdr:rowOff>153940</xdr:rowOff>
    </xdr:to>
    <xdr:pic>
      <xdr:nvPicPr>
        <xdr:cNvPr id="5" name="Рисунок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a:stretch/>
      </xdr:blipFill>
      <xdr:spPr bwMode="auto">
        <a:xfrm>
          <a:off x="67347" y="2491894"/>
          <a:ext cx="8967153" cy="2078182"/>
        </a:xfrm>
        <a:prstGeom prst="rect">
          <a:avLst/>
        </a:prstGeom>
      </xdr:spPr>
    </xdr:pic>
    <xdr:clientData/>
  </xdr:twoCellAnchor>
  <xdr:twoCellAnchor editAs="oneCell">
    <xdr:from>
      <xdr:col>0</xdr:col>
      <xdr:colOff>67349</xdr:colOff>
      <xdr:row>32</xdr:row>
      <xdr:rowOff>57727</xdr:rowOff>
    </xdr:from>
    <xdr:to>
      <xdr:col>15</xdr:col>
      <xdr:colOff>39751</xdr:colOff>
      <xdr:row>44</xdr:row>
      <xdr:rowOff>123570</xdr:rowOff>
    </xdr:to>
    <xdr:pic>
      <xdr:nvPicPr>
        <xdr:cNvPr id="6" name="Рисунок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5"/>
        <a:stretch/>
      </xdr:blipFill>
      <xdr:spPr bwMode="auto">
        <a:xfrm>
          <a:off x="67349" y="5291666"/>
          <a:ext cx="8342857" cy="2028571"/>
        </a:xfrm>
        <a:prstGeom prst="rect">
          <a:avLst/>
        </a:prstGeom>
      </xdr:spPr>
    </xdr:pic>
    <xdr:clientData/>
  </xdr:twoCellAnchor>
  <xdr:twoCellAnchor editAs="oneCell">
    <xdr:from>
      <xdr:col>0</xdr:col>
      <xdr:colOff>0</xdr:colOff>
      <xdr:row>87</xdr:row>
      <xdr:rowOff>0</xdr:rowOff>
    </xdr:from>
    <xdr:to>
      <xdr:col>16</xdr:col>
      <xdr:colOff>481039</xdr:colOff>
      <xdr:row>98</xdr:row>
      <xdr:rowOff>134167</xdr:rowOff>
    </xdr:to>
    <xdr:pic>
      <xdr:nvPicPr>
        <xdr:cNvPr id="7" name="Рисунок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6"/>
        <a:stretch/>
      </xdr:blipFill>
      <xdr:spPr bwMode="auto">
        <a:xfrm>
          <a:off x="0" y="14229773"/>
          <a:ext cx="9409524" cy="1933333"/>
        </a:xfrm>
        <a:prstGeom prst="rect">
          <a:avLst/>
        </a:prstGeom>
      </xdr:spPr>
    </xdr:pic>
    <xdr:clientData/>
  </xdr:twoCellAnchor>
  <xdr:twoCellAnchor editAs="oneCell">
    <xdr:from>
      <xdr:col>0</xdr:col>
      <xdr:colOff>0</xdr:colOff>
      <xdr:row>102</xdr:row>
      <xdr:rowOff>0</xdr:rowOff>
    </xdr:from>
    <xdr:to>
      <xdr:col>17</xdr:col>
      <xdr:colOff>180152</xdr:colOff>
      <xdr:row>107</xdr:row>
      <xdr:rowOff>67911</xdr:rowOff>
    </xdr:to>
    <xdr:pic>
      <xdr:nvPicPr>
        <xdr:cNvPr id="8" name="Рисунок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7"/>
        <a:stretch/>
      </xdr:blipFill>
      <xdr:spPr bwMode="auto">
        <a:xfrm>
          <a:off x="0" y="16683182"/>
          <a:ext cx="9666667" cy="885714"/>
        </a:xfrm>
        <a:prstGeom prst="rect">
          <a:avLst/>
        </a:prstGeom>
      </xdr:spPr>
    </xdr:pic>
    <xdr:clientData/>
  </xdr:twoCellAnchor>
  <xdr:twoCellAnchor editAs="oneCell">
    <xdr:from>
      <xdr:col>4</xdr:col>
      <xdr:colOff>275167</xdr:colOff>
      <xdr:row>126</xdr:row>
      <xdr:rowOff>151510</xdr:rowOff>
    </xdr:from>
    <xdr:to>
      <xdr:col>15</xdr:col>
      <xdr:colOff>380998</xdr:colOff>
      <xdr:row>156</xdr:row>
      <xdr:rowOff>3469</xdr:rowOff>
    </xdr:to>
    <xdr:pic>
      <xdr:nvPicPr>
        <xdr:cNvPr id="9" name="Рисунок 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8"/>
        <a:srcRect l="13433" t="39903" r="59973" b="24310"/>
        <a:stretch/>
      </xdr:blipFill>
      <xdr:spPr bwMode="auto">
        <a:xfrm>
          <a:off x="2518834" y="21815594"/>
          <a:ext cx="6275915" cy="4924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104775</xdr:colOff>
      <xdr:row>149</xdr:row>
      <xdr:rowOff>157692</xdr:rowOff>
    </xdr:from>
    <xdr:to>
      <xdr:col>19</xdr:col>
      <xdr:colOff>535517</xdr:colOff>
      <xdr:row>161</xdr:row>
      <xdr:rowOff>176741</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160867</xdr:colOff>
      <xdr:row>139</xdr:row>
      <xdr:rowOff>16933</xdr:rowOff>
    </xdr:from>
    <xdr:to>
      <xdr:col>19</xdr:col>
      <xdr:colOff>599403</xdr:colOff>
      <xdr:row>149</xdr:row>
      <xdr:rowOff>26459</xdr:rowOff>
    </xdr:to>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104775</xdr:colOff>
      <xdr:row>73</xdr:row>
      <xdr:rowOff>157692</xdr:rowOff>
    </xdr:from>
    <xdr:to>
      <xdr:col>19</xdr:col>
      <xdr:colOff>535517</xdr:colOff>
      <xdr:row>85</xdr:row>
      <xdr:rowOff>176741</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160867</xdr:colOff>
      <xdr:row>63</xdr:row>
      <xdr:rowOff>16933</xdr:rowOff>
    </xdr:from>
    <xdr:to>
      <xdr:col>19</xdr:col>
      <xdr:colOff>599403</xdr:colOff>
      <xdr:row>73</xdr:row>
      <xdr:rowOff>26459</xdr:rowOff>
    </xdr:to>
    <xdr:graphicFrame macro="">
      <xdr:nvGraphicFramePr>
        <xdr:cNvPr id="3" name="Chart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104775</xdr:colOff>
      <xdr:row>73</xdr:row>
      <xdr:rowOff>157692</xdr:rowOff>
    </xdr:from>
    <xdr:to>
      <xdr:col>19</xdr:col>
      <xdr:colOff>535517</xdr:colOff>
      <xdr:row>85</xdr:row>
      <xdr:rowOff>176741</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160867</xdr:colOff>
      <xdr:row>63</xdr:row>
      <xdr:rowOff>16933</xdr:rowOff>
    </xdr:from>
    <xdr:to>
      <xdr:col>19</xdr:col>
      <xdr:colOff>599403</xdr:colOff>
      <xdr:row>73</xdr:row>
      <xdr:rowOff>26459</xdr:rowOff>
    </xdr:to>
    <xdr:graphicFrame macro="">
      <xdr:nvGraphicFramePr>
        <xdr:cNvPr id="3" name="Chart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1</xdr:colOff>
      <xdr:row>6</xdr:row>
      <xdr:rowOff>28576</xdr:rowOff>
    </xdr:from>
    <xdr:to>
      <xdr:col>8</xdr:col>
      <xdr:colOff>1009649</xdr:colOff>
      <xdr:row>8</xdr:row>
      <xdr:rowOff>171450</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xdr:blipFill>
      <xdr:spPr bwMode="auto">
        <a:xfrm>
          <a:off x="7400926" y="1495426"/>
          <a:ext cx="1009648" cy="504824"/>
        </a:xfrm>
        <a:prstGeom prst="rect">
          <a:avLst/>
        </a:prstGeom>
        <a:ln>
          <a:solidFill>
            <a:sysClr val="windowText" lastClr="000000"/>
          </a:solidFill>
        </a:ln>
      </xdr:spPr>
    </xdr:pic>
    <xdr:clientData/>
  </xdr:twoCellAnchor>
  <xdr:twoCellAnchor editAs="oneCell">
    <xdr:from>
      <xdr:col>11</xdr:col>
      <xdr:colOff>9525</xdr:colOff>
      <xdr:row>6</xdr:row>
      <xdr:rowOff>28576</xdr:rowOff>
    </xdr:from>
    <xdr:to>
      <xdr:col>11</xdr:col>
      <xdr:colOff>3657600</xdr:colOff>
      <xdr:row>8</xdr:row>
      <xdr:rowOff>129058</xdr:rowOff>
    </xdr:to>
    <xdr:pic>
      <xdr:nvPicPr>
        <xdr:cNvPr id="2" name="Grafik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a:stretch/>
      </xdr:blipFill>
      <xdr:spPr bwMode="auto">
        <a:xfrm>
          <a:off x="9391650" y="1495426"/>
          <a:ext cx="3648074" cy="462432"/>
        </a:xfrm>
        <a:prstGeom prst="rect">
          <a:avLst/>
        </a:prstGeom>
        <a:ln>
          <a:solidFill>
            <a:sysClr val="windowText" lastClr="000000"/>
          </a:solid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190500</xdr:colOff>
      <xdr:row>42</xdr:row>
      <xdr:rowOff>76200</xdr:rowOff>
    </xdr:from>
    <xdr:to>
      <xdr:col>15</xdr:col>
      <xdr:colOff>0</xdr:colOff>
      <xdr:row>61</xdr:row>
      <xdr:rowOff>19050</xdr:rowOff>
    </xdr:to>
    <xdr:graphicFrame macro="">
      <xdr:nvGraphicFramePr>
        <xdr:cNvPr id="2" name="Diagramm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10584</xdr:rowOff>
    </xdr:from>
    <xdr:to>
      <xdr:col>11</xdr:col>
      <xdr:colOff>66673</xdr:colOff>
      <xdr:row>2</xdr:row>
      <xdr:rowOff>46734</xdr:rowOff>
    </xdr:to>
    <xdr:sp macro="" textlink="">
      <xdr:nvSpPr>
        <xdr:cNvPr id="7" name="Runde Klammer rechts 6">
          <a:extLst>
            <a:ext uri="{FF2B5EF4-FFF2-40B4-BE49-F238E27FC236}">
              <a16:creationId xmlns:a16="http://schemas.microsoft.com/office/drawing/2014/main" id="{00000000-0008-0000-3100-000007000000}"/>
            </a:ext>
          </a:extLst>
        </xdr:cNvPr>
        <xdr:cNvSpPr/>
      </xdr:nvSpPr>
      <xdr:spPr bwMode="auto">
        <a:xfrm rot="16199998">
          <a:off x="6105971" y="-6095387"/>
          <a:ext cx="353650" cy="12565591"/>
        </a:xfrm>
        <a:prstGeom prst="rightBracket">
          <a:avLst>
            <a:gd name="adj" fmla="val 8333"/>
          </a:avLst>
        </a:prstGeom>
        <a:solidFill>
          <a:schemeClr val="accent2">
            <a:lumMod val="20000"/>
            <a:lumOff val="80000"/>
          </a:schemeClr>
        </a:solidFill>
        <a:ln w="19050" cap="flat" cmpd="sng" algn="ctr">
          <a:solidFill>
            <a:srgbClr val="C00000"/>
          </a:solidFill>
          <a:prstDash val="solid"/>
          <a:round/>
          <a:headEnd type="none" w="med" len="med"/>
          <a:tailEnd type="none" w="med" len="med"/>
        </a:ln>
        <a:effectLst/>
      </xdr:spPr>
      <xdr:txBody>
        <a:bodyPr vertOverflow="clip" horzOverflow="clip" wrap="square" lIns="18288" tIns="0" rIns="0" bIns="0" rtlCol="0" anchor="ctr" upright="1"/>
        <a:lstStyle/>
        <a:p>
          <a:pPr algn="ctr">
            <a:defRPr/>
          </a:pPr>
          <a:r>
            <a:rPr lang="de-DE" sz="1800" b="1"/>
            <a:t>THIS AREA SHOULD BE VISIBLE FOR FINANCE</a:t>
          </a:r>
        </a:p>
      </xdr:txBody>
    </xdr:sp>
    <xdr:clientData/>
  </xdr:twoCellAnchor>
</xdr:wsDr>
</file>

<file path=xl/persons/person.xml><?xml version="1.0" encoding="utf-8"?>
<personList xmlns="http://schemas.microsoft.com/office/spreadsheetml/2018/threadedcomments" xmlns:x="http://schemas.openxmlformats.org/spreadsheetml/2006/main">
  <person displayName="Thielmann Achim" id="{A13143A6-6770-6144-57AE-C9CA239FDDFB}" userId="" providerId=""/>
  <person displayName="Kristina Gracheva" id="{21401EC4-354F-9314-5870-AEFC36529AFA}" userId="" providerId=""/>
  <person displayName="Kristina Gracheva" id="{254D1E87-03BD-012F-BE48-0110101D88CF}" userId="S::SC10702@stada.ru::92e3d0d7-ccc1-4608-b630-a1d2cf2c6454" providerId="AD"/>
  <person displayName="Thielmann Achim" id="{2D807E8F-9AF8-E6CC-83D9-E56FB8440B26}" userId="S::Achim.Thielmann@stada.de::b9f9b571-b0fb-404a-aa47-586e9006c627"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hielmann Achim" refreshedDate="44588.651929050924" createdVersion="6" refreshedVersion="7" minRefreshableVersion="3" recordCount="35" xr:uid="{00000000-000A-0000-FFFF-FFFF00000000}">
  <cacheSource type="worksheet">
    <worksheetSource ref="A3:W38" sheet="DATA for PVF"/>
  </cacheSource>
  <cacheFields count="23">
    <cacheField name="Project" numFmtId="3">
      <sharedItems containsMixedTypes="1" containsNumber="1" containsInteger="1" minValue="0" maxValue="0" count="11">
        <s v="Project 1"/>
        <s v="Project 2"/>
        <s v="Project 3"/>
        <s v="Project 4"/>
        <s v="Project 5"/>
        <s v="Project 6"/>
        <s v="Project 7"/>
        <s v="Project 8"/>
        <s v="Project 9"/>
        <s v="Project 10"/>
        <n v="0"/>
      </sharedItems>
    </cacheField>
    <cacheField name="Country" numFmtId="3">
      <sharedItems containsMixedTypes="1" containsNumber="1" containsInteger="1" minValue="0" maxValue="0" count="2">
        <s v="DE-Germany"/>
        <n v="0"/>
      </sharedItems>
    </cacheField>
    <cacheField name="Legal Entity" numFmtId="0">
      <sharedItems containsMixedTypes="1" containsNumber="1" containsInteger="1" minValue="0" maxValue="1110" count="3">
        <s v="2285 IE-Clonmel Healthcare Ltd."/>
        <n v="0"/>
        <n v="1110" u="1"/>
      </sharedItems>
    </cacheField>
    <cacheField name="Net Sales Y1" numFmtId="3">
      <sharedItems containsSemiMixedTypes="0" containsString="0" containsNumber="1" containsInteger="1" minValue="0" maxValue="0"/>
    </cacheField>
    <cacheField name="Net Sales Y2" numFmtId="3">
      <sharedItems containsSemiMixedTypes="0" containsString="0" containsNumber="1" containsInteger="1" minValue="0" maxValue="0"/>
    </cacheField>
    <cacheField name="Net Sales Y3" numFmtId="3">
      <sharedItems containsSemiMixedTypes="0" containsString="0" containsNumber="1" containsInteger="1" minValue="0" maxValue="0"/>
    </cacheField>
    <cacheField name="Net Sales Y4" numFmtId="3">
      <sharedItems containsSemiMixedTypes="0" containsString="0" containsNumber="1" containsInteger="1" minValue="0" maxValue="0"/>
    </cacheField>
    <cacheField name="Net Sales Y5" numFmtId="3">
      <sharedItems containsSemiMixedTypes="0" containsString="0" containsNumber="1" containsInteger="1" minValue="0" maxValue="0"/>
    </cacheField>
    <cacheField name="Net Sales Y6" numFmtId="3">
      <sharedItems containsSemiMixedTypes="0" containsString="0" containsNumber="1" containsInteger="1" minValue="0" maxValue="0"/>
    </cacheField>
    <cacheField name="Net Sales Y7" numFmtId="3">
      <sharedItems containsSemiMixedTypes="0" containsString="0" containsNumber="1" containsInteger="1" minValue="0" maxValue="0"/>
    </cacheField>
    <cacheField name="Net Sales Y8" numFmtId="3">
      <sharedItems containsSemiMixedTypes="0" containsString="0" containsNumber="1" containsInteger="1" minValue="0" maxValue="0"/>
    </cacheField>
    <cacheField name="Net Sales Y9" numFmtId="3">
      <sharedItems containsSemiMixedTypes="0" containsString="0" containsNumber="1" containsInteger="1" minValue="0" maxValue="0"/>
    </cacheField>
    <cacheField name="Net Sales Y10" numFmtId="3">
      <sharedItems containsSemiMixedTypes="0" containsString="0" containsNumber="1" containsInteger="1" minValue="0" maxValue="0"/>
    </cacheField>
    <cacheField name="COGS Y1" numFmtId="3">
      <sharedItems containsSemiMixedTypes="0" containsString="0" containsNumber="1" containsInteger="1" minValue="0" maxValue="0"/>
    </cacheField>
    <cacheField name="COGS Y2" numFmtId="3">
      <sharedItems containsSemiMixedTypes="0" containsString="0" containsNumber="1" containsInteger="1" minValue="0" maxValue="0"/>
    </cacheField>
    <cacheField name="COGS Y3" numFmtId="3">
      <sharedItems containsSemiMixedTypes="0" containsString="0" containsNumber="1" containsInteger="1" minValue="0" maxValue="0"/>
    </cacheField>
    <cacheField name="COGS Y4" numFmtId="3">
      <sharedItems containsSemiMixedTypes="0" containsString="0" containsNumber="1" containsInteger="1" minValue="0" maxValue="0"/>
    </cacheField>
    <cacheField name="COGS Y5" numFmtId="3">
      <sharedItems containsSemiMixedTypes="0" containsString="0" containsNumber="1" containsInteger="1" minValue="0" maxValue="0"/>
    </cacheField>
    <cacheField name="COGS Y6" numFmtId="3">
      <sharedItems containsSemiMixedTypes="0" containsString="0" containsNumber="1" containsInteger="1" minValue="0" maxValue="0"/>
    </cacheField>
    <cacheField name="COGS Y7" numFmtId="3">
      <sharedItems containsSemiMixedTypes="0" containsString="0" containsNumber="1" containsInteger="1" minValue="0" maxValue="0"/>
    </cacheField>
    <cacheField name="COGS Y8" numFmtId="3">
      <sharedItems containsSemiMixedTypes="0" containsString="0" containsNumber="1" containsInteger="1" minValue="0" maxValue="0"/>
    </cacheField>
    <cacheField name="COGS Y9" numFmtId="3">
      <sharedItems containsSemiMixedTypes="0" containsString="0" containsNumber="1" containsInteger="1" minValue="0" maxValue="0"/>
    </cacheField>
    <cacheField name="COGS Y10"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5">
  <r>
    <x v="0"/>
    <x v="0"/>
    <x v="0"/>
    <n v="0"/>
    <n v="0"/>
    <n v="0"/>
    <n v="0"/>
    <n v="0"/>
    <n v="0"/>
    <n v="0"/>
    <n v="0"/>
    <n v="0"/>
    <n v="0"/>
    <n v="0"/>
    <n v="0"/>
    <n v="0"/>
    <n v="0"/>
    <n v="0"/>
    <n v="0"/>
    <n v="0"/>
    <n v="0"/>
    <n v="0"/>
    <n v="0"/>
  </r>
  <r>
    <x v="1"/>
    <x v="0"/>
    <x v="0"/>
    <n v="0"/>
    <n v="0"/>
    <n v="0"/>
    <n v="0"/>
    <n v="0"/>
    <n v="0"/>
    <n v="0"/>
    <n v="0"/>
    <n v="0"/>
    <n v="0"/>
    <n v="0"/>
    <n v="0"/>
    <n v="0"/>
    <n v="0"/>
    <n v="0"/>
    <n v="0"/>
    <n v="0"/>
    <n v="0"/>
    <n v="0"/>
    <n v="0"/>
  </r>
  <r>
    <x v="2"/>
    <x v="0"/>
    <x v="0"/>
    <n v="0"/>
    <n v="0"/>
    <n v="0"/>
    <n v="0"/>
    <n v="0"/>
    <n v="0"/>
    <n v="0"/>
    <n v="0"/>
    <n v="0"/>
    <n v="0"/>
    <n v="0"/>
    <n v="0"/>
    <n v="0"/>
    <n v="0"/>
    <n v="0"/>
    <n v="0"/>
    <n v="0"/>
    <n v="0"/>
    <n v="0"/>
    <n v="0"/>
  </r>
  <r>
    <x v="3"/>
    <x v="0"/>
    <x v="0"/>
    <n v="0"/>
    <n v="0"/>
    <n v="0"/>
    <n v="0"/>
    <n v="0"/>
    <n v="0"/>
    <n v="0"/>
    <n v="0"/>
    <n v="0"/>
    <n v="0"/>
    <n v="0"/>
    <n v="0"/>
    <n v="0"/>
    <n v="0"/>
    <n v="0"/>
    <n v="0"/>
    <n v="0"/>
    <n v="0"/>
    <n v="0"/>
    <n v="0"/>
  </r>
  <r>
    <x v="4"/>
    <x v="0"/>
    <x v="0"/>
    <n v="0"/>
    <n v="0"/>
    <n v="0"/>
    <n v="0"/>
    <n v="0"/>
    <n v="0"/>
    <n v="0"/>
    <n v="0"/>
    <n v="0"/>
    <n v="0"/>
    <n v="0"/>
    <n v="0"/>
    <n v="0"/>
    <n v="0"/>
    <n v="0"/>
    <n v="0"/>
    <n v="0"/>
    <n v="0"/>
    <n v="0"/>
    <n v="0"/>
  </r>
  <r>
    <x v="5"/>
    <x v="0"/>
    <x v="0"/>
    <n v="0"/>
    <n v="0"/>
    <n v="0"/>
    <n v="0"/>
    <n v="0"/>
    <n v="0"/>
    <n v="0"/>
    <n v="0"/>
    <n v="0"/>
    <n v="0"/>
    <n v="0"/>
    <n v="0"/>
    <n v="0"/>
    <n v="0"/>
    <n v="0"/>
    <n v="0"/>
    <n v="0"/>
    <n v="0"/>
    <n v="0"/>
    <n v="0"/>
  </r>
  <r>
    <x v="6"/>
    <x v="0"/>
    <x v="0"/>
    <n v="0"/>
    <n v="0"/>
    <n v="0"/>
    <n v="0"/>
    <n v="0"/>
    <n v="0"/>
    <n v="0"/>
    <n v="0"/>
    <n v="0"/>
    <n v="0"/>
    <n v="0"/>
    <n v="0"/>
    <n v="0"/>
    <n v="0"/>
    <n v="0"/>
    <n v="0"/>
    <n v="0"/>
    <n v="0"/>
    <n v="0"/>
    <n v="0"/>
  </r>
  <r>
    <x v="7"/>
    <x v="0"/>
    <x v="0"/>
    <n v="0"/>
    <n v="0"/>
    <n v="0"/>
    <n v="0"/>
    <n v="0"/>
    <n v="0"/>
    <n v="0"/>
    <n v="0"/>
    <n v="0"/>
    <n v="0"/>
    <n v="0"/>
    <n v="0"/>
    <n v="0"/>
    <n v="0"/>
    <n v="0"/>
    <n v="0"/>
    <n v="0"/>
    <n v="0"/>
    <n v="0"/>
    <n v="0"/>
  </r>
  <r>
    <x v="8"/>
    <x v="0"/>
    <x v="0"/>
    <n v="0"/>
    <n v="0"/>
    <n v="0"/>
    <n v="0"/>
    <n v="0"/>
    <n v="0"/>
    <n v="0"/>
    <n v="0"/>
    <n v="0"/>
    <n v="0"/>
    <n v="0"/>
    <n v="0"/>
    <n v="0"/>
    <n v="0"/>
    <n v="0"/>
    <n v="0"/>
    <n v="0"/>
    <n v="0"/>
    <n v="0"/>
    <n v="0"/>
  </r>
  <r>
    <x v="9"/>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0"/>
    <x v="0"/>
    <n v="0"/>
    <n v="0"/>
    <n v="0"/>
    <n v="0"/>
    <n v="0"/>
    <n v="0"/>
    <n v="0"/>
    <n v="0"/>
    <n v="0"/>
    <n v="0"/>
    <n v="0"/>
    <n v="0"/>
    <n v="0"/>
    <n v="0"/>
    <n v="0"/>
    <n v="0"/>
    <n v="0"/>
    <n v="0"/>
    <n v="0"/>
    <n v="0"/>
  </r>
  <r>
    <x v="10"/>
    <x v="1"/>
    <x v="1"/>
    <n v="0"/>
    <n v="0"/>
    <n v="0"/>
    <n v="0"/>
    <n v="0"/>
    <n v="0"/>
    <n v="0"/>
    <n v="0"/>
    <n v="0"/>
    <n v="0"/>
    <n v="0"/>
    <n v="0"/>
    <n v="0"/>
    <n v="0"/>
    <n v="0"/>
    <n v="0"/>
    <n v="0"/>
    <n v="0"/>
    <n v="0"/>
    <n v="0"/>
  </r>
  <r>
    <x v="10"/>
    <x v="1"/>
    <x v="1"/>
    <n v="0"/>
    <n v="0"/>
    <n v="0"/>
    <n v="0"/>
    <n v="0"/>
    <n v="0"/>
    <n v="0"/>
    <n v="0"/>
    <n v="0"/>
    <n v="0"/>
    <n v="0"/>
    <n v="0"/>
    <n v="0"/>
    <n v="0"/>
    <n v="0"/>
    <n v="0"/>
    <n v="0"/>
    <n v="0"/>
    <n v="0"/>
    <n v="0"/>
  </r>
  <r>
    <x v="10"/>
    <x v="1"/>
    <x v="1"/>
    <n v="0"/>
    <n v="0"/>
    <n v="0"/>
    <n v="0"/>
    <n v="0"/>
    <n v="0"/>
    <n v="0"/>
    <n v="0"/>
    <n v="0"/>
    <n v="0"/>
    <n v="0"/>
    <n v="0"/>
    <n v="0"/>
    <n v="0"/>
    <n v="0"/>
    <n v="0"/>
    <n v="0"/>
    <n v="0"/>
    <n v="0"/>
    <n v="0"/>
  </r>
  <r>
    <x v="10"/>
    <x v="1"/>
    <x v="1"/>
    <n v="0"/>
    <n v="0"/>
    <n v="0"/>
    <n v="0"/>
    <n v="0"/>
    <n v="0"/>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2F00-000000000000}" name="PivotTable1" cacheId="392" applyNumberFormats="0" applyBorderFormats="0" applyFontFormats="0" applyPatternFormats="0" applyAlignmentFormats="0" applyWidthHeightFormats="1" dataCaption="Werte" updatedVersion="7" minRefreshableVersion="3" useAutoFormatting="1" itemPrintTitles="1" createdVersion="6" indent="0" compact="0" compactData="0" gridDropZones="1" multipleFieldFilters="0">
  <location ref="A3:W17" firstHeaderRow="1" firstDataRow="2" firstDataCol="3"/>
  <pivotFields count="23">
    <pivotField axis="axisRow" compact="0" outline="0" showAll="0" defaultSubtotal="0">
      <items count="11">
        <item x="10"/>
        <item x="0"/>
        <item x="9"/>
        <item x="1"/>
        <item x="2"/>
        <item x="3"/>
        <item x="4"/>
        <item x="5"/>
        <item x="6"/>
        <item x="7"/>
        <item x="8"/>
      </items>
    </pivotField>
    <pivotField axis="axisRow" compact="0" outline="0" showAll="0" defaultSubtotal="0">
      <items count="2">
        <item x="1"/>
        <item x="0"/>
      </items>
    </pivotField>
    <pivotField axis="axisRow" compact="0" outline="0" showAll="0">
      <items count="4">
        <item x="1"/>
        <item m="1" x="2"/>
        <item x="0"/>
        <item t="default"/>
      </items>
    </pivotField>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s>
  <rowFields count="3">
    <field x="0"/>
    <field x="1"/>
    <field x="2"/>
  </rowFields>
  <rowItems count="13">
    <i>
      <x/>
      <x/>
      <x/>
    </i>
    <i r="1">
      <x v="1"/>
      <x v="2"/>
    </i>
    <i>
      <x v="1"/>
      <x v="1"/>
      <x v="2"/>
    </i>
    <i>
      <x v="2"/>
      <x v="1"/>
      <x v="2"/>
    </i>
    <i>
      <x v="3"/>
      <x v="1"/>
      <x v="2"/>
    </i>
    <i>
      <x v="4"/>
      <x v="1"/>
      <x v="2"/>
    </i>
    <i>
      <x v="5"/>
      <x v="1"/>
      <x v="2"/>
    </i>
    <i>
      <x v="6"/>
      <x v="1"/>
      <x v="2"/>
    </i>
    <i>
      <x v="7"/>
      <x v="1"/>
      <x v="2"/>
    </i>
    <i>
      <x v="8"/>
      <x v="1"/>
      <x v="2"/>
    </i>
    <i>
      <x v="9"/>
      <x v="1"/>
      <x v="2"/>
    </i>
    <i>
      <x v="10"/>
      <x v="1"/>
      <x v="2"/>
    </i>
    <i t="grand">
      <x/>
    </i>
  </rowItems>
  <colFields count="1">
    <field x="-2"/>
  </colFields>
  <colItems count="20">
    <i>
      <x/>
    </i>
    <i i="1">
      <x v="1"/>
    </i>
    <i i="2">
      <x v="2"/>
    </i>
    <i i="3">
      <x v="3"/>
    </i>
    <i i="4">
      <x v="4"/>
    </i>
    <i i="5">
      <x v="5"/>
    </i>
    <i i="6">
      <x v="6"/>
    </i>
    <i i="7">
      <x v="7"/>
    </i>
    <i i="8">
      <x v="8"/>
    </i>
    <i i="9">
      <x v="9"/>
    </i>
    <i i="10">
      <x v="10"/>
    </i>
    <i i="11">
      <x v="11"/>
    </i>
    <i i="12">
      <x v="12"/>
    </i>
    <i i="13">
      <x v="13"/>
    </i>
    <i i="14">
      <x v="14"/>
    </i>
    <i i="15">
      <x v="15"/>
    </i>
    <i i="16">
      <x v="16"/>
    </i>
    <i i="17">
      <x v="17"/>
    </i>
    <i i="18">
      <x v="18"/>
    </i>
    <i i="19">
      <x v="19"/>
    </i>
  </colItems>
  <dataFields count="20">
    <dataField name="Net Sales Y1 " fld="3" baseField="2" baseItem="1" numFmtId="3"/>
    <dataField name="Net Sales Y2 " fld="4" baseField="2" baseItem="1" numFmtId="3"/>
    <dataField name="Net Sales Y3 " fld="5" baseField="2" baseItem="1" numFmtId="3"/>
    <dataField name="Net Sales Y4 " fld="6" baseField="2" baseItem="1" numFmtId="3"/>
    <dataField name="Net Sales Y5 " fld="7" baseField="2" baseItem="1" numFmtId="3"/>
    <dataField name="Net Sales Y6 " fld="8" baseField="2" baseItem="1" numFmtId="3"/>
    <dataField name="Net Sales Y7 " fld="9" baseField="2" baseItem="1" numFmtId="3"/>
    <dataField name="Net Sales Y8 " fld="10" baseField="2" baseItem="1" numFmtId="3"/>
    <dataField name="Net Sales Y9 " fld="11" baseField="2" baseItem="1" numFmtId="3"/>
    <dataField name="Net Sales Y10 " fld="12" baseField="2" baseItem="1" numFmtId="3"/>
    <dataField name="COGS Y1 " fld="13" baseField="2" baseItem="1" numFmtId="3"/>
    <dataField name="COGS Y2 " fld="14" baseField="2" baseItem="1" numFmtId="3"/>
    <dataField name="COGS Y3 " fld="15" baseField="2" baseItem="1" numFmtId="3"/>
    <dataField name="COGS Y4 " fld="16" baseField="2" baseItem="1" numFmtId="3"/>
    <dataField name="COGS Y5 " fld="17" baseField="2" baseItem="1" numFmtId="3"/>
    <dataField name="COGS Y6 " fld="18" baseField="2" baseItem="1" numFmtId="3"/>
    <dataField name="COGS Y7 " fld="19" baseField="2" baseItem="1" numFmtId="3"/>
    <dataField name="COGS Y8 " fld="20" baseField="2" baseItem="1" numFmtId="3"/>
    <dataField name="COGS Y9 " fld="21" baseField="2" baseItem="1" numFmtId="3"/>
    <dataField name="COGS Y10 " fld="22" baseField="2" baseItem="1"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4" dT="2021-04-15T12:39:47.62" personId="{254D1E87-03BD-012F-BE48-0110101D88CF}" id="{D153BD0E-1774-453A-A105-D8D1A85C557F}">
    <text xml:space="preserve">выбрать инициатора на листе Title
</text>
  </threadedComment>
  <threadedComment ref="D8" dT="2021-04-15T12:39:28.08" personId="{254D1E87-03BD-012F-BE48-0110101D88CF}" id="{60488EE0-0AD7-4F17-9D7B-21F2518AE18B}">
    <text xml:space="preserve">выбрать инициатора на листе Title
</text>
  </threadedComment>
  <threadedComment ref="B30" dT="2023-06-19T13:15:02.26" personId="{254D1E87-03BD-012F-BE48-0110101D88CF}" id="{6D17F434-8FC1-4753-85EC-ED2A3BD17397}">
    <text xml:space="preserve">вся дополнительная информация, например, ЦА потребителя (возраст состояние, статус), доп. надписи на пачке
</text>
  </threadedComment>
  <threadedComment ref="D40" dT="2021-04-15T12:39:28.08" personId="{254D1E87-03BD-012F-BE48-0110101D88CF}" id="{DB968C90-52F6-4959-A97B-E4242110369C}">
    <text xml:space="preserve">выбрать инициатора на листе Title
</text>
  </threadedComment>
  <threadedComment ref="B52" personId="{21401EC4-354F-9314-5870-AEFC36529AFA}" id="{00CF00A7-0069-420D-A2BD-00F3006C0006}">
    <text xml:space="preserve">требуется ли перевод в ОТС статус после первичной ревизии? (заполнять только для рецептурных лекарственных препаратов)
</text>
  </threadedComment>
  <threadedComment ref="B54" dT="2022-11-02T07:45:09.61" personId="{254D1E87-03BD-012F-BE48-0110101D88CF}" id="{4F228D36-9B67-4F89-B0F9-371B6C780FB4}">
    <text xml:space="preserve">пример: уникальный состав/ компоненты/ форма применения/ показание/ низкая цена и пр.
</text>
  </threadedComment>
  <threadedComment ref="B56" personId="{21401EC4-354F-9314-5870-AEFC36529AFA}" id="{00B50008-00DB-40CD-A394-00CD007E0096}">
    <text xml:space="preserve">заполнять только при внеплановой ревизии
</text>
  </threadedComment>
</ThreadedComments>
</file>

<file path=xl/threadedComments/threadedComment2.xml><?xml version="1.0" encoding="utf-8"?>
<ThreadedComments xmlns="http://schemas.microsoft.com/office/spreadsheetml/2018/threadedcomments" xmlns:x="http://schemas.openxmlformats.org/spreadsheetml/2006/main">
  <threadedComment ref="A4" dT="2021-04-15T12:39:47.62" personId="{254D1E87-03BD-012F-BE48-0110101D88CF}" id="{3AD0EF9C-6E56-41E9-9F92-F8CFB19CE440}">
    <text xml:space="preserve">выбрать инициатора на листе Title
</text>
  </threadedComment>
  <threadedComment ref="D8" dT="2021-04-15T12:39:28.08" personId="{254D1E87-03BD-012F-BE48-0110101D88CF}" id="{88865FF3-BCB6-4C66-B225-4FDC3C6A7BC7}">
    <text xml:space="preserve">выбрать инициатора на листе Title
</text>
  </threadedComment>
  <threadedComment ref="B14" dT="2023-06-19T13:15:02.26" personId="{254D1E87-03BD-012F-BE48-0110101D88CF}" id="{301A58CB-A731-41A2-B917-06E5C16C84A3}">
    <text xml:space="preserve">вся дополнительная информация, например, ЦА потребителя (возраст состояние, статус), доп. надписи на пачке
</text>
  </threadedComment>
  <threadedComment ref="B45" personId="{21401EC4-354F-9314-5870-AEFC36529AFA}" id="{00ED00DC-0070-4E33-8CBB-006D00C000C3}">
    <text xml:space="preserve">заполнять только при внеплановой ревизии
</text>
  </threadedComment>
  <threadedComment ref="D47" dT="2021-04-15T12:39:28.08" personId="{254D1E87-03BD-012F-BE48-0110101D88CF}" id="{71735D4C-F00B-4729-B936-1BAAC78B23D4}">
    <text xml:space="preserve">выбрать инициатора на листе Title
</text>
  </threadedComment>
  <threadedComment ref="B60" personId="{21401EC4-354F-9314-5870-AEFC36529AFA}" id="{00E40023-004F-42DE-AB2E-000A006200FC}">
    <text xml:space="preserve">требуется ли перевод в ОТС статус после первичной ревизии? (заполнять только для рецептурных лекарственных препаратов)
</text>
  </threadedComment>
  <threadedComment ref="B62" dT="2022-11-02T07:45:09.61" personId="{254D1E87-03BD-012F-BE48-0110101D88CF}" id="{AB4F9C4D-3296-462C-A459-898D9EA366F8}">
    <text xml:space="preserve">пример: уникальный состав/ компоненты/ форма применения/ показание/ низкая цена и пр.
</text>
  </threadedComment>
</ThreadedComments>
</file>

<file path=xl/threadedComments/threadedComment3.xml><?xml version="1.0" encoding="utf-8"?>
<ThreadedComments xmlns="http://schemas.microsoft.com/office/spreadsheetml/2018/threadedcomments" xmlns:x="http://schemas.openxmlformats.org/spreadsheetml/2006/main">
  <threadedComment ref="B4" dT="2021-04-15T12:39:47.62" personId="{254D1E87-03BD-012F-BE48-0110101D88CF}" id="{A53B31AE-338A-4138-892D-57FE4D3A9660}">
    <text xml:space="preserve">выбрать инициатора на листе Title
</text>
  </threadedComment>
  <threadedComment ref="DU4" dT="2022-04-14T12:10:38.87" personId="{254D1E87-03BD-012F-BE48-0110101D88CF}" id="{9391CC8B-C9B8-4EF6-8197-1EDC01C96636}">
    <text xml:space="preserve">- enter 'yes' if COGS are entered in lists 'COGS NF HFO/ OTH RU'; 
- enter 'no' if COGS are not calculated yet
</text>
  </threadedComment>
  <threadedComment ref="AY7" personId="{21401EC4-354F-9314-5870-AEFC36529AFA}" id="{005B00AD-00C7-4B9F-BEB7-00A4005000EB}">
    <text xml:space="preserve">to fill for non-tender products
</text>
  </threadedComment>
  <threadedComment ref="D8" personId="{21401EC4-354F-9314-5870-AEFC36529AFA}" id="{00C500FA-0086-4326-B549-002600BC0023}">
    <text xml:space="preserve">Обязательно указать по каналам продаж
</text>
  </threadedComment>
  <threadedComment ref="F8" dT="2022-09-02T08:47:47.10" personId="{254D1E87-03BD-012F-BE48-0110101D88CF}" id="{A6B7CE7D-B1B3-42D7-B653-AA3B8B02ACD8}">
    <text xml:space="preserve">дозировка
</text>
  </threadedComment>
  <threadedComment ref="H8" dT="2022-09-02T08:55:49.30" personId="{254D1E87-03BD-012F-BE48-0110101D88CF}" id="{6B8F3AB2-E8AC-447E-A9C7-C1D0F1524B2C}">
    <text xml:space="preserve">размер упаковки
</text>
  </threadedComment>
  <threadedComment ref="X8" personId="{21401EC4-354F-9314-5870-AEFC36529AFA}" id="{008E00F1-00F4-44DD-AA42-0023009E009F}">
    <text xml:space="preserve">possible to equate 6, 7 and 8 years
</text>
  </threadedComment>
  <threadedComment ref="Y8" personId="{21401EC4-354F-9314-5870-AEFC36529AFA}" id="{006600BA-0011-4102-8878-000F00180072}">
    <text xml:space="preserve">possible to equate 6, 7 and 8 years
</text>
  </threadedComment>
  <threadedComment ref="Z8" personId="{21401EC4-354F-9314-5870-AEFC36529AFA}" id="{004100A0-00DB-42EE-BDF5-004000310010}">
    <text xml:space="preserve">possible to equate 6, 7 and 8 years
</text>
  </threadedComment>
  <threadedComment ref="AF8" personId="{21401EC4-354F-9314-5870-AEFC36529AFA}" id="{00840090-00E6-4D12-B359-00F5001D0025}">
    <text xml:space="preserve">possible to equate 6, 7 and 8 years
</text>
  </threadedComment>
  <threadedComment ref="AG8" personId="{21401EC4-354F-9314-5870-AEFC36529AFA}" id="{00C10067-0042-4BB1-B097-0088009F00FE}">
    <text xml:space="preserve">possible to equate 6, 7 and 8 years
</text>
  </threadedComment>
  <threadedComment ref="AH8" personId="{21401EC4-354F-9314-5870-AEFC36529AFA}" id="{00A500A3-00AB-4982-995E-000B00A70073}">
    <text xml:space="preserve">possible to equate 6, 7 and 8 years
</text>
  </threadedComment>
  <threadedComment ref="AN8" personId="{21401EC4-354F-9314-5870-AEFC36529AFA}" id="{00740052-00FF-4C4F-9E91-000400C90067}">
    <text xml:space="preserve">possible to equate 6, 7 and 8 years
</text>
  </threadedComment>
  <threadedComment ref="AO8" personId="{21401EC4-354F-9314-5870-AEFC36529AFA}" id="{002D00B3-0007-4C2E-AD42-00760048001C}">
    <text xml:space="preserve">possible to equate 6, 7 and 8 years
</text>
  </threadedComment>
  <threadedComment ref="AP8" personId="{21401EC4-354F-9314-5870-AEFC36529AFA}" id="{00F00019-0095-427D-A986-002E003B00A6}">
    <text xml:space="preserve">possible to equate 6, 7 and 8 years
</text>
  </threadedComment>
  <threadedComment ref="AV8" personId="{21401EC4-354F-9314-5870-AEFC36529AFA}" id="{00370065-00F4-4ED0-BDAB-00510024003D}">
    <text xml:space="preserve">possible to equate 6, 7 and 8 years
</text>
  </threadedComment>
  <threadedComment ref="AW8" personId="{21401EC4-354F-9314-5870-AEFC36529AFA}" id="{00850081-0017-4468-A748-00C5006900BD}">
    <text xml:space="preserve">possible to equate 6, 7 and 8 years
</text>
  </threadedComment>
  <threadedComment ref="AX8" personId="{21401EC4-354F-9314-5870-AEFC36529AFA}" id="{00A500BB-0066-44FF-8F07-00B300F8005F}">
    <text xml:space="preserve">possible to equate 6, 7 and 8 years
</text>
  </threadedComment>
  <threadedComment ref="BD8" personId="{21401EC4-354F-9314-5870-AEFC36529AFA}" id="{00BB000E-0016-447E-AEDF-00FD00E900A1}">
    <text xml:space="preserve">possible to equate 6, 7 and 8 years
</text>
  </threadedComment>
  <threadedComment ref="BE8" personId="{21401EC4-354F-9314-5870-AEFC36529AFA}" id="{00120042-00E0-4554-9A49-007B0060003A}">
    <text xml:space="preserve">possible to equate 6, 7 and 8 years
</text>
  </threadedComment>
  <threadedComment ref="BF8" personId="{21401EC4-354F-9314-5870-AEFC36529AFA}" id="{007E0037-00A0-4B1E-AD74-001F00070049}">
    <text xml:space="preserve">possible to equate 6, 7 and 8 years
</text>
  </threadedComment>
  <threadedComment ref="BL8" personId="{21401EC4-354F-9314-5870-AEFC36529AFA}" id="{00F2003D-00C7-4151-8431-000C00EA0098}">
    <text xml:space="preserve">possible to equate 6, 7 and 8 years
</text>
  </threadedComment>
  <threadedComment ref="BM8" personId="{21401EC4-354F-9314-5870-AEFC36529AFA}" id="{008A00EA-001F-4750-97C8-0011003A00B0}">
    <text xml:space="preserve">possible to equate 6, 7 and 8 years
</text>
  </threadedComment>
  <threadedComment ref="BN8" personId="{21401EC4-354F-9314-5870-AEFC36529AFA}" id="{008E00E6-00D7-4A45-A82D-00950065007F}">
    <text xml:space="preserve">possible to equate 6, 7 and 8 years
</text>
  </threadedComment>
  <threadedComment ref="BT8" personId="{21401EC4-354F-9314-5870-AEFC36529AFA}" id="{003E007A-0077-45A5-8D17-0040000500DE}">
    <text xml:space="preserve">possible to equate 6, 7 and 8 years
</text>
  </threadedComment>
  <threadedComment ref="BU8" personId="{21401EC4-354F-9314-5870-AEFC36529AFA}" id="{00FD00A5-0012-484D-A49C-00D500860062}">
    <text xml:space="preserve">possible to equate 6, 7 and 8 years
</text>
  </threadedComment>
  <threadedComment ref="BV8" personId="{21401EC4-354F-9314-5870-AEFC36529AFA}" id="{00550027-0016-47D6-AA10-002C00B6004C}">
    <text xml:space="preserve">possible to equate 6, 7 and 8 years
</text>
  </threadedComment>
  <threadedComment ref="CB8" personId="{21401EC4-354F-9314-5870-AEFC36529AFA}" id="{0071004E-000F-4593-98DF-002900BC007B}">
    <text xml:space="preserve">possible to equate 6, 7 and 8 years
</text>
  </threadedComment>
  <threadedComment ref="CC8" personId="{21401EC4-354F-9314-5870-AEFC36529AFA}" id="{006800F8-00E8-4506-A2E8-006D008F0014}">
    <text xml:space="preserve">possible to equate 6, 7 and 8 years
</text>
  </threadedComment>
  <threadedComment ref="CD8" personId="{21401EC4-354F-9314-5870-AEFC36529AFA}" id="{002C00B9-00C1-43E0-AE4A-001B00CD006E}">
    <text xml:space="preserve">possible to equate 6, 7 and 8 years
</text>
  </threadedComment>
  <threadedComment ref="CJ8" personId="{21401EC4-354F-9314-5870-AEFC36529AFA}" id="{007600A3-00F0-40FB-BD3E-00C900E50077}">
    <text xml:space="preserve">possible to equate 6, 7 and 8 years
</text>
  </threadedComment>
  <threadedComment ref="CK8" personId="{21401EC4-354F-9314-5870-AEFC36529AFA}" id="{00F000B0-0085-40DC-AF0D-003600CC00AC}">
    <text xml:space="preserve">possible to equate 6, 7 and 8 years
</text>
  </threadedComment>
  <threadedComment ref="CL8" personId="{21401EC4-354F-9314-5870-AEFC36529AFA}" id="{00740083-00A2-4305-B120-00AA001D0014}">
    <text xml:space="preserve">possible to equate 6, 7 and 8 years
</text>
  </threadedComment>
  <threadedComment ref="CR8" personId="{21401EC4-354F-9314-5870-AEFC36529AFA}" id="{00D7007C-00E9-425F-AB61-0030009E0070}">
    <text xml:space="preserve">possible to equate 6, 7 and 8 years
</text>
  </threadedComment>
  <threadedComment ref="CS8" personId="{21401EC4-354F-9314-5870-AEFC36529AFA}" id="{00E10041-00C7-4635-ABD5-0024004500CF}">
    <text xml:space="preserve">possible to equate 6, 7 and 8 years
</text>
  </threadedComment>
  <threadedComment ref="CT8" personId="{21401EC4-354F-9314-5870-AEFC36529AFA}" id="{00100060-00D0-44FC-BDFF-002000770094}">
    <text xml:space="preserve">possible to equate 6, 7 and 8 years
</text>
  </threadedComment>
  <threadedComment ref="CZ8" personId="{21401EC4-354F-9314-5870-AEFC36529AFA}" id="{003E0075-00BC-41D7-98B7-002400EE00DE}">
    <text xml:space="preserve">possible to equate 6, 7 and 8 years
</text>
  </threadedComment>
  <threadedComment ref="DA8" personId="{21401EC4-354F-9314-5870-AEFC36529AFA}" id="{005D0066-005C-4937-B8D1-007200D20022}">
    <text xml:space="preserve">possible to equate 6, 7 and 8 years
</text>
  </threadedComment>
  <threadedComment ref="DB8" personId="{21401EC4-354F-9314-5870-AEFC36529AFA}" id="{0086003E-00FC-489B-9DC2-00B6001200B3}">
    <text xml:space="preserve">possible to equate 6, 7 and 8 years
</text>
  </threadedComment>
  <threadedComment ref="DI8" personId="{21401EC4-354F-9314-5870-AEFC36529AFA}" id="{00880047-00FC-49A9-9D8B-004F00E2004C}">
    <text xml:space="preserve">possible to equate 6, 7 and 8 years
</text>
  </threadedComment>
  <threadedComment ref="DJ8" personId="{21401EC4-354F-9314-5870-AEFC36529AFA}" id="{004A0000-005C-4128-A86B-00E7006B00EA}">
    <text xml:space="preserve">possible to equate 6, 7 and 8 years
</text>
  </threadedComment>
  <threadedComment ref="DK8" personId="{21401EC4-354F-9314-5870-AEFC36529AFA}" id="{008200C3-0013-45CF-BE69-00AC0073002F}">
    <text xml:space="preserve">possible to equate 6, 7 and 8 years
</text>
  </threadedComment>
  <threadedComment ref="DQ8" personId="{21401EC4-354F-9314-5870-AEFC36529AFA}" id="{00C10046-003A-4C75-90DB-00FC00790025}">
    <text xml:space="preserve">possible to equate 6, 7 and 8 years
</text>
  </threadedComment>
  <threadedComment ref="DR8" personId="{21401EC4-354F-9314-5870-AEFC36529AFA}" id="{007C004E-00F4-4491-B907-00AD0095001C}">
    <text xml:space="preserve">possible to equate 6, 7 and 8 years
</text>
  </threadedComment>
  <threadedComment ref="DS8" personId="{21401EC4-354F-9314-5870-AEFC36529AFA}" id="{00C000D1-003E-4A91-9295-003E0035005F}">
    <text xml:space="preserve">possible to equate 6, 7 and 8 years
</text>
  </threadedComment>
  <threadedComment ref="DZ8" personId="{21401EC4-354F-9314-5870-AEFC36529AFA}" id="{00B60002-00EA-4191-B812-0027007E00B1}">
    <text xml:space="preserve">possible to equate 6, 7 and 8 years
</text>
  </threadedComment>
  <threadedComment ref="EA8" personId="{21401EC4-354F-9314-5870-AEFC36529AFA}" id="{0056009B-00BD-4339-A92D-007700FF0064}">
    <text xml:space="preserve">possible to equate 6, 7 and 8 years
</text>
  </threadedComment>
  <threadedComment ref="EB8" personId="{21401EC4-354F-9314-5870-AEFC36529AFA}" id="{009B0060-006A-443C-808A-001C00480053}">
    <text xml:space="preserve">possible to equate 6, 7 and 8 years
</text>
  </threadedComment>
  <threadedComment ref="AY20" personId="{21401EC4-354F-9314-5870-AEFC36529AFA}" id="{00160098-00E9-4880-886D-0041001700BC}">
    <text xml:space="preserve">do not fill
</text>
  </threadedComment>
  <threadedComment ref="B31" personId="{21401EC4-354F-9314-5870-AEFC36529AFA}" id="{000400E9-0065-4240-8469-005D00650067}">
    <text xml:space="preserve">IQVIA/DSM, TRD prices, all segments, IPSOS Comcon.
</text>
  </threadedComment>
  <threadedComment ref="B32" personId="{21401EC4-354F-9314-5870-AEFC36529AFA}" id="{00C30046-0088-47C7-B6FD-00AC00570025}">
    <text xml:space="preserve">Should describe competitive landscape: group main criteria, the nearest competitors ect. If patient flow is used in forecast, please describe the logic: incidence, prevalence rate, treated population and drug share
</text>
  </threadedComment>
  <threadedComment ref="D35" dT="2022-10-26T07:42:35.84" personId="{254D1E87-03BD-012F-BE48-0110101D88CF}" id="{32763605-FB86-4A32-954B-08ABEBFB7683}">
    <text xml:space="preserve">название компании конкурента
</text>
  </threadedComment>
  <threadedComment ref="E35" dT="2022-10-26T07:42:23.44" personId="{254D1E87-03BD-012F-BE48-0110101D88CF}" id="{BE2643F9-A09B-4C4A-95FC-88F08A35E379}">
    <text xml:space="preserve">размер упаковки
</text>
  </threadedComment>
  <threadedComment ref="B54" dT="2021-05-19T06:33:14.09" personId="{254D1E87-03BD-012F-BE48-0110101D88CF}" id="{5DB17104-8F7F-40FD-A21F-5C9C48C21A30}">
    <text xml:space="preserve">if needed please add prelaunch year for ME
</text>
  </threadedComment>
  <threadedComment ref="C64" dT="2021-05-18T08:21:44.14" personId="{254D1E87-03BD-012F-BE48-0110101D88CF}" id="{F11A0B68-BE00-42A2-886B-C9851886ED2C}">
    <text xml:space="preserve">includes the following cost items:
Omnichannel promotion
Advertising
Marketing clinical studies
Marketing research
Development of original- mock-ups
POS materials
Sampling
Promotions and contests
Others
</text>
  </threadedComment>
</ThreadedComments>
</file>

<file path=xl/threadedComments/threadedComment4.xml><?xml version="1.0" encoding="utf-8"?>
<ThreadedComments xmlns="http://schemas.microsoft.com/office/spreadsheetml/2018/threadedcomments" xmlns:x="http://schemas.openxmlformats.org/spreadsheetml/2006/main">
  <threadedComment ref="A2" personId="{21401EC4-354F-9314-5870-AEFC36529AFA}" id="{001D0067-00AE-4AAD-B1BE-002B000B00EE}">
    <text xml:space="preserve">Описание процесса:
1. Вкладки АИП готовы: RD rates, LOG
2  ПМ запускает заявку на Расчет себестоимости на внутрикорпоративном портале Stada CIS в раздел Инфосистемы /Global online (прикладываем RD rates, LOG, COGS, полностью АИП не прикладываем )
3. ГКС расчитывает и согласовывает COGS и прикладывает согласованную вкалдку COGS на портале
</text>
  </threadedComment>
  <threadedComment ref="A4" dT="2021-04-15T12:39:47.62" personId="{254D1E87-03BD-012F-BE48-0110101D88CF}" id="{131B5D3B-89E5-4305-8001-1EA36ADD987A}">
    <text xml:space="preserve">выбрать инициатора на листе Title
</text>
  </threadedComment>
  <threadedComment ref="A50" personId="{21401EC4-354F-9314-5870-AEFC36529AFA}" id="{00500083-00EA-4D81-9A37-006D0097004C}">
    <text xml:space="preserve">Описание процесса:
1. ПМ консолидирует данные для Manuf COGS, Customs Duty, Logistic и заполняет на листе COGS
2. ПМ направляет заполненную вкладку COGS в группу контроля себест-ти (Ю. Горыниной) на заполнение Contract price и согласование общего расчета COGS
3. ГКС направляет АИП с финальным расчетом COGS в ПМ
</text>
  </threadedComment>
  <threadedComment ref="G57" personId="{21401EC4-354F-9314-5870-AEFC36529AFA}" id="{00030046-005B-436F-8E8F-001A00A7002F}">
    <text xml:space="preserve">fix Insurance cost = 0,0179%
</text>
  </threadedComment>
  <threadedComment ref="A75" personId="{21401EC4-354F-9314-5870-AEFC36529AFA}" id="{002500E0-00D3-4D37-AB4D-0073006700D3}">
    <text xml:space="preserve">please indicate which sources were used in COGS provision (eg.letter scrin)
</text>
  </threadedComment>
</ThreadedComments>
</file>

<file path=xl/threadedComments/threadedComment5.xml><?xml version="1.0" encoding="utf-8"?>
<ThreadedComments xmlns="http://schemas.microsoft.com/office/spreadsheetml/2018/threadedcomments" xmlns:x="http://schemas.openxmlformats.org/spreadsheetml/2006/main">
  <threadedComment ref="B28" dT="2021-04-20T16:39:41.20" personId="{254D1E87-03BD-012F-BE48-0110101D88CF}" id="{B7E88A00-0444-493D-B58E-85102144E1F8}">
    <text xml:space="preserve">заполнить, если необходимо
</text>
  </threadedComment>
  <threadedComment ref="B60" dT="2021-07-07T11:09:26.74" personId="{254D1E87-03BD-012F-BE48-0110101D88CF}" id="{67C7867F-6D20-49F4-BB83-BEC146C51933}">
    <text xml:space="preserve">расходные нормы заполняются в случае необходимости локализации, для поставки ГП не заполняем данный раздел
</text>
  </threadedComment>
</ThreadedComments>
</file>

<file path=xl/threadedComments/threadedComment6.xml><?xml version="1.0" encoding="utf-8"?>
<ThreadedComments xmlns="http://schemas.microsoft.com/office/spreadsheetml/2018/threadedcomments" xmlns:x="http://schemas.openxmlformats.org/spreadsheetml/2006/main">
  <threadedComment ref="D144" dT="2021-06-22T12:31:59.57" personId="{2D807E8F-9AF8-E6CC-83D9-E56FB8440B26}" id="{AD9513F7-4E4B-4642-87EA-AF4628B823B9}">
    <text xml:space="preserve">PCM relevant
</text>
  </threadedComment>
</ThreadedComments>
</file>

<file path=xl/threadedComments/threadedComment7.xml><?xml version="1.0" encoding="utf-8"?>
<ThreadedComments xmlns="http://schemas.microsoft.com/office/spreadsheetml/2018/threadedcomments" xmlns:x="http://schemas.openxmlformats.org/spreadsheetml/2006/main">
  <threadedComment ref="D68" dT="2021-06-22T12:31:59.57" personId="{2D807E8F-9AF8-E6CC-83D9-E56FB8440B26}" id="{84C43107-C76D-4CE1-B0B0-6F67F7B61135}">
    <text xml:space="preserve">PCM relevant
</text>
  </threadedComment>
</ThreadedComments>
</file>

<file path=xl/threadedComments/threadedComment8.xml><?xml version="1.0" encoding="utf-8"?>
<ThreadedComments xmlns="http://schemas.microsoft.com/office/spreadsheetml/2018/threadedcomments" xmlns:x="http://schemas.openxmlformats.org/spreadsheetml/2006/main">
  <threadedComment ref="D68" dT="2021-06-22T12:31:59.57" personId="{2D807E8F-9AF8-E6CC-83D9-E56FB8440B26}" id="{8FA64AE2-BA69-446A-B90F-C1E51E4AE9D2}">
    <text xml:space="preserve">PCM relevant
</text>
  </threadedComment>
</ThreadedComments>
</file>

<file path=xl/threadedComments/threadedComment9.xml><?xml version="1.0" encoding="utf-8"?>
<ThreadedComments xmlns="http://schemas.microsoft.com/office/spreadsheetml/2018/threadedcomments" xmlns:x="http://schemas.openxmlformats.org/spreadsheetml/2006/main">
  <threadedComment ref="J7" personId="{A13143A6-6770-6144-57AE-C9CA239FDDFB}" id="{003000E9-0034-4E01-9571-00B100170018}">
    <text xml:space="preserve">including 1.5% single product risk adjustment
</text>
  </threadedComment>
  <threadedComment ref="L7" personId="{A13143A6-6770-6144-57AE-C9CA239FDDFB}" id="{000500A9-0080-42B9-B37E-0019000B00DE}">
    <text xml:space="preserve">excluding
 1.5% single product risk adjustment
</text>
  </threadedComment>
  <threadedComment ref="E17" dT="2022-01-27T14:28:32.37" personId="{2D807E8F-9AF8-E6CC-83D9-E56FB8440B26}" id="{20DCD724-02EE-4A36-A283-B93ED463FFF7}">
    <text xml:space="preserve">adjusted due to neg. profit in previous years
</text>
  </threadedComment>
</ThreadedComments>
</file>

<file path=xl/worksheets/_rels/sheet16.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4.xml"/><Relationship Id="rId4" Type="http://schemas.microsoft.com/office/2017/10/relationships/threadedComment" Target="../threadedComments/threadedComment6.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5.xml"/><Relationship Id="rId4" Type="http://schemas.microsoft.com/office/2017/10/relationships/threadedComment" Target="../threadedComments/threadedComment7.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6.xml"/><Relationship Id="rId4" Type="http://schemas.microsoft.com/office/2017/10/relationships/threadedComment" Target="../threadedComments/threadedComment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 Id="rId4" Type="http://schemas.microsoft.com/office/2017/10/relationships/threadedComment" Target="../threadedComments/threadedComment9.xml"/></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xml"/><Relationship Id="rId4"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D12"/>
  <sheetViews>
    <sheetView showGridLines="0" workbookViewId="0">
      <selection activeCell="X86" sqref="X86"/>
    </sheetView>
  </sheetViews>
  <sheetFormatPr defaultColWidth="12" defaultRowHeight="12.75"/>
  <cols>
    <col min="1" max="1" width="5.6640625" style="1" customWidth="1"/>
    <col min="2" max="2" width="12" style="1"/>
    <col min="3" max="3" width="79.5" style="1" customWidth="1"/>
    <col min="4" max="16384" width="12" style="1"/>
  </cols>
  <sheetData>
    <row r="1" spans="2:4">
      <c r="B1" s="2" t="s">
        <v>0</v>
      </c>
      <c r="C1" s="2" t="s">
        <v>1</v>
      </c>
      <c r="D1" s="2" t="s">
        <v>2</v>
      </c>
    </row>
    <row r="2" spans="2:4">
      <c r="B2" s="1" t="s">
        <v>3</v>
      </c>
      <c r="C2" s="1" t="s">
        <v>4</v>
      </c>
    </row>
    <row r="3" spans="2:4">
      <c r="B3" s="1" t="s">
        <v>5</v>
      </c>
      <c r="C3" s="1" t="s">
        <v>6</v>
      </c>
    </row>
    <row r="4" spans="2:4">
      <c r="B4" s="1" t="s">
        <v>7</v>
      </c>
      <c r="C4" s="1" t="s">
        <v>8</v>
      </c>
    </row>
    <row r="5" spans="2:4" ht="25.5">
      <c r="B5" s="3" t="s">
        <v>9</v>
      </c>
      <c r="C5" s="4" t="s">
        <v>10</v>
      </c>
    </row>
    <row r="6" spans="2:4">
      <c r="B6" s="1" t="s">
        <v>11</v>
      </c>
      <c r="C6" s="1" t="s">
        <v>12</v>
      </c>
    </row>
    <row r="7" spans="2:4">
      <c r="B7" s="1" t="s">
        <v>13</v>
      </c>
      <c r="C7" s="1" t="s">
        <v>14</v>
      </c>
    </row>
    <row r="8" spans="2:4">
      <c r="B8" s="1" t="s">
        <v>15</v>
      </c>
      <c r="C8" s="1" t="s">
        <v>16</v>
      </c>
    </row>
    <row r="9" spans="2:4">
      <c r="B9" s="1" t="s">
        <v>17</v>
      </c>
      <c r="C9" s="1" t="s">
        <v>18</v>
      </c>
    </row>
    <row r="10" spans="2:4">
      <c r="B10" s="1" t="s">
        <v>19</v>
      </c>
      <c r="C10" s="1" t="s">
        <v>20</v>
      </c>
    </row>
    <row r="11" spans="2:4">
      <c r="B11" s="1" t="s">
        <v>21</v>
      </c>
      <c r="C11" s="1" t="s">
        <v>22</v>
      </c>
      <c r="D11" s="5">
        <v>44844</v>
      </c>
    </row>
    <row r="12" spans="2:4">
      <c r="B12" s="1" t="s">
        <v>23</v>
      </c>
      <c r="C12" s="1" t="s">
        <v>24</v>
      </c>
      <c r="D12" s="5">
        <v>44844</v>
      </c>
    </row>
  </sheetData>
  <pageMargins left="0.7" right="0.7" top="0.78740157500000008" bottom="0.78740157500000008" header="0.3" footer="0.3"/>
  <pageSetup paperSize="9" orientation="portrait"/>
  <headerFooter>
    <oddHeader>&amp;R&amp;"Calibri"&amp;8&amp;K000000 INTERNAL&amp;1#_x000D_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G97"/>
  <sheetViews>
    <sheetView zoomScale="80" workbookViewId="0">
      <selection activeCell="D19" sqref="D19"/>
    </sheetView>
  </sheetViews>
  <sheetFormatPr defaultColWidth="10.1640625" defaultRowHeight="13.5"/>
  <cols>
    <col min="1" max="1" width="11.1640625" style="6" customWidth="1"/>
    <col min="2" max="2" width="32.83203125" style="6" customWidth="1"/>
    <col min="3" max="3" width="82.83203125" style="6" customWidth="1"/>
    <col min="4" max="4" width="5.6640625" style="6" customWidth="1"/>
    <col min="5" max="16384" width="10.1640625" style="6"/>
  </cols>
  <sheetData>
    <row r="1" spans="1:7" s="7" customFormat="1" ht="17.25">
      <c r="A1" s="1517" t="s">
        <v>166</v>
      </c>
      <c r="B1" s="1517"/>
      <c r="C1" s="1517"/>
      <c r="D1" s="1517"/>
      <c r="E1" s="113" t="s">
        <v>167</v>
      </c>
      <c r="F1" s="81"/>
    </row>
    <row r="2" spans="1:7" s="81" customFormat="1" ht="25.5">
      <c r="A2" s="1477" t="s">
        <v>357</v>
      </c>
      <c r="B2" s="1518"/>
      <c r="C2" s="1478"/>
      <c r="D2" s="113"/>
      <c r="E2" s="7"/>
      <c r="F2" s="7"/>
      <c r="G2" s="7"/>
    </row>
    <row r="3" spans="1:7" s="7" customFormat="1" ht="25.5">
      <c r="A3" s="600" t="s">
        <v>35</v>
      </c>
      <c r="B3" s="1519">
        <f>Title!C6</f>
        <v>0</v>
      </c>
      <c r="C3" s="1520"/>
      <c r="D3" s="39"/>
    </row>
    <row r="4" spans="1:7" s="81" customFormat="1" ht="17.25">
      <c r="A4" s="1479" t="s">
        <v>358</v>
      </c>
      <c r="B4" s="1521"/>
      <c r="C4" s="1480"/>
      <c r="D4" s="113"/>
      <c r="E4" s="7"/>
      <c r="F4" s="7"/>
      <c r="G4" s="7"/>
    </row>
    <row r="5" spans="1:7" s="7" customFormat="1"/>
    <row r="6" spans="1:7" s="7" customFormat="1"/>
    <row r="7" spans="1:7" s="7" customFormat="1">
      <c r="A7" s="627" t="s">
        <v>36</v>
      </c>
      <c r="B7" s="628" t="s">
        <v>337</v>
      </c>
      <c r="C7" s="628" t="s">
        <v>359</v>
      </c>
    </row>
    <row r="8" spans="1:7" s="7" customFormat="1">
      <c r="A8" s="1525"/>
      <c r="B8" s="1525"/>
      <c r="C8" s="1525"/>
    </row>
    <row r="9" spans="1:7" s="7" customFormat="1" ht="72.75" customHeight="1">
      <c r="A9" s="630" t="s">
        <v>209</v>
      </c>
      <c r="B9" s="630" t="s">
        <v>360</v>
      </c>
      <c r="C9" s="631"/>
    </row>
    <row r="10" spans="1:7" s="7" customFormat="1"/>
    <row r="11" spans="1:7" s="7" customFormat="1" ht="17.25">
      <c r="D11" s="100"/>
    </row>
    <row r="12" spans="1:7" s="7" customFormat="1" ht="17.25">
      <c r="D12" s="100"/>
    </row>
    <row r="13" spans="1:7" s="7" customFormat="1"/>
    <row r="14" spans="1:7" s="7" customFormat="1"/>
    <row r="15" spans="1:7" s="7" customFormat="1"/>
    <row r="16" spans="1:7" s="7" customFormat="1"/>
    <row r="17" s="7" customFormat="1"/>
    <row r="18" s="7" customFormat="1"/>
    <row r="19" s="7" customFormat="1"/>
    <row r="20" s="7" customFormat="1"/>
    <row r="21" s="7" customFormat="1"/>
    <row r="22" s="7" customFormat="1"/>
    <row r="23" s="7" customFormat="1"/>
    <row r="24" s="7" customFormat="1"/>
    <row r="25" s="7" customFormat="1"/>
    <row r="26" s="7" customFormat="1"/>
    <row r="27" s="7" customFormat="1"/>
    <row r="28" s="7" customFormat="1"/>
    <row r="29" s="7" customFormat="1"/>
    <row r="30" s="7" customFormat="1"/>
    <row r="31" s="7" customFormat="1"/>
    <row r="32" s="7" customFormat="1"/>
    <row r="33" s="7" customFormat="1"/>
    <row r="34" s="7" customFormat="1"/>
    <row r="35" s="7" customFormat="1"/>
    <row r="36" s="7" customFormat="1"/>
    <row r="37" s="7" customFormat="1"/>
    <row r="38" s="7" customFormat="1"/>
    <row r="39" s="7" customFormat="1"/>
    <row r="40" s="7" customFormat="1"/>
    <row r="41" s="7" customFormat="1"/>
    <row r="42" s="7" customFormat="1"/>
    <row r="43" s="7" customFormat="1"/>
    <row r="44" s="7" customFormat="1"/>
    <row r="45" s="7" customFormat="1"/>
    <row r="46" s="7" customFormat="1"/>
    <row r="47" s="7" customFormat="1"/>
    <row r="48" s="7" customFormat="1"/>
    <row r="49" s="7" customFormat="1"/>
    <row r="50" s="7" customFormat="1"/>
    <row r="51" s="7" customFormat="1"/>
    <row r="52" s="7" customFormat="1"/>
    <row r="53" s="7" customFormat="1"/>
    <row r="54" s="7" customFormat="1"/>
    <row r="55" s="7" customFormat="1"/>
    <row r="56" s="7" customFormat="1"/>
    <row r="57" s="7" customFormat="1"/>
    <row r="58" s="7" customFormat="1"/>
    <row r="59" s="7" customFormat="1"/>
    <row r="60" s="7" customFormat="1"/>
    <row r="61" s="7" customFormat="1"/>
    <row r="62" s="7" customFormat="1"/>
    <row r="63" s="7" customFormat="1"/>
    <row r="64" s="7" customFormat="1"/>
    <row r="65" s="7" customFormat="1"/>
    <row r="66" s="7" customFormat="1"/>
    <row r="67" s="7" customFormat="1"/>
    <row r="68" s="7" customFormat="1"/>
    <row r="69" s="7" customFormat="1"/>
    <row r="70" s="7" customFormat="1"/>
    <row r="71" s="7" customFormat="1"/>
    <row r="72" s="7" customFormat="1"/>
    <row r="73" s="7" customFormat="1"/>
    <row r="74" s="7" customFormat="1"/>
    <row r="75" s="7" customFormat="1"/>
    <row r="76" s="7" customFormat="1"/>
    <row r="77" s="7" customFormat="1"/>
    <row r="78" s="7" customFormat="1"/>
    <row r="79" s="7" customFormat="1"/>
    <row r="80" s="7" customFormat="1"/>
    <row r="81" s="7" customFormat="1"/>
    <row r="82" s="7" customFormat="1"/>
    <row r="83" s="7" customFormat="1"/>
    <row r="84" s="7" customFormat="1"/>
    <row r="85" s="7" customFormat="1"/>
    <row r="86" s="7" customFormat="1"/>
    <row r="87" s="7" customFormat="1"/>
    <row r="88" s="7" customFormat="1"/>
    <row r="89" s="7" customFormat="1"/>
    <row r="90" s="7" customFormat="1"/>
    <row r="91" s="7" customFormat="1"/>
    <row r="92" s="7" customFormat="1"/>
    <row r="93" s="7" customFormat="1"/>
    <row r="94" s="7" customFormat="1"/>
    <row r="95" s="7" customFormat="1"/>
    <row r="96" s="7" customFormat="1"/>
    <row r="97" s="7" customFormat="1"/>
  </sheetData>
  <mergeCells count="5">
    <mergeCell ref="A1:D1"/>
    <mergeCell ref="A2:C2"/>
    <mergeCell ref="B3:C3"/>
    <mergeCell ref="A4:C4"/>
    <mergeCell ref="A8:C8"/>
  </mergeCells>
  <hyperlinks>
    <hyperlink ref="E1" location="RiskAssmt!A1" display="ссылка на RiskAssmt" xr:uid="{00000000-0004-0000-0A00-000000000000}"/>
  </hyperlinks>
  <pageMargins left="0.7" right="0.7" top="0.75" bottom="0.75" header="0.3" footer="0.3"/>
  <pageSetup paperSize="9" orientation="portrait"/>
  <headerFooter>
    <oddHeader>&amp;R&amp;"Calibri"&amp;8&amp;K000000INTERNAL&amp;1#</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L23"/>
  <sheetViews>
    <sheetView zoomScale="80" workbookViewId="0">
      <selection activeCell="C15" sqref="C15"/>
    </sheetView>
  </sheetViews>
  <sheetFormatPr defaultColWidth="10.1640625" defaultRowHeight="16.5" outlineLevelCol="1"/>
  <cols>
    <col min="1" max="1" width="11.6640625" style="596" customWidth="1"/>
    <col min="2" max="2" width="57.6640625" style="614" customWidth="1"/>
    <col min="3" max="3" width="38.6640625" style="596" customWidth="1"/>
    <col min="4" max="4" width="17.83203125" style="596" hidden="1" customWidth="1" outlineLevel="1"/>
    <col min="5" max="10" width="10.1640625" style="596" hidden="1" customWidth="1" outlineLevel="1"/>
    <col min="11" max="11" width="10.1640625" style="596" customWidth="1" collapsed="1"/>
    <col min="12" max="16384" width="10.1640625" style="596"/>
  </cols>
  <sheetData>
    <row r="1" spans="1:12" s="81" customFormat="1" ht="17.25">
      <c r="A1" s="632" t="s">
        <v>166</v>
      </c>
      <c r="B1" s="632"/>
      <c r="C1" s="113" t="s">
        <v>167</v>
      </c>
      <c r="K1" s="107" t="s">
        <v>168</v>
      </c>
      <c r="L1" s="107"/>
    </row>
    <row r="2" spans="1:12" s="81" customFormat="1" ht="25.5">
      <c r="A2" s="1529" t="s">
        <v>361</v>
      </c>
      <c r="B2" s="1529"/>
      <c r="C2" s="596"/>
      <c r="K2" s="114" t="s">
        <v>170</v>
      </c>
      <c r="L2" s="114">
        <f>Assump_local!H634</f>
        <v>115</v>
      </c>
    </row>
    <row r="3" spans="1:12" s="7" customFormat="1" ht="25.5">
      <c r="A3" s="633" t="s">
        <v>35</v>
      </c>
      <c r="B3" s="634">
        <f>Title!C6</f>
        <v>0</v>
      </c>
      <c r="C3" s="39"/>
    </row>
    <row r="4" spans="1:12">
      <c r="A4" s="1530" t="s">
        <v>362</v>
      </c>
      <c r="B4" s="1530"/>
    </row>
    <row r="5" spans="1:12">
      <c r="A5" s="45"/>
      <c r="B5" s="45"/>
    </row>
    <row r="6" spans="1:12" ht="17.25" customHeight="1">
      <c r="A6" s="1531" t="s">
        <v>36</v>
      </c>
      <c r="B6" s="1531" t="s">
        <v>363</v>
      </c>
      <c r="C6" s="1533" t="s">
        <v>364</v>
      </c>
      <c r="D6" s="1526" t="s">
        <v>365</v>
      </c>
      <c r="E6" s="1527"/>
      <c r="F6" s="1527"/>
      <c r="G6" s="1527"/>
      <c r="H6" s="1527"/>
      <c r="I6" s="1527"/>
      <c r="J6" s="1528"/>
    </row>
    <row r="7" spans="1:12" ht="32.25" customHeight="1">
      <c r="A7" s="1531"/>
      <c r="B7" s="1532"/>
      <c r="C7" s="1533"/>
      <c r="D7" s="628" t="s">
        <v>366</v>
      </c>
      <c r="E7" s="628" t="s">
        <v>367</v>
      </c>
      <c r="F7" s="628" t="s">
        <v>368</v>
      </c>
      <c r="G7" s="628" t="s">
        <v>369</v>
      </c>
      <c r="H7" s="628" t="s">
        <v>370</v>
      </c>
      <c r="I7" s="628" t="s">
        <v>371</v>
      </c>
      <c r="J7" s="628" t="s">
        <v>372</v>
      </c>
    </row>
    <row r="8" spans="1:12" ht="49.5">
      <c r="A8" s="636">
        <v>1</v>
      </c>
      <c r="B8" s="622" t="s">
        <v>373</v>
      </c>
      <c r="C8" s="637"/>
      <c r="D8" s="637"/>
      <c r="E8" s="637"/>
      <c r="F8" s="637"/>
      <c r="G8" s="637"/>
      <c r="H8" s="637"/>
      <c r="I8" s="637"/>
      <c r="J8" s="637"/>
    </row>
    <row r="9" spans="1:12" ht="49.5">
      <c r="A9" s="636">
        <v>2</v>
      </c>
      <c r="B9" s="622" t="s">
        <v>374</v>
      </c>
      <c r="C9" s="637"/>
      <c r="D9" s="637"/>
      <c r="E9" s="637"/>
      <c r="F9" s="637"/>
      <c r="G9" s="637"/>
      <c r="H9" s="637"/>
      <c r="I9" s="637"/>
      <c r="J9" s="637"/>
      <c r="K9" s="623"/>
      <c r="L9" s="623"/>
    </row>
    <row r="10" spans="1:12">
      <c r="A10" s="636">
        <v>3</v>
      </c>
      <c r="B10" s="638" t="s">
        <v>375</v>
      </c>
      <c r="C10" s="624"/>
      <c r="D10" s="637"/>
      <c r="E10" s="637"/>
      <c r="F10" s="637"/>
      <c r="G10" s="637"/>
      <c r="H10" s="637"/>
      <c r="I10" s="637"/>
      <c r="J10" s="637"/>
      <c r="K10" s="623"/>
      <c r="L10" s="623"/>
    </row>
    <row r="11" spans="1:12" ht="33">
      <c r="A11" s="636">
        <v>4</v>
      </c>
      <c r="B11" s="638" t="s">
        <v>376</v>
      </c>
      <c r="C11" s="637"/>
      <c r="D11" s="637"/>
      <c r="E11" s="637"/>
      <c r="F11" s="637"/>
      <c r="G11" s="637"/>
      <c r="H11" s="637"/>
      <c r="I11" s="637"/>
      <c r="J11" s="637"/>
    </row>
    <row r="12" spans="1:12">
      <c r="A12" s="636">
        <v>5</v>
      </c>
      <c r="B12" s="638" t="s">
        <v>377</v>
      </c>
      <c r="C12" s="637"/>
      <c r="D12" s="637"/>
      <c r="E12" s="637"/>
      <c r="F12" s="637"/>
      <c r="G12" s="637"/>
      <c r="H12" s="637"/>
      <c r="I12" s="637"/>
      <c r="J12" s="637"/>
    </row>
    <row r="13" spans="1:12">
      <c r="A13" s="636">
        <v>6</v>
      </c>
      <c r="B13" s="638" t="s">
        <v>378</v>
      </c>
      <c r="C13" s="637"/>
      <c r="D13" s="637"/>
      <c r="E13" s="637"/>
      <c r="F13" s="637"/>
      <c r="G13" s="637"/>
      <c r="H13" s="637"/>
      <c r="I13" s="637"/>
      <c r="J13" s="637"/>
    </row>
    <row r="14" spans="1:12" ht="18.95" customHeight="1">
      <c r="A14" s="636">
        <v>7</v>
      </c>
      <c r="B14" s="638" t="s">
        <v>379</v>
      </c>
      <c r="C14" s="624">
        <v>0</v>
      </c>
      <c r="D14" s="637"/>
      <c r="E14" s="637"/>
      <c r="F14" s="637"/>
      <c r="G14" s="637"/>
      <c r="H14" s="637"/>
      <c r="I14" s="637"/>
      <c r="J14" s="637"/>
    </row>
    <row r="15" spans="1:12" ht="18.95" customHeight="1">
      <c r="A15" s="636">
        <v>8</v>
      </c>
      <c r="B15" s="638" t="s">
        <v>380</v>
      </c>
      <c r="C15" s="624">
        <f>C14/L2</f>
        <v>0</v>
      </c>
      <c r="D15" s="637"/>
      <c r="E15" s="637"/>
      <c r="F15" s="637"/>
      <c r="G15" s="637"/>
      <c r="H15" s="637"/>
      <c r="I15" s="637"/>
      <c r="J15" s="637"/>
    </row>
    <row r="16" spans="1:12">
      <c r="A16" s="639"/>
      <c r="B16" s="77" t="s">
        <v>381</v>
      </c>
      <c r="C16" s="640"/>
      <c r="D16" s="641"/>
      <c r="E16" s="641"/>
      <c r="F16" s="641"/>
      <c r="G16" s="641"/>
      <c r="H16" s="641"/>
      <c r="I16" s="641"/>
      <c r="J16" s="641"/>
    </row>
    <row r="17" spans="1:3">
      <c r="A17" s="642"/>
      <c r="B17" s="613"/>
      <c r="C17" s="643"/>
    </row>
    <row r="18" spans="1:3">
      <c r="B18" s="644"/>
    </row>
    <row r="19" spans="1:3">
      <c r="B19" s="645" t="s">
        <v>134</v>
      </c>
    </row>
    <row r="20" spans="1:3">
      <c r="B20" s="646" t="s">
        <v>135</v>
      </c>
    </row>
    <row r="21" spans="1:3">
      <c r="B21" s="646" t="s">
        <v>136</v>
      </c>
    </row>
    <row r="22" spans="1:3">
      <c r="B22" s="646" t="s">
        <v>137</v>
      </c>
    </row>
    <row r="23" spans="1:3">
      <c r="B23" s="646" t="s">
        <v>138</v>
      </c>
    </row>
  </sheetData>
  <mergeCells count="6">
    <mergeCell ref="D6:J6"/>
    <mergeCell ref="A2:B2"/>
    <mergeCell ref="A4:B4"/>
    <mergeCell ref="A6:A7"/>
    <mergeCell ref="B6:B7"/>
    <mergeCell ref="C6:C7"/>
  </mergeCells>
  <hyperlinks>
    <hyperlink ref="C1" location="RiskAssmt!A1" display="ссылка на RiskAssmt" xr:uid="{00000000-0004-0000-0B00-000000000000}"/>
  </hyperlinks>
  <pageMargins left="0.70866141732283472" right="0.70866141732283472" top="0.74803149606299213" bottom="0.74803149606299213" header="0.31496062992125984" footer="0.31496062992125984"/>
  <pageSetup paperSize="9" scale="65"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P56"/>
  <sheetViews>
    <sheetView topLeftCell="A37" zoomScale="70" workbookViewId="0">
      <selection activeCell="B19" sqref="B19:C19"/>
    </sheetView>
  </sheetViews>
  <sheetFormatPr defaultColWidth="10.1640625" defaultRowHeight="16.5"/>
  <cols>
    <col min="1" max="1" width="11.5" style="613" customWidth="1"/>
    <col min="2" max="2" width="51.6640625" style="614" customWidth="1"/>
    <col min="3" max="3" width="15.1640625" style="614" customWidth="1"/>
    <col min="4" max="4" width="11.83203125" style="614" customWidth="1"/>
    <col min="5" max="5" width="16.33203125" style="596" customWidth="1"/>
    <col min="6" max="6" width="16.83203125" style="596" customWidth="1"/>
    <col min="7" max="8" width="13.6640625" style="596" customWidth="1"/>
    <col min="9" max="9" width="12.6640625" style="613" customWidth="1"/>
    <col min="10" max="10" width="27" style="596" customWidth="1"/>
    <col min="11" max="12" width="15.1640625" style="596" customWidth="1"/>
    <col min="13" max="13" width="14.83203125" style="596" customWidth="1"/>
    <col min="14" max="14" width="21.6640625" style="596" customWidth="1"/>
    <col min="15" max="15" width="17.83203125" style="596" customWidth="1"/>
    <col min="16" max="16384" width="10.1640625" style="596"/>
  </cols>
  <sheetData>
    <row r="1" spans="1:13" s="7" customFormat="1" ht="17.25">
      <c r="A1" s="1517" t="s">
        <v>166</v>
      </c>
      <c r="B1" s="1517"/>
      <c r="C1" s="1517"/>
      <c r="D1" s="1517"/>
      <c r="E1" s="113" t="s">
        <v>167</v>
      </c>
      <c r="F1" s="81"/>
      <c r="I1" s="80"/>
    </row>
    <row r="2" spans="1:13" s="81" customFormat="1" ht="25.5">
      <c r="A2" s="1477" t="s">
        <v>382</v>
      </c>
      <c r="B2" s="1518"/>
      <c r="C2" s="1478"/>
      <c r="D2" s="647"/>
      <c r="E2" s="7"/>
      <c r="G2" s="7"/>
      <c r="H2" s="7"/>
      <c r="I2" s="648"/>
    </row>
    <row r="3" spans="1:13" s="7" customFormat="1" ht="25.5">
      <c r="A3" s="600" t="s">
        <v>35</v>
      </c>
      <c r="B3" s="1519">
        <f>Title!C6</f>
        <v>0</v>
      </c>
      <c r="C3" s="1520"/>
      <c r="D3" s="39"/>
      <c r="I3" s="80"/>
    </row>
    <row r="4" spans="1:13" s="81" customFormat="1" ht="17.25" customHeight="1">
      <c r="A4" s="1479" t="s">
        <v>383</v>
      </c>
      <c r="B4" s="1521"/>
      <c r="C4" s="1480"/>
      <c r="D4" s="39"/>
      <c r="E4" s="7"/>
      <c r="I4" s="648"/>
    </row>
    <row r="5" spans="1:13" s="81" customFormat="1" ht="17.25" customHeight="1">
      <c r="A5" s="45"/>
      <c r="B5" s="45"/>
      <c r="C5" s="45"/>
      <c r="D5" s="39"/>
      <c r="E5" s="7"/>
      <c r="I5" s="648"/>
    </row>
    <row r="6" spans="1:13" s="81" customFormat="1" ht="17.25" customHeight="1">
      <c r="A6" s="649" t="s">
        <v>384</v>
      </c>
      <c r="B6" s="45"/>
      <c r="C6" s="45"/>
      <c r="D6" s="39"/>
      <c r="E6" s="7"/>
      <c r="I6" s="648"/>
    </row>
    <row r="7" spans="1:13" s="81" customFormat="1" ht="17.25" customHeight="1">
      <c r="A7" s="45"/>
      <c r="B7" s="45"/>
      <c r="C7" s="45"/>
      <c r="D7" s="39"/>
      <c r="E7" s="7"/>
      <c r="I7" s="648"/>
    </row>
    <row r="8" spans="1:13" s="81" customFormat="1" ht="17.25" customHeight="1">
      <c r="A8" s="627" t="s">
        <v>36</v>
      </c>
      <c r="B8" s="627"/>
      <c r="C8" s="650">
        <f t="shared" ref="C8:H8" si="0">D8-1</f>
        <v>2021</v>
      </c>
      <c r="D8" s="650">
        <f t="shared" si="0"/>
        <v>2022</v>
      </c>
      <c r="E8" s="650">
        <f t="shared" si="0"/>
        <v>2023</v>
      </c>
      <c r="F8" s="650">
        <f t="shared" si="0"/>
        <v>2024</v>
      </c>
      <c r="G8" s="650">
        <f t="shared" si="0"/>
        <v>2025</v>
      </c>
      <c r="H8" s="650">
        <f t="shared" si="0"/>
        <v>2026</v>
      </c>
      <c r="I8" s="650">
        <f>'Forecast RU'!I9</f>
        <v>2027</v>
      </c>
      <c r="J8" s="650" t="s">
        <v>385</v>
      </c>
      <c r="K8" s="650" t="s">
        <v>386</v>
      </c>
    </row>
    <row r="9" spans="1:13" s="81" customFormat="1" ht="17.25" customHeight="1">
      <c r="A9" s="651">
        <v>1</v>
      </c>
      <c r="B9" s="652" t="s">
        <v>387</v>
      </c>
      <c r="C9" s="651"/>
      <c r="D9" s="645"/>
      <c r="E9" s="631"/>
      <c r="F9" s="653"/>
      <c r="G9" s="653"/>
      <c r="H9" s="653"/>
      <c r="I9" s="654"/>
      <c r="J9" s="653" t="e">
        <f>K9/$L$1</f>
        <v>#DIV/0!</v>
      </c>
      <c r="K9" s="655"/>
    </row>
    <row r="10" spans="1:13" s="81" customFormat="1" ht="17.25" customHeight="1">
      <c r="A10" s="651">
        <v>2</v>
      </c>
      <c r="B10" s="652" t="s">
        <v>388</v>
      </c>
      <c r="C10" s="651"/>
      <c r="D10" s="645"/>
      <c r="E10" s="631"/>
      <c r="F10" s="653"/>
      <c r="G10" s="653"/>
      <c r="H10" s="653"/>
      <c r="I10" s="654"/>
      <c r="J10" s="653" t="e">
        <f t="shared" ref="J10:J11" si="1">K10/$L$1</f>
        <v>#DIV/0!</v>
      </c>
      <c r="K10" s="655"/>
    </row>
    <row r="11" spans="1:13" s="81" customFormat="1" ht="17.25" customHeight="1">
      <c r="A11" s="651">
        <v>3</v>
      </c>
      <c r="B11" s="652" t="s">
        <v>389</v>
      </c>
      <c r="C11" s="651"/>
      <c r="D11" s="645"/>
      <c r="E11" s="631"/>
      <c r="F11" s="653"/>
      <c r="G11" s="653"/>
      <c r="H11" s="653"/>
      <c r="I11" s="654"/>
      <c r="J11" s="653" t="e">
        <f t="shared" si="1"/>
        <v>#DIV/0!</v>
      </c>
      <c r="K11" s="655"/>
    </row>
    <row r="12" spans="1:13" s="81" customFormat="1" ht="17.25" customHeight="1">
      <c r="A12" s="651">
        <v>4</v>
      </c>
      <c r="B12" s="652" t="s">
        <v>390</v>
      </c>
      <c r="C12" s="656"/>
      <c r="D12" s="657"/>
      <c r="E12" s="658"/>
      <c r="F12" s="655"/>
      <c r="G12" s="655"/>
      <c r="H12" s="655"/>
      <c r="I12" s="659"/>
      <c r="J12" s="653"/>
      <c r="K12" s="655"/>
    </row>
    <row r="13" spans="1:13" s="81" customFormat="1" ht="17.25" customHeight="1">
      <c r="A13" s="45"/>
      <c r="B13" s="45"/>
      <c r="C13" s="45"/>
      <c r="D13" s="39"/>
      <c r="E13" s="7"/>
      <c r="I13" s="648"/>
    </row>
    <row r="14" spans="1:13" s="81" customFormat="1" ht="17.25">
      <c r="A14" s="45"/>
      <c r="B14" s="45"/>
      <c r="C14" s="45"/>
      <c r="D14" s="39"/>
      <c r="E14" s="7"/>
      <c r="I14" s="648"/>
    </row>
    <row r="15" spans="1:13" ht="26.25" customHeight="1">
      <c r="A15" s="627" t="s">
        <v>36</v>
      </c>
      <c r="B15" s="1533" t="s">
        <v>391</v>
      </c>
      <c r="C15" s="1533"/>
      <c r="D15" s="1533"/>
      <c r="E15" s="1533"/>
      <c r="F15" s="1533"/>
      <c r="G15" s="1533" t="s">
        <v>392</v>
      </c>
      <c r="H15" s="1533"/>
      <c r="I15" s="1526" t="s">
        <v>393</v>
      </c>
      <c r="J15" s="1527"/>
      <c r="K15" s="1527"/>
      <c r="L15" s="1527"/>
      <c r="M15" s="1528"/>
    </row>
    <row r="16" spans="1:13" s="46" customFormat="1" ht="19.5" customHeight="1">
      <c r="A16" s="1540"/>
      <c r="B16" s="1541"/>
      <c r="C16" s="1541"/>
      <c r="D16" s="1541"/>
      <c r="E16" s="1541"/>
      <c r="F16" s="1541"/>
      <c r="G16" s="1541"/>
      <c r="H16" s="1541"/>
      <c r="I16" s="1541"/>
      <c r="J16" s="1541"/>
      <c r="K16" s="1541"/>
      <c r="L16" s="1541"/>
      <c r="M16" s="1542"/>
    </row>
    <row r="17" spans="1:14" ht="33">
      <c r="A17" s="661">
        <v>1</v>
      </c>
      <c r="B17" s="1551" t="s">
        <v>394</v>
      </c>
      <c r="C17" s="1551"/>
      <c r="D17" s="1548"/>
      <c r="E17" s="1549"/>
      <c r="F17" s="1550"/>
      <c r="G17" s="662" t="s">
        <v>395</v>
      </c>
      <c r="H17" s="662">
        <f>Assump_local!H634</f>
        <v>115</v>
      </c>
      <c r="I17" s="661">
        <v>4</v>
      </c>
      <c r="J17" s="1558" t="s">
        <v>396</v>
      </c>
      <c r="K17" s="1559"/>
      <c r="L17" s="1560"/>
      <c r="M17" s="663" t="s">
        <v>397</v>
      </c>
    </row>
    <row r="18" spans="1:14" ht="35.25" customHeight="1">
      <c r="A18" s="661">
        <v>2</v>
      </c>
      <c r="B18" s="1537" t="s">
        <v>398</v>
      </c>
      <c r="C18" s="1537"/>
      <c r="D18" s="1548"/>
      <c r="E18" s="1549"/>
      <c r="F18" s="1550"/>
      <c r="G18" s="662" t="s">
        <v>399</v>
      </c>
      <c r="H18" s="665">
        <f>Assump_local!H635</f>
        <v>106.66419329406855</v>
      </c>
      <c r="I18" s="1555"/>
      <c r="J18" s="1556"/>
      <c r="K18" s="1556"/>
      <c r="L18" s="1557"/>
      <c r="M18" s="663"/>
      <c r="N18" s="46"/>
    </row>
    <row r="19" spans="1:14" ht="35.25" customHeight="1">
      <c r="A19" s="661">
        <v>3</v>
      </c>
      <c r="B19" s="1537" t="s">
        <v>400</v>
      </c>
      <c r="C19" s="1538"/>
      <c r="D19" s="1548"/>
      <c r="E19" s="1549"/>
      <c r="F19" s="1550"/>
      <c r="G19" s="662"/>
      <c r="H19" s="662"/>
      <c r="I19" s="1552"/>
      <c r="J19" s="1553"/>
      <c r="K19" s="1553"/>
      <c r="L19" s="1553"/>
      <c r="M19" s="1554"/>
    </row>
    <row r="20" spans="1:14" s="46" customFormat="1" ht="13.5" customHeight="1">
      <c r="A20" s="1525" t="s">
        <v>401</v>
      </c>
      <c r="B20" s="1525"/>
      <c r="C20" s="1525"/>
      <c r="D20" s="1525"/>
      <c r="E20" s="1525"/>
      <c r="F20" s="1525"/>
      <c r="G20" s="1525"/>
      <c r="H20" s="1525"/>
      <c r="I20" s="1540" t="s">
        <v>401</v>
      </c>
      <c r="J20" s="1541"/>
      <c r="K20" s="1541"/>
      <c r="L20" s="1541"/>
      <c r="M20" s="1542"/>
      <c r="N20" s="596"/>
    </row>
    <row r="21" spans="1:14" ht="32.25" customHeight="1">
      <c r="A21" s="59"/>
      <c r="B21" s="1544" t="s">
        <v>402</v>
      </c>
      <c r="C21" s="1544"/>
      <c r="D21" s="1544"/>
      <c r="E21" s="1544"/>
      <c r="F21" s="1544"/>
      <c r="G21" s="1544" t="s">
        <v>403</v>
      </c>
      <c r="H21" s="1544"/>
      <c r="I21" s="1545" t="s">
        <v>404</v>
      </c>
      <c r="J21" s="1546"/>
      <c r="K21" s="1546"/>
      <c r="L21" s="1546"/>
      <c r="M21" s="1547"/>
    </row>
    <row r="22" spans="1:14" ht="28.5">
      <c r="A22" s="667"/>
      <c r="B22" s="621" t="s">
        <v>405</v>
      </c>
      <c r="C22" s="621" t="s">
        <v>406</v>
      </c>
      <c r="D22" s="621" t="s">
        <v>407</v>
      </c>
      <c r="E22" s="621" t="s">
        <v>408</v>
      </c>
      <c r="F22" s="621" t="s">
        <v>409</v>
      </c>
      <c r="G22" s="621" t="s">
        <v>410</v>
      </c>
      <c r="H22" s="621" t="s">
        <v>407</v>
      </c>
      <c r="I22" s="1543" t="s">
        <v>405</v>
      </c>
      <c r="J22" s="1543"/>
      <c r="K22" s="621" t="s">
        <v>406</v>
      </c>
      <c r="L22" s="621" t="s">
        <v>410</v>
      </c>
      <c r="M22" s="621" t="s">
        <v>411</v>
      </c>
      <c r="N22" s="81"/>
    </row>
    <row r="23" spans="1:14" ht="15.75" customHeight="1">
      <c r="A23" s="667">
        <v>1</v>
      </c>
      <c r="B23" s="668" t="s">
        <v>412</v>
      </c>
      <c r="C23" s="669"/>
      <c r="D23" s="669"/>
      <c r="E23" s="608"/>
      <c r="F23" s="669"/>
      <c r="G23" s="669"/>
      <c r="H23" s="669"/>
      <c r="I23" s="667">
        <v>1</v>
      </c>
      <c r="J23" s="668" t="s">
        <v>412</v>
      </c>
      <c r="K23" s="669"/>
      <c r="L23" s="669"/>
      <c r="M23" s="669"/>
    </row>
    <row r="24" spans="1:14">
      <c r="A24" s="667"/>
      <c r="B24" s="668"/>
      <c r="C24" s="669"/>
      <c r="D24" s="669"/>
      <c r="E24" s="608"/>
      <c r="F24" s="669"/>
      <c r="G24" s="669"/>
      <c r="H24" s="669"/>
      <c r="I24" s="667"/>
      <c r="J24" s="668"/>
      <c r="K24" s="669"/>
      <c r="L24" s="669"/>
      <c r="M24" s="669"/>
    </row>
    <row r="25" spans="1:14">
      <c r="A25" s="667">
        <v>2</v>
      </c>
      <c r="B25" s="670" t="s">
        <v>413</v>
      </c>
      <c r="C25" s="671"/>
      <c r="D25" s="671"/>
      <c r="E25" s="672"/>
      <c r="F25" s="673"/>
      <c r="G25" s="674"/>
      <c r="H25" s="675"/>
      <c r="I25" s="667">
        <v>2</v>
      </c>
      <c r="J25" s="670" t="s">
        <v>413</v>
      </c>
      <c r="K25" s="662"/>
      <c r="L25" s="662"/>
      <c r="M25" s="662"/>
    </row>
    <row r="26" spans="1:14">
      <c r="A26" s="667"/>
      <c r="B26" s="670"/>
      <c r="C26" s="671"/>
      <c r="D26" s="671"/>
      <c r="E26" s="672"/>
      <c r="F26" s="673"/>
      <c r="G26" s="674"/>
      <c r="H26" s="675"/>
      <c r="I26" s="667"/>
      <c r="J26" s="670"/>
      <c r="K26" s="662"/>
      <c r="L26" s="662"/>
      <c r="M26" s="662"/>
    </row>
    <row r="27" spans="1:14" ht="28.5">
      <c r="A27" s="676">
        <v>3</v>
      </c>
      <c r="B27" s="670" t="s">
        <v>414</v>
      </c>
      <c r="C27" s="671"/>
      <c r="D27" s="671"/>
      <c r="E27" s="677"/>
      <c r="F27" s="678"/>
      <c r="G27" s="679"/>
      <c r="H27" s="637"/>
      <c r="I27" s="676">
        <v>3</v>
      </c>
      <c r="J27" s="670" t="s">
        <v>414</v>
      </c>
      <c r="K27" s="662"/>
      <c r="L27" s="662"/>
      <c r="M27" s="662"/>
    </row>
    <row r="28" spans="1:14">
      <c r="A28" s="667"/>
      <c r="B28" s="670"/>
      <c r="C28" s="671"/>
      <c r="D28" s="671"/>
      <c r="E28" s="677"/>
      <c r="F28" s="677"/>
      <c r="G28" s="679"/>
      <c r="H28" s="637"/>
      <c r="I28" s="680"/>
      <c r="J28" s="680"/>
      <c r="K28" s="662"/>
      <c r="L28" s="662"/>
      <c r="M28" s="662"/>
    </row>
    <row r="29" spans="1:14">
      <c r="A29" s="667">
        <v>4</v>
      </c>
      <c r="B29" s="670" t="s">
        <v>415</v>
      </c>
      <c r="C29" s="671"/>
      <c r="D29" s="671"/>
      <c r="E29" s="677"/>
      <c r="F29" s="677"/>
      <c r="G29" s="679"/>
      <c r="H29" s="637"/>
      <c r="I29" s="680"/>
      <c r="J29" s="680"/>
      <c r="K29" s="662"/>
      <c r="L29" s="662"/>
      <c r="M29" s="662"/>
    </row>
    <row r="30" spans="1:14">
      <c r="A30" s="681"/>
      <c r="B30" s="682"/>
      <c r="C30" s="683"/>
      <c r="D30" s="683"/>
      <c r="E30" s="684"/>
      <c r="F30" s="685"/>
      <c r="G30" s="686"/>
      <c r="H30" s="637"/>
      <c r="I30" s="680"/>
      <c r="J30" s="680"/>
      <c r="K30" s="662"/>
      <c r="L30" s="662"/>
      <c r="M30" s="662"/>
    </row>
    <row r="31" spans="1:14">
      <c r="A31" s="687"/>
      <c r="B31" s="688"/>
      <c r="C31" s="689"/>
      <c r="D31" s="689"/>
      <c r="E31" s="690"/>
      <c r="F31" s="691"/>
      <c r="G31" s="686"/>
      <c r="H31" s="637"/>
      <c r="I31" s="680"/>
      <c r="J31" s="680"/>
      <c r="K31" s="662"/>
      <c r="L31" s="662"/>
      <c r="M31" s="662"/>
    </row>
    <row r="32" spans="1:14">
      <c r="A32" s="692"/>
      <c r="B32" s="688"/>
      <c r="C32" s="689"/>
      <c r="D32" s="689"/>
      <c r="E32" s="690"/>
      <c r="F32" s="690"/>
      <c r="G32" s="686"/>
      <c r="H32" s="637"/>
      <c r="I32" s="680"/>
      <c r="J32" s="680"/>
      <c r="K32" s="662"/>
      <c r="L32" s="662"/>
      <c r="M32" s="662"/>
    </row>
    <row r="33" spans="1:16">
      <c r="A33" s="692"/>
      <c r="B33" s="688"/>
      <c r="C33" s="689"/>
      <c r="D33" s="689"/>
      <c r="E33" s="690"/>
      <c r="F33" s="690"/>
      <c r="G33" s="686"/>
      <c r="H33" s="637"/>
      <c r="I33" s="680"/>
      <c r="J33" s="680"/>
      <c r="K33" s="662"/>
      <c r="L33" s="662"/>
      <c r="M33" s="662"/>
    </row>
    <row r="34" spans="1:16">
      <c r="A34" s="693" t="s">
        <v>416</v>
      </c>
      <c r="B34" s="688"/>
      <c r="C34" s="689"/>
      <c r="D34" s="689"/>
      <c r="E34" s="690"/>
      <c r="F34" s="690"/>
      <c r="G34" s="686"/>
      <c r="H34" s="637"/>
      <c r="I34" s="680"/>
      <c r="J34" s="680"/>
      <c r="K34" s="662"/>
      <c r="L34" s="662"/>
      <c r="M34" s="662"/>
    </row>
    <row r="35" spans="1:16">
      <c r="A35" s="694"/>
      <c r="B35" s="688"/>
      <c r="C35" s="689"/>
      <c r="D35" s="689"/>
      <c r="E35" s="690"/>
      <c r="F35" s="695"/>
      <c r="G35" s="679"/>
      <c r="H35" s="637"/>
      <c r="I35" s="680"/>
      <c r="J35" s="680"/>
      <c r="K35" s="662"/>
      <c r="L35" s="662"/>
      <c r="M35" s="662"/>
    </row>
    <row r="36" spans="1:16">
      <c r="A36" s="694"/>
      <c r="B36" s="688"/>
      <c r="C36" s="689"/>
      <c r="D36" s="689"/>
      <c r="E36" s="690"/>
      <c r="F36" s="695"/>
      <c r="G36" s="679"/>
      <c r="H36" s="637"/>
      <c r="I36" s="680"/>
      <c r="J36" s="680"/>
      <c r="K36" s="662"/>
      <c r="L36" s="662"/>
      <c r="M36" s="662"/>
    </row>
    <row r="37" spans="1:16">
      <c r="A37" s="694"/>
      <c r="B37" s="696"/>
      <c r="C37" s="689"/>
      <c r="D37" s="689"/>
      <c r="E37" s="690"/>
      <c r="F37" s="695"/>
      <c r="G37" s="679"/>
      <c r="H37" s="637"/>
      <c r="I37" s="680"/>
      <c r="J37" s="680"/>
      <c r="K37" s="662"/>
      <c r="L37" s="662"/>
      <c r="M37" s="662"/>
      <c r="N37" s="599"/>
    </row>
    <row r="38" spans="1:16">
      <c r="A38" s="697"/>
      <c r="B38" s="698"/>
      <c r="C38" s="689"/>
      <c r="D38" s="689"/>
      <c r="E38" s="690"/>
      <c r="F38" s="695"/>
      <c r="G38" s="679"/>
      <c r="H38" s="637"/>
      <c r="I38" s="680"/>
      <c r="J38" s="680"/>
      <c r="K38" s="662"/>
      <c r="L38" s="662"/>
      <c r="M38" s="662"/>
      <c r="N38" s="699"/>
      <c r="O38" s="700"/>
      <c r="P38" s="700"/>
    </row>
    <row r="39" spans="1:16">
      <c r="A39" s="694"/>
      <c r="B39" s="698"/>
      <c r="C39" s="689"/>
      <c r="D39" s="689"/>
      <c r="E39" s="690"/>
      <c r="F39" s="695"/>
      <c r="G39" s="679"/>
      <c r="H39" s="637"/>
      <c r="I39" s="680"/>
      <c r="J39" s="680"/>
      <c r="K39" s="662"/>
      <c r="L39" s="662"/>
      <c r="M39" s="662"/>
      <c r="N39" s="699"/>
      <c r="O39" s="700"/>
      <c r="P39" s="700"/>
    </row>
    <row r="40" spans="1:16">
      <c r="A40" s="694"/>
      <c r="B40" s="698"/>
      <c r="C40" s="689"/>
      <c r="D40" s="689"/>
      <c r="E40" s="690"/>
      <c r="F40" s="695"/>
      <c r="G40" s="679"/>
      <c r="H40" s="637"/>
      <c r="I40" s="680"/>
      <c r="J40" s="680"/>
      <c r="K40" s="662"/>
      <c r="L40" s="662"/>
      <c r="M40" s="662"/>
      <c r="N40" s="699"/>
      <c r="O40" s="700"/>
      <c r="P40" s="700"/>
    </row>
    <row r="41" spans="1:16">
      <c r="A41" s="694"/>
      <c r="B41" s="698"/>
      <c r="C41" s="689"/>
      <c r="D41" s="689"/>
      <c r="E41" s="690"/>
      <c r="F41" s="695"/>
      <c r="G41" s="679"/>
      <c r="H41" s="637"/>
      <c r="I41" s="680"/>
      <c r="J41" s="680"/>
      <c r="K41" s="662"/>
      <c r="L41" s="662"/>
      <c r="M41" s="662"/>
      <c r="N41" s="699"/>
      <c r="O41" s="700"/>
      <c r="P41" s="700"/>
    </row>
    <row r="42" spans="1:16">
      <c r="A42" s="694"/>
      <c r="B42" s="698"/>
      <c r="C42" s="689"/>
      <c r="D42" s="689"/>
      <c r="E42" s="690"/>
      <c r="F42" s="695"/>
      <c r="G42" s="679"/>
      <c r="H42" s="637"/>
      <c r="I42" s="680"/>
      <c r="J42" s="680"/>
      <c r="K42" s="662"/>
      <c r="L42" s="662"/>
      <c r="M42" s="662"/>
    </row>
    <row r="43" spans="1:16">
      <c r="A43" s="667">
        <v>5</v>
      </c>
      <c r="B43" s="670" t="s">
        <v>417</v>
      </c>
      <c r="C43" s="669" t="s">
        <v>406</v>
      </c>
      <c r="D43" s="669"/>
      <c r="E43" s="677"/>
      <c r="F43" s="680"/>
      <c r="G43" s="701"/>
      <c r="H43" s="680"/>
      <c r="I43" s="680"/>
      <c r="J43" s="680"/>
      <c r="K43" s="680"/>
      <c r="L43" s="680"/>
      <c r="M43" s="680"/>
    </row>
    <row r="44" spans="1:16">
      <c r="A44" s="667"/>
      <c r="B44" s="670"/>
      <c r="C44" s="669"/>
      <c r="D44" s="669"/>
      <c r="E44" s="677"/>
      <c r="F44" s="680"/>
      <c r="G44" s="701"/>
      <c r="H44" s="680"/>
      <c r="I44" s="669"/>
      <c r="J44" s="669"/>
      <c r="K44" s="680"/>
      <c r="L44" s="680"/>
      <c r="M44" s="680"/>
    </row>
    <row r="45" spans="1:16">
      <c r="A45" s="702"/>
      <c r="B45" s="702"/>
      <c r="C45" s="702"/>
      <c r="D45" s="702"/>
      <c r="E45" s="702"/>
      <c r="F45" s="702"/>
      <c r="G45" s="702"/>
      <c r="H45" s="702"/>
      <c r="I45" s="702"/>
      <c r="J45" s="702"/>
      <c r="K45" s="702"/>
      <c r="L45" s="702"/>
      <c r="M45" s="702"/>
    </row>
    <row r="46" spans="1:16" ht="33.75" customHeight="1">
      <c r="A46" s="667">
        <v>1</v>
      </c>
      <c r="B46" s="664" t="s">
        <v>418</v>
      </c>
      <c r="C46" s="666"/>
      <c r="D46" s="1536"/>
      <c r="E46" s="1536"/>
      <c r="F46" s="1536"/>
      <c r="G46" s="625"/>
      <c r="H46" s="625"/>
      <c r="I46" s="667">
        <v>1</v>
      </c>
      <c r="J46" s="1537" t="s">
        <v>418</v>
      </c>
      <c r="K46" s="1538"/>
      <c r="L46" s="1539"/>
      <c r="M46" s="1539"/>
    </row>
    <row r="47" spans="1:16" ht="16.5" customHeight="1">
      <c r="A47" s="667">
        <v>2</v>
      </c>
      <c r="B47" s="664" t="s">
        <v>419</v>
      </c>
      <c r="C47" s="666"/>
      <c r="D47" s="1536"/>
      <c r="E47" s="1536"/>
      <c r="F47" s="1536"/>
      <c r="G47" s="625"/>
      <c r="H47" s="625"/>
      <c r="I47" s="667">
        <v>2</v>
      </c>
      <c r="J47" s="1537" t="s">
        <v>419</v>
      </c>
      <c r="K47" s="1538"/>
      <c r="L47" s="1539"/>
      <c r="M47" s="1539"/>
    </row>
    <row r="48" spans="1:16" ht="16.5" customHeight="1">
      <c r="A48" s="667">
        <v>3</v>
      </c>
      <c r="B48" s="664" t="s">
        <v>420</v>
      </c>
      <c r="C48" s="666"/>
      <c r="D48" s="1536"/>
      <c r="E48" s="1536"/>
      <c r="F48" s="1536"/>
      <c r="G48" s="625"/>
      <c r="H48" s="625"/>
      <c r="I48" s="667">
        <v>3</v>
      </c>
      <c r="J48" s="1537" t="s">
        <v>420</v>
      </c>
      <c r="K48" s="1538"/>
      <c r="L48" s="1539"/>
      <c r="M48" s="1539"/>
    </row>
    <row r="49" spans="1:13" ht="17.25" customHeight="1">
      <c r="A49" s="667">
        <v>4</v>
      </c>
      <c r="B49" s="664" t="s">
        <v>421</v>
      </c>
      <c r="C49" s="666"/>
      <c r="D49" s="1536"/>
      <c r="E49" s="1536"/>
      <c r="F49" s="1536"/>
      <c r="G49" s="625"/>
      <c r="H49" s="625"/>
      <c r="I49" s="667">
        <v>4</v>
      </c>
      <c r="J49" s="1537" t="s">
        <v>421</v>
      </c>
      <c r="K49" s="1538"/>
      <c r="L49" s="1539"/>
      <c r="M49" s="1539"/>
    </row>
    <row r="50" spans="1:13">
      <c r="A50" s="703"/>
      <c r="B50" s="644"/>
      <c r="C50" s="644"/>
      <c r="D50" s="644"/>
      <c r="E50" s="644"/>
      <c r="F50" s="625"/>
      <c r="G50" s="625"/>
      <c r="H50" s="625"/>
      <c r="I50" s="644"/>
      <c r="J50" s="644"/>
      <c r="K50" s="644"/>
      <c r="L50" s="644"/>
      <c r="M50" s="625"/>
    </row>
    <row r="51" spans="1:13">
      <c r="A51" s="703"/>
      <c r="B51" s="644"/>
      <c r="C51" s="644"/>
      <c r="D51" s="644"/>
      <c r="E51" s="644"/>
      <c r="F51" s="625"/>
      <c r="G51" s="625"/>
      <c r="H51" s="625"/>
      <c r="I51" s="644"/>
      <c r="J51" s="644"/>
      <c r="K51" s="644"/>
      <c r="L51" s="644"/>
      <c r="M51" s="625"/>
    </row>
    <row r="52" spans="1:13">
      <c r="B52" s="39" t="s">
        <v>134</v>
      </c>
      <c r="C52" s="39"/>
      <c r="D52" s="39"/>
      <c r="E52" s="7"/>
      <c r="F52" s="7"/>
      <c r="G52" s="7"/>
      <c r="H52" s="7"/>
    </row>
    <row r="53" spans="1:13">
      <c r="B53" s="646" t="s">
        <v>135</v>
      </c>
      <c r="C53" s="1535"/>
      <c r="D53" s="1535"/>
      <c r="E53" s="1535"/>
      <c r="F53" s="1535"/>
      <c r="G53" s="704"/>
      <c r="H53" s="704"/>
      <c r="I53" s="705"/>
    </row>
    <row r="54" spans="1:13">
      <c r="B54" s="646" t="s">
        <v>136</v>
      </c>
      <c r="C54" s="1535"/>
      <c r="D54" s="1535"/>
      <c r="E54" s="1535"/>
      <c r="F54" s="1535"/>
      <c r="G54" s="704"/>
      <c r="H54" s="704"/>
      <c r="I54" s="705"/>
    </row>
    <row r="55" spans="1:13">
      <c r="B55" s="646" t="s">
        <v>137</v>
      </c>
      <c r="C55" s="1534"/>
      <c r="D55" s="1534"/>
      <c r="E55" s="1535"/>
      <c r="F55" s="1535"/>
      <c r="G55" s="704"/>
      <c r="H55" s="704"/>
      <c r="I55" s="705"/>
    </row>
    <row r="56" spans="1:13">
      <c r="B56" s="646" t="s">
        <v>138</v>
      </c>
      <c r="C56" s="1535"/>
      <c r="D56" s="1535"/>
      <c r="E56" s="1535"/>
      <c r="F56" s="1535"/>
      <c r="G56" s="704"/>
      <c r="H56" s="704"/>
      <c r="I56" s="705"/>
    </row>
  </sheetData>
  <mergeCells count="39">
    <mergeCell ref="G15:H15"/>
    <mergeCell ref="B19:C19"/>
    <mergeCell ref="D19:F19"/>
    <mergeCell ref="I15:M15"/>
    <mergeCell ref="A16:M16"/>
    <mergeCell ref="B17:C17"/>
    <mergeCell ref="D17:F17"/>
    <mergeCell ref="I19:M19"/>
    <mergeCell ref="I18:L18"/>
    <mergeCell ref="J17:L17"/>
    <mergeCell ref="B18:C18"/>
    <mergeCell ref="D18:F18"/>
    <mergeCell ref="A1:D1"/>
    <mergeCell ref="A2:C2"/>
    <mergeCell ref="B3:C3"/>
    <mergeCell ref="A4:C4"/>
    <mergeCell ref="B15:F15"/>
    <mergeCell ref="I20:M20"/>
    <mergeCell ref="I22:J22"/>
    <mergeCell ref="D46:F46"/>
    <mergeCell ref="J46:K46"/>
    <mergeCell ref="L46:M46"/>
    <mergeCell ref="B21:F21"/>
    <mergeCell ref="G21:H21"/>
    <mergeCell ref="I21:M21"/>
    <mergeCell ref="A20:H20"/>
    <mergeCell ref="L49:M49"/>
    <mergeCell ref="C53:F53"/>
    <mergeCell ref="C54:F54"/>
    <mergeCell ref="D47:F47"/>
    <mergeCell ref="J47:K47"/>
    <mergeCell ref="L47:M47"/>
    <mergeCell ref="J48:K48"/>
    <mergeCell ref="L48:M48"/>
    <mergeCell ref="C55:F55"/>
    <mergeCell ref="C56:F56"/>
    <mergeCell ref="D48:F48"/>
    <mergeCell ref="D49:F49"/>
    <mergeCell ref="J49:K49"/>
  </mergeCells>
  <hyperlinks>
    <hyperlink ref="E1" location="RiskAssmt!A1" display="ссылка на RiskAssmt" xr:uid="{00000000-0004-0000-0C00-000000000000}"/>
  </hyperlinks>
  <pageMargins left="0.70866141732283472" right="0.70866141732283472" top="0.74803149606299213" bottom="0.74803149606299213" header="0.31496062992125984" footer="0.31496062992125984"/>
  <pageSetup paperSize="9" scale="51" orientation="landscape"/>
  <headerFooter>
    <oddHeader>&amp;R&amp;"Calibri"&amp;8&amp;K000000INTERNAL&amp;1#</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H60"/>
  <sheetViews>
    <sheetView topLeftCell="A18" zoomScale="80" workbookViewId="0">
      <selection activeCell="F7" sqref="F7"/>
    </sheetView>
  </sheetViews>
  <sheetFormatPr defaultColWidth="10.1640625" defaultRowHeight="13.5"/>
  <cols>
    <col min="1" max="1" width="11.5" style="6" customWidth="1"/>
    <col min="2" max="2" width="53.6640625" style="6" customWidth="1"/>
    <col min="3" max="3" width="10.83203125" style="6" customWidth="1"/>
    <col min="4" max="4" width="21.83203125" style="6" customWidth="1"/>
    <col min="5" max="16384" width="10.1640625" style="7"/>
  </cols>
  <sheetData>
    <row r="1" spans="1:8" s="81" customFormat="1" ht="17.25">
      <c r="A1" s="1517" t="str">
        <f>'Forecast RU'!B1</f>
        <v>Необходимо внести выявленные риски на вкладку RiskAssmt по итогам анализа</v>
      </c>
      <c r="B1" s="1517"/>
      <c r="C1" s="1517"/>
      <c r="D1" s="1517"/>
      <c r="E1" s="113" t="s">
        <v>167</v>
      </c>
      <c r="F1" s="7"/>
      <c r="G1" s="7"/>
      <c r="H1" s="7"/>
    </row>
    <row r="2" spans="1:8" s="81" customFormat="1" ht="25.5">
      <c r="A2" s="1477" t="s">
        <v>422</v>
      </c>
      <c r="B2" s="1518"/>
      <c r="C2" s="1478"/>
      <c r="D2" s="647"/>
      <c r="E2" s="7"/>
      <c r="G2" s="7"/>
      <c r="H2" s="7"/>
    </row>
    <row r="3" spans="1:8" ht="25.5">
      <c r="A3" s="633" t="s">
        <v>35</v>
      </c>
      <c r="B3" s="1519">
        <f>Title!C6</f>
        <v>0</v>
      </c>
      <c r="C3" s="1520"/>
      <c r="D3" s="39"/>
    </row>
    <row r="4" spans="1:8" s="81" customFormat="1" ht="17.25" customHeight="1">
      <c r="A4" s="1479" t="s">
        <v>383</v>
      </c>
      <c r="B4" s="1521"/>
      <c r="C4" s="1480"/>
      <c r="D4" s="706"/>
      <c r="E4" s="7"/>
      <c r="G4" s="707"/>
    </row>
    <row r="5" spans="1:8" s="81" customFormat="1" ht="17.25">
      <c r="A5" s="45"/>
      <c r="B5" s="45"/>
      <c r="C5" s="45"/>
      <c r="D5" s="706"/>
      <c r="E5" s="7"/>
      <c r="G5" s="707"/>
    </row>
    <row r="6" spans="1:8" s="81" customFormat="1" ht="25.5" customHeight="1">
      <c r="A6" s="602" t="s">
        <v>36</v>
      </c>
      <c r="B6" s="602" t="s">
        <v>405</v>
      </c>
      <c r="C6" s="1562" t="s">
        <v>423</v>
      </c>
      <c r="D6" s="1563"/>
      <c r="E6" s="7"/>
    </row>
    <row r="7" spans="1:8" s="81" customFormat="1" ht="15" customHeight="1">
      <c r="A7" s="1540" t="s">
        <v>424</v>
      </c>
      <c r="B7" s="1541"/>
      <c r="C7" s="1541"/>
      <c r="D7" s="1542"/>
      <c r="E7" s="7"/>
    </row>
    <row r="8" spans="1:8">
      <c r="A8" s="708">
        <v>1</v>
      </c>
      <c r="B8" s="709" t="s">
        <v>425</v>
      </c>
      <c r="C8" s="1561"/>
      <c r="D8" s="1561"/>
    </row>
    <row r="9" spans="1:8">
      <c r="A9" s="708">
        <v>2</v>
      </c>
      <c r="B9" s="709" t="s">
        <v>426</v>
      </c>
      <c r="C9" s="1561"/>
      <c r="D9" s="1561"/>
    </row>
    <row r="10" spans="1:8">
      <c r="A10" s="708">
        <v>3</v>
      </c>
      <c r="B10" s="709" t="s">
        <v>427</v>
      </c>
      <c r="C10" s="1561"/>
      <c r="D10" s="1561"/>
    </row>
    <row r="11" spans="1:8" ht="12.75" customHeight="1">
      <c r="A11" s="1540" t="s">
        <v>401</v>
      </c>
      <c r="B11" s="1541"/>
      <c r="C11" s="1541"/>
      <c r="D11" s="1541"/>
    </row>
    <row r="12" spans="1:8" ht="36.75" customHeight="1">
      <c r="A12" s="710"/>
      <c r="B12" s="710" t="s">
        <v>428</v>
      </c>
      <c r="C12" s="710" t="s">
        <v>429</v>
      </c>
      <c r="D12" s="710" t="s">
        <v>430</v>
      </c>
    </row>
    <row r="13" spans="1:8" ht="16.5">
      <c r="A13" s="75" t="s">
        <v>99</v>
      </c>
      <c r="B13" s="709" t="s">
        <v>431</v>
      </c>
      <c r="C13" s="662"/>
      <c r="D13" s="662"/>
    </row>
    <row r="14" spans="1:8" ht="16.5">
      <c r="A14" s="709"/>
      <c r="B14" s="609"/>
      <c r="C14" s="662"/>
      <c r="D14" s="662"/>
    </row>
    <row r="15" spans="1:8" ht="16.5">
      <c r="A15" s="709"/>
      <c r="B15" s="609"/>
      <c r="C15" s="662"/>
      <c r="D15" s="662"/>
    </row>
    <row r="16" spans="1:8" ht="16.5">
      <c r="A16" s="709"/>
      <c r="B16" s="609"/>
      <c r="C16" s="662"/>
      <c r="D16" s="662"/>
    </row>
    <row r="17" spans="1:4" ht="16.5">
      <c r="A17" s="709"/>
      <c r="B17" s="709"/>
      <c r="C17" s="662"/>
      <c r="D17" s="662"/>
    </row>
    <row r="18" spans="1:4" ht="16.5">
      <c r="A18" s="709"/>
      <c r="B18" s="709"/>
      <c r="C18" s="662"/>
      <c r="D18" s="662"/>
    </row>
    <row r="19" spans="1:4" ht="16.5">
      <c r="A19" s="709"/>
      <c r="B19" s="709"/>
      <c r="C19" s="662"/>
      <c r="D19" s="662"/>
    </row>
    <row r="20" spans="1:4" ht="16.5">
      <c r="A20" s="709"/>
      <c r="B20" s="709"/>
      <c r="C20" s="662"/>
      <c r="D20" s="662"/>
    </row>
    <row r="21" spans="1:4" ht="16.5">
      <c r="A21" s="709"/>
      <c r="B21" s="709"/>
      <c r="C21" s="662"/>
      <c r="D21" s="662"/>
    </row>
    <row r="22" spans="1:4" ht="16.5">
      <c r="A22" s="709"/>
      <c r="B22" s="709"/>
      <c r="C22" s="662"/>
      <c r="D22" s="662"/>
    </row>
    <row r="23" spans="1:4" ht="16.5">
      <c r="A23" s="75" t="s">
        <v>101</v>
      </c>
      <c r="B23" s="709" t="s">
        <v>432</v>
      </c>
      <c r="C23" s="662"/>
      <c r="D23" s="662"/>
    </row>
    <row r="24" spans="1:4" ht="16.5">
      <c r="A24" s="709"/>
      <c r="B24" s="709"/>
      <c r="C24" s="662"/>
      <c r="D24" s="662"/>
    </row>
    <row r="25" spans="1:4" ht="16.5">
      <c r="A25" s="709"/>
      <c r="B25" s="709"/>
      <c r="C25" s="662"/>
      <c r="D25" s="662"/>
    </row>
    <row r="26" spans="1:4" ht="16.5">
      <c r="A26" s="709"/>
      <c r="B26" s="709"/>
      <c r="C26" s="662"/>
      <c r="D26" s="662"/>
    </row>
    <row r="27" spans="1:4" ht="16.5">
      <c r="A27" s="709"/>
      <c r="B27" s="709"/>
      <c r="C27" s="662"/>
      <c r="D27" s="662"/>
    </row>
    <row r="28" spans="1:4" ht="16.5">
      <c r="A28" s="709"/>
      <c r="B28" s="709"/>
      <c r="C28" s="662"/>
      <c r="D28" s="662"/>
    </row>
    <row r="29" spans="1:4" ht="16.5">
      <c r="A29" s="709"/>
      <c r="B29" s="709"/>
      <c r="C29" s="662"/>
      <c r="D29" s="662"/>
    </row>
    <row r="30" spans="1:4" ht="16.5">
      <c r="A30" s="709"/>
      <c r="B30" s="709"/>
      <c r="C30" s="662"/>
      <c r="D30" s="662"/>
    </row>
    <row r="31" spans="1:4" ht="16.5">
      <c r="A31" s="75" t="s">
        <v>103</v>
      </c>
      <c r="B31" s="709" t="s">
        <v>433</v>
      </c>
      <c r="C31" s="662"/>
      <c r="D31" s="662"/>
    </row>
    <row r="32" spans="1:4">
      <c r="A32" s="709"/>
      <c r="B32" s="709"/>
      <c r="C32" s="709"/>
      <c r="D32" s="709"/>
    </row>
    <row r="33" spans="1:4">
      <c r="A33" s="75" t="s">
        <v>105</v>
      </c>
      <c r="B33" s="709" t="s">
        <v>434</v>
      </c>
      <c r="C33" s="709"/>
      <c r="D33" s="709"/>
    </row>
    <row r="34" spans="1:4">
      <c r="A34" s="709"/>
      <c r="B34" s="709"/>
      <c r="C34" s="709"/>
      <c r="D34" s="709"/>
    </row>
    <row r="35" spans="1:4" ht="14.25">
      <c r="A35" s="7"/>
      <c r="B35" s="711"/>
      <c r="C35" s="699"/>
      <c r="D35" s="699"/>
    </row>
    <row r="36" spans="1:4">
      <c r="A36" s="7"/>
      <c r="B36" s="39" t="s">
        <v>134</v>
      </c>
      <c r="C36" s="39"/>
      <c r="D36" s="7"/>
    </row>
    <row r="37" spans="1:4">
      <c r="A37" s="7"/>
      <c r="B37" s="646" t="s">
        <v>135</v>
      </c>
      <c r="C37" s="1535"/>
      <c r="D37" s="1535"/>
    </row>
    <row r="38" spans="1:4">
      <c r="A38" s="7"/>
      <c r="B38" s="646" t="s">
        <v>136</v>
      </c>
      <c r="C38" s="1535"/>
      <c r="D38" s="1535"/>
    </row>
    <row r="39" spans="1:4">
      <c r="A39" s="7"/>
      <c r="B39" s="646" t="s">
        <v>137</v>
      </c>
      <c r="C39" s="1535"/>
      <c r="D39" s="1535"/>
    </row>
    <row r="40" spans="1:4">
      <c r="A40" s="7"/>
      <c r="B40" s="646" t="s">
        <v>138</v>
      </c>
      <c r="C40" s="1535"/>
      <c r="D40" s="1535"/>
    </row>
    <row r="41" spans="1:4">
      <c r="A41" s="7"/>
      <c r="B41" s="7"/>
      <c r="C41" s="7"/>
      <c r="D41" s="7"/>
    </row>
    <row r="42" spans="1:4">
      <c r="A42" s="7"/>
      <c r="B42" s="7"/>
      <c r="C42" s="7"/>
      <c r="D42" s="7"/>
    </row>
    <row r="43" spans="1:4">
      <c r="A43" s="7"/>
      <c r="B43" s="7"/>
      <c r="C43" s="7"/>
      <c r="D43" s="7"/>
    </row>
    <row r="44" spans="1:4">
      <c r="A44" s="7"/>
      <c r="B44" s="7"/>
      <c r="C44" s="7"/>
      <c r="D44" s="7"/>
    </row>
    <row r="45" spans="1:4">
      <c r="A45" s="7"/>
      <c r="B45" s="7"/>
      <c r="C45" s="7"/>
      <c r="D45" s="7"/>
    </row>
    <row r="46" spans="1:4">
      <c r="A46" s="7"/>
      <c r="B46" s="7"/>
      <c r="C46" s="7"/>
      <c r="D46" s="7"/>
    </row>
    <row r="47" spans="1:4">
      <c r="A47" s="7"/>
      <c r="B47" s="7"/>
      <c r="C47" s="7"/>
      <c r="D47" s="7"/>
    </row>
    <row r="48" spans="1:4">
      <c r="A48" s="7"/>
      <c r="B48" s="7"/>
      <c r="C48" s="7"/>
      <c r="D48" s="7"/>
    </row>
    <row r="49" s="7" customFormat="1"/>
    <row r="50" s="7" customFormat="1"/>
    <row r="51" s="7" customFormat="1"/>
    <row r="52" s="7" customFormat="1"/>
    <row r="53" s="7" customFormat="1"/>
    <row r="54" s="7" customFormat="1"/>
    <row r="55" s="7" customFormat="1"/>
    <row r="56" s="7" customFormat="1"/>
    <row r="57" s="7" customFormat="1"/>
    <row r="58" s="7" customFormat="1"/>
    <row r="59" s="7" customFormat="1"/>
    <row r="60" s="7" customFormat="1"/>
  </sheetData>
  <mergeCells count="14">
    <mergeCell ref="A7:D7"/>
    <mergeCell ref="A1:D1"/>
    <mergeCell ref="A2:C2"/>
    <mergeCell ref="B3:C3"/>
    <mergeCell ref="A4:C4"/>
    <mergeCell ref="C6:D6"/>
    <mergeCell ref="C39:D39"/>
    <mergeCell ref="C40:D40"/>
    <mergeCell ref="C8:D8"/>
    <mergeCell ref="C9:D9"/>
    <mergeCell ref="C10:D10"/>
    <mergeCell ref="A11:D11"/>
    <mergeCell ref="C37:D37"/>
    <mergeCell ref="C38:D38"/>
  </mergeCells>
  <hyperlinks>
    <hyperlink ref="E1" location="RiskAssmt!A1" display="ссылка на RiskAssmt" xr:uid="{00000000-0004-0000-0D00-000000000000}"/>
  </hyperlinks>
  <pageMargins left="0.7" right="0.7" top="0.75" bottom="0.75" header="0.3" footer="0.3"/>
  <pageSetup paperSize="9" orientation="portrait"/>
  <headerFooter>
    <oddHeader>&amp;R&amp;"Calibri"&amp;8&amp;K000000INTERNAL&amp;1#</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S27"/>
  <sheetViews>
    <sheetView topLeftCell="A13" zoomScale="80" workbookViewId="0">
      <selection activeCell="G21" sqref="G21"/>
    </sheetView>
  </sheetViews>
  <sheetFormatPr defaultColWidth="10.1640625" defaultRowHeight="17.25"/>
  <cols>
    <col min="1" max="1" width="10.83203125" style="81" customWidth="1"/>
    <col min="2" max="2" width="61.6640625" style="712" customWidth="1"/>
    <col min="3" max="3" width="25.83203125" style="81" customWidth="1"/>
    <col min="4" max="4" width="24.33203125" style="81" customWidth="1"/>
    <col min="5" max="5" width="18.1640625" style="81" customWidth="1"/>
    <col min="6" max="6" width="20.6640625" style="81" customWidth="1"/>
    <col min="7" max="7" width="20.1640625" style="81" customWidth="1"/>
    <col min="8" max="16384" width="10.1640625" style="81"/>
  </cols>
  <sheetData>
    <row r="1" spans="1:7">
      <c r="A1" s="1564" t="s">
        <v>166</v>
      </c>
      <c r="B1" s="1564"/>
      <c r="C1" s="1517"/>
      <c r="D1" s="113" t="s">
        <v>167</v>
      </c>
    </row>
    <row r="2" spans="1:7" ht="25.5">
      <c r="A2" s="1529" t="s">
        <v>435</v>
      </c>
      <c r="B2" s="1529"/>
    </row>
    <row r="3" spans="1:7" s="7" customFormat="1" ht="25.5" customHeight="1">
      <c r="A3" s="633" t="s">
        <v>35</v>
      </c>
      <c r="B3" s="634">
        <f>Title!C6</f>
        <v>0</v>
      </c>
      <c r="C3" s="713"/>
      <c r="D3" s="39"/>
    </row>
    <row r="4" spans="1:7">
      <c r="A4" s="1479" t="s">
        <v>436</v>
      </c>
      <c r="B4" s="1480"/>
      <c r="C4" s="713"/>
      <c r="D4" s="39"/>
    </row>
    <row r="5" spans="1:7">
      <c r="A5" s="714"/>
      <c r="B5" s="715"/>
      <c r="C5" s="113"/>
    </row>
    <row r="6" spans="1:7" s="596" customFormat="1" ht="26.25" customHeight="1">
      <c r="A6" s="47" t="s">
        <v>36</v>
      </c>
      <c r="B6" s="716" t="s">
        <v>405</v>
      </c>
      <c r="C6" s="1533" t="s">
        <v>423</v>
      </c>
      <c r="D6" s="1533"/>
      <c r="E6" s="1533"/>
      <c r="F6" s="1533"/>
      <c r="G6" s="1533"/>
    </row>
    <row r="7" spans="1:7">
      <c r="A7" s="717" t="s">
        <v>209</v>
      </c>
      <c r="B7" s="718" t="s">
        <v>437</v>
      </c>
      <c r="C7" s="1565"/>
      <c r="D7" s="1566"/>
      <c r="E7" s="1566"/>
      <c r="F7" s="1566"/>
      <c r="G7" s="1567"/>
    </row>
    <row r="8" spans="1:7">
      <c r="A8" s="717" t="s">
        <v>211</v>
      </c>
      <c r="B8" s="719" t="s">
        <v>438</v>
      </c>
      <c r="C8" s="1565"/>
      <c r="D8" s="1566"/>
      <c r="E8" s="1566"/>
      <c r="F8" s="1566"/>
      <c r="G8" s="1567"/>
    </row>
    <row r="9" spans="1:7" ht="18.75" customHeight="1">
      <c r="A9" s="717" t="s">
        <v>212</v>
      </c>
      <c r="B9" s="719" t="s">
        <v>439</v>
      </c>
      <c r="C9" s="1565"/>
      <c r="D9" s="1566"/>
      <c r="E9" s="1566"/>
      <c r="F9" s="1566"/>
      <c r="G9" s="1567"/>
    </row>
    <row r="10" spans="1:7" ht="26.25" customHeight="1">
      <c r="A10" s="47" t="s">
        <v>36</v>
      </c>
      <c r="B10" s="716" t="s">
        <v>405</v>
      </c>
      <c r="C10" s="47" t="s">
        <v>440</v>
      </c>
      <c r="D10" s="47" t="s">
        <v>441</v>
      </c>
      <c r="E10" s="47" t="s">
        <v>442</v>
      </c>
      <c r="F10" s="720" t="s">
        <v>443</v>
      </c>
      <c r="G10" s="720" t="s">
        <v>444</v>
      </c>
    </row>
    <row r="11" spans="1:7">
      <c r="A11" s="636" t="s">
        <v>209</v>
      </c>
      <c r="B11" s="721" t="s">
        <v>445</v>
      </c>
      <c r="C11" s="722"/>
      <c r="D11" s="723"/>
      <c r="E11" s="723"/>
      <c r="F11" s="724"/>
      <c r="G11" s="724"/>
    </row>
    <row r="12" spans="1:7">
      <c r="A12" s="636" t="s">
        <v>211</v>
      </c>
      <c r="B12" s="721" t="s">
        <v>446</v>
      </c>
      <c r="C12" s="725"/>
      <c r="D12" s="666"/>
      <c r="E12" s="725"/>
      <c r="F12" s="726"/>
      <c r="G12" s="726"/>
    </row>
    <row r="13" spans="1:7" ht="34.5">
      <c r="A13" s="636">
        <v>3</v>
      </c>
      <c r="B13" s="721" t="s">
        <v>447</v>
      </c>
      <c r="C13" s="725"/>
      <c r="D13" s="666"/>
      <c r="E13" s="727"/>
      <c r="F13" s="726"/>
      <c r="G13" s="726"/>
    </row>
    <row r="14" spans="1:7">
      <c r="A14" s="728"/>
      <c r="B14" s="729"/>
      <c r="C14" s="730"/>
      <c r="D14" s="731"/>
      <c r="E14" s="730"/>
      <c r="F14" s="732"/>
      <c r="G14" s="732"/>
    </row>
    <row r="15" spans="1:7">
      <c r="A15" s="639"/>
      <c r="B15" s="77" t="s">
        <v>411</v>
      </c>
      <c r="C15" s="78"/>
      <c r="D15" s="77"/>
      <c r="E15" s="77"/>
      <c r="F15" s="733"/>
      <c r="G15" s="733"/>
    </row>
    <row r="16" spans="1:7">
      <c r="A16" s="7"/>
      <c r="B16" s="734" t="s">
        <v>448</v>
      </c>
      <c r="C16" s="735"/>
      <c r="D16" s="736"/>
      <c r="E16" s="736"/>
      <c r="F16" s="7"/>
      <c r="G16" s="734" t="s">
        <v>449</v>
      </c>
    </row>
    <row r="17" spans="1:19">
      <c r="A17" s="47" t="s">
        <v>36</v>
      </c>
      <c r="B17" s="716" t="s">
        <v>450</v>
      </c>
      <c r="C17" s="47">
        <f t="shared" ref="C17:E17" si="0">D17-1</f>
        <v>2023</v>
      </c>
      <c r="D17" s="47">
        <f t="shared" si="0"/>
        <v>2024</v>
      </c>
      <c r="E17" s="47">
        <f t="shared" si="0"/>
        <v>2025</v>
      </c>
      <c r="F17" s="47">
        <f>G17-1</f>
        <v>2026</v>
      </c>
      <c r="G17" s="47">
        <f>'Forecast RU'!I9</f>
        <v>2027</v>
      </c>
    </row>
    <row r="18" spans="1:19">
      <c r="A18" s="636" t="s">
        <v>209</v>
      </c>
      <c r="B18" s="721" t="str">
        <f t="shared" ref="B18:B20" si="1">B11</f>
        <v>Доклинические испытания</v>
      </c>
      <c r="C18" s="722"/>
      <c r="D18" s="723"/>
      <c r="E18" s="723"/>
      <c r="F18" s="724"/>
      <c r="G18" s="724"/>
    </row>
    <row r="19" spans="1:19">
      <c r="A19" s="636" t="s">
        <v>211</v>
      </c>
      <c r="B19" s="721" t="str">
        <f t="shared" si="1"/>
        <v>Клинические испытания</v>
      </c>
      <c r="C19" s="725"/>
      <c r="D19" s="666"/>
      <c r="E19" s="725"/>
      <c r="F19" s="726"/>
      <c r="G19" s="726"/>
    </row>
    <row r="20" spans="1:19" ht="34.5">
      <c r="A20" s="636">
        <v>3</v>
      </c>
      <c r="B20" s="721" t="str">
        <f t="shared" si="1"/>
        <v>Научные обзоры и резюме для целей регистрации</v>
      </c>
      <c r="C20" s="725"/>
      <c r="D20" s="666"/>
      <c r="E20" s="727"/>
      <c r="F20" s="726"/>
      <c r="G20" s="726"/>
    </row>
    <row r="21" spans="1:19">
      <c r="A21" s="639"/>
      <c r="B21" s="77" t="s">
        <v>411</v>
      </c>
      <c r="C21" s="78"/>
      <c r="D21" s="77"/>
      <c r="E21" s="77"/>
      <c r="F21" s="733"/>
      <c r="G21" s="733"/>
    </row>
    <row r="22" spans="1:19" ht="23.25" customHeight="1">
      <c r="B22" s="614" t="s">
        <v>134</v>
      </c>
      <c r="C22" s="596"/>
      <c r="D22" s="596"/>
    </row>
    <row r="23" spans="1:19">
      <c r="B23" s="737" t="s">
        <v>135</v>
      </c>
      <c r="C23" s="738"/>
      <c r="D23" s="705"/>
      <c r="H23" s="1730"/>
      <c r="I23" s="1731"/>
      <c r="J23" s="1731"/>
      <c r="K23" s="1731"/>
      <c r="L23" s="1731"/>
      <c r="M23" s="1731"/>
      <c r="N23" s="1731"/>
      <c r="O23" s="1731"/>
      <c r="P23" s="1731"/>
      <c r="Q23" s="1731"/>
      <c r="R23" s="1731"/>
      <c r="S23" s="1731"/>
    </row>
    <row r="24" spans="1:19">
      <c r="B24" s="737" t="s">
        <v>136</v>
      </c>
      <c r="C24" s="738"/>
      <c r="D24" s="705"/>
    </row>
    <row r="25" spans="1:19">
      <c r="B25" s="737" t="s">
        <v>137</v>
      </c>
      <c r="C25" s="739"/>
      <c r="D25" s="705"/>
    </row>
    <row r="26" spans="1:19">
      <c r="B26" s="737" t="s">
        <v>138</v>
      </c>
      <c r="C26" s="738"/>
      <c r="D26" s="705"/>
    </row>
    <row r="27" spans="1:19" ht="31.5" customHeight="1"/>
  </sheetData>
  <mergeCells count="8">
    <mergeCell ref="H23:S23"/>
    <mergeCell ref="A1:C1"/>
    <mergeCell ref="A2:B2"/>
    <mergeCell ref="A4:B4"/>
    <mergeCell ref="C6:G6"/>
    <mergeCell ref="C7:G7"/>
    <mergeCell ref="C8:G8"/>
    <mergeCell ref="C9:G9"/>
  </mergeCells>
  <hyperlinks>
    <hyperlink ref="D1" location="RiskAssmt!A1" display="ссылка на RiskAssmt" xr:uid="{00000000-0004-0000-0E00-000000000000}"/>
  </hyperlinks>
  <pageMargins left="0.70866141732283472" right="0.70866141732283472" top="0.74803149606299213" bottom="0.74803149606299213" header="0.31496062992125984" footer="0.31496062992125984"/>
  <pageSetup paperSize="9" scale="20" orientation="landscape"/>
  <headerFooter scaleWithDoc="0">
    <oddHeader>&amp;L&amp;A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I73"/>
  <sheetViews>
    <sheetView zoomScale="80" workbookViewId="0">
      <selection sqref="A1:D1"/>
    </sheetView>
  </sheetViews>
  <sheetFormatPr defaultColWidth="10.1640625" defaultRowHeight="16.5"/>
  <cols>
    <col min="1" max="1" width="11.5" style="599" customWidth="1"/>
    <col min="2" max="2" width="43.5" style="598" customWidth="1"/>
    <col min="3" max="3" width="18.1640625" style="598" customWidth="1"/>
    <col min="4" max="4" width="16.33203125" style="599" customWidth="1"/>
    <col min="5" max="5" width="19.33203125" style="599" customWidth="1"/>
    <col min="6" max="6" width="22.5" style="599" customWidth="1"/>
    <col min="7" max="7" width="21.1640625" style="599" customWidth="1"/>
    <col min="8" max="8" width="20.33203125" style="599" customWidth="1"/>
    <col min="9" max="9" width="23.1640625" style="599" customWidth="1"/>
    <col min="10" max="16384" width="10.1640625" style="596"/>
  </cols>
  <sheetData>
    <row r="1" spans="1:9" s="81" customFormat="1" ht="17.25">
      <c r="A1" s="1517" t="str">
        <f>'Forecast RU'!B1</f>
        <v>Необходимо внести выявленные риски на вкладку RiskAssmt по итогам анализа</v>
      </c>
      <c r="B1" s="1517"/>
      <c r="C1" s="1517"/>
      <c r="D1" s="1517"/>
      <c r="E1" s="113" t="s">
        <v>167</v>
      </c>
      <c r="F1" s="7"/>
      <c r="G1" s="7"/>
      <c r="H1" s="7"/>
    </row>
    <row r="2" spans="1:9" s="81" customFormat="1" ht="25.5">
      <c r="A2" s="1477" t="s">
        <v>451</v>
      </c>
      <c r="B2" s="1518"/>
      <c r="C2" s="1478"/>
      <c r="G2" s="7"/>
      <c r="H2" s="7"/>
    </row>
    <row r="3" spans="1:9" s="7" customFormat="1" ht="25.5" customHeight="1">
      <c r="A3" s="633" t="s">
        <v>35</v>
      </c>
      <c r="B3" s="1519">
        <f>Title!C6</f>
        <v>0</v>
      </c>
      <c r="C3" s="1520"/>
      <c r="D3" s="39"/>
    </row>
    <row r="4" spans="1:9" s="81" customFormat="1" ht="15.75" customHeight="1">
      <c r="A4" s="1479" t="s">
        <v>452</v>
      </c>
      <c r="B4" s="1521"/>
      <c r="C4" s="1480"/>
      <c r="D4" s="113"/>
    </row>
    <row r="5" spans="1:9" s="81" customFormat="1" ht="15.75" customHeight="1">
      <c r="A5" s="45"/>
      <c r="B5" s="45"/>
      <c r="C5" s="45"/>
      <c r="D5" s="113"/>
    </row>
    <row r="6" spans="1:9" ht="38.25">
      <c r="A6" s="741" t="s">
        <v>36</v>
      </c>
      <c r="B6" s="741" t="s">
        <v>453</v>
      </c>
      <c r="C6" s="741" t="s">
        <v>352</v>
      </c>
      <c r="D6" s="741" t="s">
        <v>454</v>
      </c>
      <c r="E6" s="741" t="s">
        <v>455</v>
      </c>
      <c r="F6" s="741" t="s">
        <v>456</v>
      </c>
      <c r="G6" s="741" t="s">
        <v>409</v>
      </c>
      <c r="H6" s="741" t="s">
        <v>457</v>
      </c>
      <c r="I6" s="741" t="s">
        <v>458</v>
      </c>
    </row>
    <row r="7" spans="1:9">
      <c r="A7" s="49"/>
      <c r="B7" s="50"/>
      <c r="C7" s="50"/>
      <c r="D7" s="50"/>
      <c r="E7" s="50"/>
      <c r="F7" s="50"/>
      <c r="G7" s="50"/>
      <c r="H7" s="50"/>
      <c r="I7" s="51"/>
    </row>
    <row r="8" spans="1:9" ht="15.75" customHeight="1">
      <c r="A8" s="717" t="s">
        <v>41</v>
      </c>
      <c r="B8" s="609"/>
      <c r="C8" s="746"/>
      <c r="D8" s="747"/>
      <c r="E8" s="747"/>
      <c r="F8" s="748"/>
      <c r="G8" s="748"/>
      <c r="H8" s="748"/>
      <c r="I8" s="748"/>
    </row>
    <row r="9" spans="1:9" ht="15.75" customHeight="1">
      <c r="A9" s="717" t="s">
        <v>42</v>
      </c>
      <c r="B9" s="609"/>
      <c r="C9" s="746"/>
      <c r="D9" s="747"/>
      <c r="E9" s="747"/>
      <c r="F9" s="748"/>
      <c r="G9" s="748"/>
      <c r="H9" s="748"/>
      <c r="I9" s="748"/>
    </row>
    <row r="10" spans="1:9" ht="15.75" customHeight="1">
      <c r="A10" s="717" t="s">
        <v>44</v>
      </c>
      <c r="B10" s="609"/>
      <c r="C10" s="746"/>
      <c r="D10" s="747"/>
      <c r="E10" s="747"/>
      <c r="F10" s="748"/>
      <c r="G10" s="748"/>
      <c r="H10" s="748"/>
      <c r="I10" s="748"/>
    </row>
    <row r="11" spans="1:9" ht="15.75" customHeight="1">
      <c r="A11" s="717" t="s">
        <v>46</v>
      </c>
      <c r="B11" s="609"/>
      <c r="C11" s="746"/>
      <c r="D11" s="747"/>
      <c r="E11" s="747"/>
      <c r="F11" s="748"/>
      <c r="G11" s="748"/>
      <c r="H11" s="748"/>
      <c r="I11" s="748"/>
    </row>
    <row r="12" spans="1:9">
      <c r="A12" s="717" t="s">
        <v>48</v>
      </c>
      <c r="B12" s="609"/>
      <c r="C12" s="742"/>
      <c r="D12" s="637"/>
      <c r="E12" s="637"/>
      <c r="F12" s="662"/>
      <c r="G12" s="662"/>
      <c r="H12" s="662"/>
      <c r="I12" s="662"/>
    </row>
    <row r="13" spans="1:9" ht="15.75" customHeight="1">
      <c r="A13" s="717" t="s">
        <v>50</v>
      </c>
      <c r="B13" s="609"/>
      <c r="C13" s="742"/>
      <c r="D13" s="637"/>
      <c r="E13" s="637"/>
      <c r="F13" s="662"/>
      <c r="G13" s="662"/>
      <c r="H13" s="662"/>
      <c r="I13" s="662"/>
    </row>
    <row r="14" spans="1:9">
      <c r="A14" s="49"/>
      <c r="B14" s="50"/>
      <c r="C14" s="50"/>
      <c r="D14" s="50"/>
      <c r="E14" s="50"/>
      <c r="F14" s="50"/>
      <c r="G14" s="50"/>
      <c r="H14" s="50"/>
      <c r="I14" s="51"/>
    </row>
    <row r="15" spans="1:9" s="623" customFormat="1">
      <c r="A15" s="749" t="s">
        <v>56</v>
      </c>
      <c r="B15" s="750" t="s">
        <v>459</v>
      </c>
      <c r="C15" s="1570"/>
      <c r="D15" s="1571"/>
      <c r="E15" s="1571"/>
      <c r="F15" s="1571"/>
      <c r="G15" s="1571"/>
      <c r="H15" s="1571"/>
      <c r="I15" s="1572"/>
    </row>
    <row r="16" spans="1:9" s="623" customFormat="1" ht="15.75" customHeight="1">
      <c r="A16" s="749" t="s">
        <v>58</v>
      </c>
      <c r="B16" s="751" t="s">
        <v>460</v>
      </c>
      <c r="C16" s="1573"/>
      <c r="D16" s="1574"/>
      <c r="E16" s="1574"/>
      <c r="F16" s="1574"/>
      <c r="G16" s="1574"/>
      <c r="H16" s="1574"/>
      <c r="I16" s="1575"/>
    </row>
    <row r="17" spans="1:9" ht="15.75" customHeight="1">
      <c r="A17" s="596"/>
      <c r="B17" s="743"/>
      <c r="C17" s="614"/>
      <c r="D17" s="643"/>
      <c r="E17" s="643"/>
      <c r="F17" s="596"/>
      <c r="G17" s="596"/>
      <c r="H17" s="596"/>
      <c r="I17" s="596"/>
    </row>
    <row r="18" spans="1:9" s="596" customFormat="1" ht="15.75" customHeight="1">
      <c r="B18" s="39" t="s">
        <v>134</v>
      </c>
      <c r="C18" s="39"/>
      <c r="D18" s="7"/>
    </row>
    <row r="19" spans="1:9" s="596" customFormat="1" ht="15.75" customHeight="1">
      <c r="B19" s="646" t="s">
        <v>135</v>
      </c>
      <c r="C19" s="1568"/>
      <c r="D19" s="1569"/>
    </row>
    <row r="20" spans="1:9" s="596" customFormat="1" ht="15.75" customHeight="1">
      <c r="B20" s="646" t="s">
        <v>136</v>
      </c>
      <c r="C20" s="1568"/>
      <c r="D20" s="1569"/>
    </row>
    <row r="21" spans="1:9" s="596" customFormat="1" ht="15.75" customHeight="1">
      <c r="B21" s="646" t="s">
        <v>137</v>
      </c>
      <c r="C21" s="1535"/>
      <c r="D21" s="1535"/>
    </row>
    <row r="22" spans="1:9" s="596" customFormat="1" ht="15.75" customHeight="1">
      <c r="B22" s="646" t="s">
        <v>138</v>
      </c>
      <c r="C22" s="1535"/>
      <c r="D22" s="1535"/>
      <c r="F22" s="752"/>
    </row>
    <row r="23" spans="1:9" s="596" customFormat="1" ht="15.75" customHeight="1">
      <c r="B23" s="614"/>
      <c r="C23" s="614"/>
    </row>
    <row r="24" spans="1:9" s="596" customFormat="1" ht="15.75" customHeight="1">
      <c r="B24" s="614"/>
      <c r="C24" s="614"/>
    </row>
    <row r="25" spans="1:9" s="596" customFormat="1" ht="15.75" customHeight="1">
      <c r="B25" s="614"/>
      <c r="C25" s="614"/>
    </row>
    <row r="26" spans="1:9" s="596" customFormat="1" ht="15.75" customHeight="1">
      <c r="B26" s="614"/>
      <c r="C26" s="614"/>
    </row>
    <row r="27" spans="1:9" s="596" customFormat="1" ht="15.75" customHeight="1">
      <c r="B27" s="614"/>
      <c r="C27" s="614"/>
    </row>
    <row r="28" spans="1:9" s="596" customFormat="1" ht="15.75" customHeight="1">
      <c r="B28" s="614"/>
      <c r="C28" s="614"/>
    </row>
    <row r="29" spans="1:9" s="596" customFormat="1" ht="15.75" customHeight="1">
      <c r="B29" s="614"/>
      <c r="C29" s="614"/>
    </row>
    <row r="30" spans="1:9" s="596" customFormat="1" ht="15.75" customHeight="1">
      <c r="B30" s="614"/>
      <c r="C30" s="614"/>
    </row>
    <row r="31" spans="1:9" s="596" customFormat="1" ht="15.75" customHeight="1">
      <c r="B31" s="614"/>
      <c r="C31" s="614"/>
    </row>
    <row r="32" spans="1:9" s="596" customFormat="1" ht="15.75" customHeight="1">
      <c r="B32" s="614"/>
      <c r="C32" s="614"/>
    </row>
    <row r="33" spans="2:3" s="596" customFormat="1" ht="15.75" customHeight="1">
      <c r="B33" s="614"/>
      <c r="C33" s="614"/>
    </row>
    <row r="34" spans="2:3" s="596" customFormat="1" ht="15.75" customHeight="1">
      <c r="B34" s="614"/>
      <c r="C34" s="614"/>
    </row>
    <row r="35" spans="2:3" s="596" customFormat="1" ht="15.75" customHeight="1">
      <c r="B35" s="614"/>
      <c r="C35" s="614"/>
    </row>
    <row r="36" spans="2:3" s="596" customFormat="1" ht="15.75" customHeight="1">
      <c r="B36" s="614"/>
      <c r="C36" s="614"/>
    </row>
    <row r="37" spans="2:3" s="596" customFormat="1" ht="15.75" customHeight="1">
      <c r="B37" s="614"/>
      <c r="C37" s="614"/>
    </row>
    <row r="38" spans="2:3" s="596" customFormat="1" ht="15.75" customHeight="1">
      <c r="B38" s="614"/>
      <c r="C38" s="614"/>
    </row>
    <row r="39" spans="2:3" s="596" customFormat="1" ht="15.75" customHeight="1">
      <c r="B39" s="614"/>
      <c r="C39" s="614"/>
    </row>
    <row r="40" spans="2:3" s="596" customFormat="1" ht="15.75" customHeight="1">
      <c r="B40" s="614"/>
      <c r="C40" s="614"/>
    </row>
    <row r="41" spans="2:3" s="596" customFormat="1" ht="15.75" customHeight="1">
      <c r="B41" s="614"/>
      <c r="C41" s="614"/>
    </row>
    <row r="42" spans="2:3" s="596" customFormat="1" ht="15.75" customHeight="1">
      <c r="B42" s="614"/>
      <c r="C42" s="614"/>
    </row>
    <row r="43" spans="2:3" s="596" customFormat="1" ht="15.75" customHeight="1">
      <c r="B43" s="614"/>
      <c r="C43" s="614"/>
    </row>
    <row r="44" spans="2:3" s="596" customFormat="1" ht="15.75" customHeight="1">
      <c r="B44" s="614"/>
      <c r="C44" s="614"/>
    </row>
    <row r="45" spans="2:3" s="596" customFormat="1" ht="15.75" customHeight="1">
      <c r="B45" s="614"/>
      <c r="C45" s="614"/>
    </row>
    <row r="46" spans="2:3" s="596" customFormat="1" ht="15.75" customHeight="1">
      <c r="B46" s="614"/>
      <c r="C46" s="614"/>
    </row>
    <row r="47" spans="2:3" s="596" customFormat="1" ht="15.75" customHeight="1">
      <c r="B47" s="614"/>
      <c r="C47" s="614"/>
    </row>
    <row r="48" spans="2:3" s="596" customFormat="1" ht="15.75" customHeight="1">
      <c r="B48" s="614"/>
      <c r="C48" s="614"/>
    </row>
    <row r="49" spans="2:3" s="596" customFormat="1" ht="15.75" customHeight="1">
      <c r="B49" s="614"/>
      <c r="C49" s="614"/>
    </row>
    <row r="50" spans="2:3" s="596" customFormat="1" ht="15.75" customHeight="1">
      <c r="B50" s="614"/>
      <c r="C50" s="614"/>
    </row>
    <row r="51" spans="2:3" s="596" customFormat="1" ht="15.75" customHeight="1">
      <c r="B51" s="614"/>
      <c r="C51" s="614"/>
    </row>
    <row r="52" spans="2:3" s="596" customFormat="1" ht="15.75" customHeight="1">
      <c r="B52" s="614"/>
      <c r="C52" s="614"/>
    </row>
    <row r="53" spans="2:3" s="596" customFormat="1" ht="15.75" customHeight="1">
      <c r="B53" s="614"/>
      <c r="C53" s="614"/>
    </row>
    <row r="54" spans="2:3" s="596" customFormat="1" ht="15.75" customHeight="1">
      <c r="B54" s="614"/>
      <c r="C54" s="614"/>
    </row>
    <row r="55" spans="2:3" s="596" customFormat="1" ht="15.75" customHeight="1">
      <c r="B55" s="614"/>
      <c r="C55" s="614"/>
    </row>
    <row r="56" spans="2:3" s="596" customFormat="1" ht="15.75" customHeight="1">
      <c r="B56" s="614"/>
      <c r="C56" s="614"/>
    </row>
    <row r="57" spans="2:3" s="596" customFormat="1" ht="15.75" customHeight="1">
      <c r="B57" s="614"/>
      <c r="C57" s="614"/>
    </row>
    <row r="58" spans="2:3" s="596" customFormat="1" ht="15.75" customHeight="1">
      <c r="B58" s="614"/>
      <c r="C58" s="614"/>
    </row>
    <row r="59" spans="2:3" s="596" customFormat="1" ht="15.75" customHeight="1">
      <c r="B59" s="614"/>
      <c r="C59" s="614"/>
    </row>
    <row r="60" spans="2:3" s="596" customFormat="1" ht="15.75" customHeight="1">
      <c r="B60" s="614"/>
      <c r="C60" s="614"/>
    </row>
    <row r="61" spans="2:3" s="596" customFormat="1" ht="15.75" customHeight="1">
      <c r="B61" s="614"/>
      <c r="C61" s="614"/>
    </row>
    <row r="62" spans="2:3" s="596" customFormat="1" ht="15.75" customHeight="1">
      <c r="B62" s="614"/>
      <c r="C62" s="614"/>
    </row>
    <row r="63" spans="2:3" s="596" customFormat="1" ht="15.75" customHeight="1">
      <c r="B63" s="614"/>
      <c r="C63" s="614"/>
    </row>
    <row r="64" spans="2:3" s="596" customFormat="1" ht="15.75" customHeight="1">
      <c r="B64" s="614"/>
      <c r="C64" s="614"/>
    </row>
    <row r="65" spans="2:3" s="596" customFormat="1" ht="15.75" customHeight="1">
      <c r="B65" s="614"/>
      <c r="C65" s="614"/>
    </row>
    <row r="66" spans="2:3" s="596" customFormat="1" ht="15.75" customHeight="1">
      <c r="B66" s="614"/>
      <c r="C66" s="614"/>
    </row>
    <row r="67" spans="2:3" s="596" customFormat="1" ht="15.75" customHeight="1">
      <c r="B67" s="614"/>
      <c r="C67" s="614"/>
    </row>
    <row r="68" spans="2:3" s="596" customFormat="1" ht="15.75" customHeight="1">
      <c r="B68" s="614"/>
      <c r="C68" s="614"/>
    </row>
    <row r="69" spans="2:3" s="596" customFormat="1" ht="15.75" customHeight="1">
      <c r="B69" s="614"/>
      <c r="C69" s="614"/>
    </row>
    <row r="70" spans="2:3" s="596" customFormat="1" ht="15.75" customHeight="1">
      <c r="B70" s="614"/>
      <c r="C70" s="614"/>
    </row>
    <row r="71" spans="2:3" s="596" customFormat="1" ht="15.75" customHeight="1">
      <c r="B71" s="614"/>
      <c r="C71" s="614"/>
    </row>
    <row r="72" spans="2:3" s="596" customFormat="1" ht="15.75" customHeight="1">
      <c r="B72" s="614"/>
      <c r="C72" s="614"/>
    </row>
    <row r="73" spans="2:3" s="596" customFormat="1" ht="15.75" customHeight="1">
      <c r="B73" s="614"/>
      <c r="C73" s="614"/>
    </row>
  </sheetData>
  <mergeCells count="10">
    <mergeCell ref="C19:D19"/>
    <mergeCell ref="C20:D20"/>
    <mergeCell ref="C21:D21"/>
    <mergeCell ref="C22:D22"/>
    <mergeCell ref="A1:D1"/>
    <mergeCell ref="A2:C2"/>
    <mergeCell ref="B3:C3"/>
    <mergeCell ref="A4:C4"/>
    <mergeCell ref="C15:I15"/>
    <mergeCell ref="C16:I16"/>
  </mergeCells>
  <hyperlinks>
    <hyperlink ref="E1" location="RiskAssmt!A1" display="ссылка на RiskAssmt" xr:uid="{00000000-0004-0000-1000-000000000000}"/>
  </hyperlinks>
  <pageMargins left="0.7" right="0.7" top="0.75" bottom="0.75" header="0.3" footer="0.3"/>
  <pageSetup paperSize="9" orientation="portrait"/>
  <headerFooter>
    <oddHeader>&amp;R&amp;"Calibri"&amp;8&amp;K000000For internal use only / Для внутреннего пользования&amp;1#</oddHead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L136"/>
  <sheetViews>
    <sheetView topLeftCell="A76" zoomScale="90" workbookViewId="0"/>
  </sheetViews>
  <sheetFormatPr defaultColWidth="10.1640625" defaultRowHeight="13.5"/>
  <cols>
    <col min="1" max="1" width="11.5" style="753" customWidth="1"/>
    <col min="2" max="2" width="67.1640625" style="8" customWidth="1"/>
    <col min="3" max="3" width="19.33203125" style="6" customWidth="1"/>
    <col min="4" max="4" width="20.6640625" style="6" customWidth="1"/>
    <col min="5" max="5" width="18.1640625" style="6" customWidth="1"/>
    <col min="6" max="6" width="21.6640625" style="7" customWidth="1"/>
    <col min="7" max="7" width="20.33203125" style="7" customWidth="1"/>
    <col min="8" max="8" width="16.83203125" style="7" customWidth="1"/>
    <col min="9" max="9" width="17.83203125" style="7" customWidth="1"/>
    <col min="10" max="10" width="15.6640625" style="7" customWidth="1"/>
    <col min="11" max="11" width="19" style="7" customWidth="1"/>
    <col min="12" max="16384" width="10.1640625" style="7"/>
  </cols>
  <sheetData>
    <row r="1" spans="1:7">
      <c r="A1" s="740" t="s">
        <v>166</v>
      </c>
      <c r="B1" s="740"/>
      <c r="C1" s="740"/>
      <c r="D1" s="113" t="s">
        <v>167</v>
      </c>
      <c r="E1" s="7"/>
    </row>
    <row r="2" spans="1:7">
      <c r="A2" s="1601" t="s">
        <v>461</v>
      </c>
      <c r="B2" s="1601"/>
      <c r="C2" s="7"/>
      <c r="D2" s="7"/>
      <c r="E2" s="7"/>
    </row>
    <row r="3" spans="1:7" ht="25.5" customHeight="1">
      <c r="A3" s="633" t="s">
        <v>35</v>
      </c>
      <c r="B3" s="754">
        <f>Title!C6</f>
        <v>0</v>
      </c>
      <c r="C3" s="7"/>
      <c r="D3" s="7"/>
      <c r="E3" s="7"/>
    </row>
    <row r="4" spans="1:7" ht="15.75" customHeight="1">
      <c r="A4" s="1530" t="s">
        <v>462</v>
      </c>
      <c r="B4" s="1530"/>
      <c r="C4" s="7"/>
      <c r="D4" s="7"/>
      <c r="E4" s="7"/>
    </row>
    <row r="5" spans="1:7" ht="15.75" customHeight="1">
      <c r="A5" s="45"/>
      <c r="B5" s="45"/>
      <c r="C5" s="7"/>
      <c r="D5" s="7"/>
      <c r="E5" s="7"/>
    </row>
    <row r="6" spans="1:7" ht="18" customHeight="1">
      <c r="A6" s="626" t="s">
        <v>36</v>
      </c>
      <c r="B6" s="635" t="s">
        <v>363</v>
      </c>
      <c r="C6" s="1526" t="s">
        <v>423</v>
      </c>
      <c r="D6" s="1527"/>
      <c r="E6" s="1527"/>
      <c r="F6" s="1527"/>
      <c r="G6" s="1528"/>
    </row>
    <row r="7" spans="1:7" ht="18" customHeight="1">
      <c r="A7" s="755"/>
      <c r="B7" s="62" t="s">
        <v>424</v>
      </c>
      <c r="C7" s="660" t="s">
        <v>463</v>
      </c>
      <c r="D7" s="660" t="s">
        <v>464</v>
      </c>
      <c r="E7" s="660" t="s">
        <v>465</v>
      </c>
      <c r="F7" s="1602"/>
      <c r="G7" s="1603"/>
    </row>
    <row r="8" spans="1:7" ht="27">
      <c r="A8" s="636">
        <v>1</v>
      </c>
      <c r="B8" s="756" t="s">
        <v>466</v>
      </c>
      <c r="C8" s="757"/>
      <c r="D8" s="758"/>
      <c r="E8" s="758"/>
      <c r="F8" s="1604"/>
      <c r="G8" s="1605"/>
    </row>
    <row r="9" spans="1:7" ht="22.5" customHeight="1">
      <c r="A9" s="759">
        <v>2</v>
      </c>
      <c r="B9" s="760" t="s">
        <v>467</v>
      </c>
      <c r="C9" s="761"/>
      <c r="D9" s="761"/>
      <c r="E9" s="761"/>
      <c r="F9" s="1606"/>
      <c r="G9" s="1607"/>
    </row>
    <row r="10" spans="1:7" ht="16.5" customHeight="1">
      <c r="A10" s="1582"/>
      <c r="B10" s="1608" t="s">
        <v>468</v>
      </c>
      <c r="C10" s="1541" t="s">
        <v>339</v>
      </c>
      <c r="D10" s="1541"/>
      <c r="E10" s="1541"/>
      <c r="F10" s="1610" t="s">
        <v>469</v>
      </c>
      <c r="G10" s="1610" t="s">
        <v>470</v>
      </c>
    </row>
    <row r="11" spans="1:7" ht="16.5" customHeight="1">
      <c r="A11" s="1583"/>
      <c r="B11" s="1609"/>
      <c r="C11" s="660" t="s">
        <v>463</v>
      </c>
      <c r="D11" s="660" t="s">
        <v>464</v>
      </c>
      <c r="E11" s="660" t="s">
        <v>465</v>
      </c>
      <c r="F11" s="1611"/>
      <c r="G11" s="1611"/>
    </row>
    <row r="12" spans="1:7" ht="21" customHeight="1">
      <c r="A12" s="636" t="s">
        <v>56</v>
      </c>
      <c r="B12" s="760"/>
      <c r="C12" s="758"/>
      <c r="D12" s="758"/>
      <c r="E12" s="758"/>
      <c r="F12" s="763"/>
      <c r="G12" s="709"/>
    </row>
    <row r="13" spans="1:7" ht="15.75" customHeight="1">
      <c r="A13" s="636" t="s">
        <v>58</v>
      </c>
      <c r="B13" s="764"/>
      <c r="C13" s="761"/>
      <c r="D13" s="761"/>
      <c r="E13" s="761"/>
      <c r="F13" s="709"/>
      <c r="G13" s="709"/>
    </row>
    <row r="14" spans="1:7" ht="15.75" customHeight="1">
      <c r="A14" s="636" t="s">
        <v>60</v>
      </c>
      <c r="B14" s="764"/>
      <c r="C14" s="757"/>
      <c r="D14" s="757"/>
      <c r="E14" s="757"/>
      <c r="F14" s="709"/>
      <c r="G14" s="709"/>
    </row>
    <row r="15" spans="1:7" ht="16.5" customHeight="1">
      <c r="A15" s="759" t="s">
        <v>62</v>
      </c>
      <c r="B15" s="765"/>
      <c r="C15" s="761"/>
      <c r="D15" s="761"/>
      <c r="E15" s="761"/>
      <c r="F15" s="766"/>
      <c r="G15" s="766"/>
    </row>
    <row r="16" spans="1:7" ht="15.75" customHeight="1">
      <c r="A16" s="49"/>
      <c r="B16" s="63" t="s">
        <v>471</v>
      </c>
      <c r="C16" s="1541"/>
      <c r="D16" s="1541"/>
      <c r="E16" s="1541"/>
      <c r="F16" s="1541"/>
      <c r="G16" s="1542"/>
    </row>
    <row r="17" spans="1:11" ht="15.75" customHeight="1">
      <c r="A17" s="636" t="s">
        <v>72</v>
      </c>
      <c r="B17" s="636" t="s">
        <v>472</v>
      </c>
      <c r="C17" s="1593"/>
      <c r="D17" s="1593"/>
      <c r="E17" s="1593"/>
      <c r="F17" s="1593"/>
      <c r="G17" s="1593"/>
    </row>
    <row r="18" spans="1:11" ht="15.75" customHeight="1">
      <c r="A18" s="636" t="s">
        <v>74</v>
      </c>
      <c r="B18" s="636" t="s">
        <v>473</v>
      </c>
      <c r="C18" s="1561"/>
      <c r="D18" s="1561"/>
      <c r="E18" s="1561"/>
      <c r="F18" s="1561"/>
      <c r="G18" s="1561"/>
    </row>
    <row r="19" spans="1:11" ht="15.75" customHeight="1">
      <c r="A19" s="759" t="s">
        <v>76</v>
      </c>
      <c r="B19" s="636" t="s">
        <v>474</v>
      </c>
      <c r="C19" s="1561"/>
      <c r="D19" s="1561"/>
      <c r="E19" s="1561"/>
      <c r="F19" s="1561"/>
      <c r="G19" s="1561"/>
    </row>
    <row r="20" spans="1:11" ht="15.75" customHeight="1">
      <c r="A20" s="49"/>
      <c r="B20" s="50" t="s">
        <v>475</v>
      </c>
      <c r="C20" s="1582"/>
      <c r="D20" s="1594"/>
      <c r="E20" s="1594"/>
      <c r="F20" s="1594"/>
      <c r="G20" s="1594"/>
      <c r="H20" s="1595"/>
      <c r="I20" s="1596"/>
      <c r="J20" s="1596"/>
      <c r="K20" s="767"/>
    </row>
    <row r="21" spans="1:11" ht="18" customHeight="1">
      <c r="A21" s="636" t="s">
        <v>99</v>
      </c>
      <c r="B21" s="768" t="s">
        <v>476</v>
      </c>
      <c r="C21" s="1597"/>
      <c r="D21" s="1598"/>
      <c r="E21" s="1598"/>
      <c r="F21" s="1598"/>
      <c r="G21" s="1598"/>
      <c r="H21" s="1595"/>
      <c r="I21" s="1596"/>
      <c r="J21" s="1596"/>
      <c r="K21" s="767"/>
    </row>
    <row r="22" spans="1:11" ht="27">
      <c r="A22" s="636" t="s">
        <v>101</v>
      </c>
      <c r="B22" s="768" t="s">
        <v>477</v>
      </c>
      <c r="C22" s="1598"/>
      <c r="D22" s="1598"/>
      <c r="E22" s="1598"/>
      <c r="F22" s="1598"/>
      <c r="G22" s="1598"/>
      <c r="H22" s="1595"/>
      <c r="I22" s="1596"/>
      <c r="J22" s="1596"/>
      <c r="K22" s="767"/>
    </row>
    <row r="23" spans="1:11" ht="27">
      <c r="A23" s="636" t="s">
        <v>103</v>
      </c>
      <c r="B23" s="768" t="s">
        <v>478</v>
      </c>
      <c r="C23" s="1598"/>
      <c r="D23" s="1598"/>
      <c r="E23" s="1598"/>
      <c r="F23" s="1598"/>
      <c r="G23" s="1598"/>
      <c r="H23" s="1595"/>
      <c r="I23" s="1596"/>
      <c r="J23" s="1596"/>
      <c r="K23" s="767"/>
    </row>
    <row r="24" spans="1:11">
      <c r="A24" s="636" t="s">
        <v>105</v>
      </c>
      <c r="B24" s="768" t="s">
        <v>479</v>
      </c>
      <c r="C24" s="1561"/>
      <c r="D24" s="1561"/>
      <c r="E24" s="1561"/>
      <c r="F24" s="1561"/>
      <c r="G24" s="1561"/>
    </row>
    <row r="25" spans="1:11">
      <c r="A25" s="636" t="s">
        <v>107</v>
      </c>
      <c r="B25" s="768" t="s">
        <v>480</v>
      </c>
      <c r="C25" s="1561"/>
      <c r="D25" s="1561"/>
      <c r="E25" s="1561"/>
      <c r="F25" s="1561"/>
      <c r="G25" s="1561"/>
    </row>
    <row r="26" spans="1:11">
      <c r="A26" s="636" t="s">
        <v>109</v>
      </c>
      <c r="B26" s="768" t="s">
        <v>481</v>
      </c>
      <c r="C26" s="1561"/>
      <c r="D26" s="1561"/>
      <c r="E26" s="1561"/>
      <c r="F26" s="1561"/>
      <c r="G26" s="1561"/>
    </row>
    <row r="27" spans="1:11">
      <c r="A27" s="759" t="s">
        <v>111</v>
      </c>
      <c r="B27" s="769" t="s">
        <v>482</v>
      </c>
      <c r="C27" s="1561"/>
      <c r="D27" s="1561"/>
      <c r="E27" s="1561"/>
      <c r="F27" s="1577"/>
      <c r="G27" s="1577"/>
    </row>
    <row r="28" spans="1:11" ht="12.75" customHeight="1">
      <c r="A28" s="762"/>
      <c r="B28" s="770" t="s">
        <v>483</v>
      </c>
      <c r="C28" s="660" t="s">
        <v>339</v>
      </c>
      <c r="D28" s="660" t="s">
        <v>484</v>
      </c>
      <c r="E28" s="1583" t="s">
        <v>485</v>
      </c>
      <c r="F28" s="1599"/>
      <c r="G28" s="1600"/>
      <c r="H28" s="1732"/>
      <c r="J28" s="771"/>
    </row>
    <row r="29" spans="1:11" ht="16.149999999999999" customHeight="1">
      <c r="A29" s="636" t="s">
        <v>130</v>
      </c>
      <c r="B29" s="73"/>
      <c r="C29" s="757"/>
      <c r="D29" s="757"/>
      <c r="E29" s="1585"/>
      <c r="F29" s="1586"/>
      <c r="G29" s="1587"/>
      <c r="H29" s="1733"/>
      <c r="J29" s="772"/>
    </row>
    <row r="30" spans="1:11" ht="15.75" customHeight="1">
      <c r="A30" s="636" t="s">
        <v>486</v>
      </c>
      <c r="B30" s="73"/>
      <c r="C30" s="757"/>
      <c r="D30" s="757"/>
      <c r="E30" s="1585"/>
      <c r="F30" s="1586"/>
      <c r="G30" s="1587"/>
      <c r="H30" s="1733"/>
      <c r="J30" s="772"/>
    </row>
    <row r="31" spans="1:11" ht="15.75" customHeight="1">
      <c r="A31" s="636" t="s">
        <v>487</v>
      </c>
      <c r="B31" s="73"/>
      <c r="C31" s="757"/>
      <c r="D31" s="757"/>
      <c r="E31" s="1585"/>
      <c r="F31" s="1586"/>
      <c r="G31" s="1587"/>
      <c r="H31" s="1733"/>
      <c r="J31" s="772"/>
    </row>
    <row r="32" spans="1:11" ht="15.75" customHeight="1">
      <c r="A32" s="636" t="s">
        <v>488</v>
      </c>
      <c r="B32" s="73"/>
      <c r="C32" s="757"/>
      <c r="D32" s="757"/>
      <c r="E32" s="1585"/>
      <c r="F32" s="1586"/>
      <c r="G32" s="1587"/>
      <c r="H32" s="1733"/>
      <c r="J32" s="772"/>
    </row>
    <row r="33" spans="1:10" ht="15.75" customHeight="1">
      <c r="A33" s="636" t="s">
        <v>489</v>
      </c>
      <c r="B33" s="73"/>
      <c r="C33" s="757"/>
      <c r="D33" s="757"/>
      <c r="E33" s="1585"/>
      <c r="F33" s="1586"/>
      <c r="G33" s="1587"/>
      <c r="H33" s="773"/>
      <c r="J33" s="772"/>
    </row>
    <row r="34" spans="1:10" ht="15.75" customHeight="1">
      <c r="A34" s="636" t="s">
        <v>490</v>
      </c>
      <c r="B34" s="73"/>
      <c r="C34" s="757"/>
      <c r="D34" s="757"/>
      <c r="E34" s="1585"/>
      <c r="F34" s="1586"/>
      <c r="G34" s="1587"/>
    </row>
    <row r="35" spans="1:10" ht="16.5" customHeight="1">
      <c r="A35" s="636" t="s">
        <v>491</v>
      </c>
      <c r="B35" s="73"/>
      <c r="C35" s="757"/>
      <c r="D35" s="757"/>
      <c r="E35" s="1585"/>
      <c r="F35" s="1586"/>
      <c r="G35" s="1587"/>
    </row>
    <row r="36" spans="1:10" ht="16.5" customHeight="1">
      <c r="A36" s="636" t="s">
        <v>492</v>
      </c>
      <c r="B36" s="73"/>
      <c r="C36" s="757"/>
      <c r="D36" s="757"/>
      <c r="E36" s="1585"/>
      <c r="F36" s="1586"/>
      <c r="G36" s="1587"/>
    </row>
    <row r="37" spans="1:10" ht="16.5" customHeight="1">
      <c r="A37" s="1588" t="s">
        <v>493</v>
      </c>
      <c r="B37" s="1589"/>
      <c r="C37" s="1585"/>
      <c r="D37" s="1586"/>
      <c r="E37" s="1586"/>
      <c r="F37" s="1586"/>
      <c r="G37" s="1587"/>
    </row>
    <row r="38" spans="1:10" ht="16.5" customHeight="1">
      <c r="A38" s="774"/>
      <c r="B38" s="49" t="s">
        <v>494</v>
      </c>
      <c r="C38" s="1590" t="s">
        <v>429</v>
      </c>
      <c r="D38" s="1591"/>
      <c r="E38" s="1590" t="s">
        <v>495</v>
      </c>
      <c r="F38" s="1592"/>
      <c r="G38" s="1591"/>
    </row>
    <row r="39" spans="1:10" ht="16.5" customHeight="1">
      <c r="A39" s="75" t="s">
        <v>148</v>
      </c>
      <c r="B39" s="709" t="s">
        <v>431</v>
      </c>
      <c r="C39" s="1561"/>
      <c r="D39" s="1561"/>
      <c r="E39" s="1561"/>
      <c r="F39" s="1561"/>
      <c r="G39" s="1561"/>
    </row>
    <row r="40" spans="1:10" ht="16.149999999999999" customHeight="1">
      <c r="A40" s="75"/>
      <c r="B40" s="73"/>
      <c r="C40" s="1561"/>
      <c r="D40" s="1561"/>
      <c r="E40" s="1561"/>
      <c r="F40" s="1561"/>
      <c r="G40" s="1561"/>
    </row>
    <row r="41" spans="1:10" ht="16.149999999999999" customHeight="1">
      <c r="A41" s="75"/>
      <c r="B41" s="73"/>
      <c r="C41" s="1561"/>
      <c r="D41" s="1561"/>
      <c r="E41" s="1561"/>
      <c r="F41" s="1561"/>
      <c r="G41" s="1561"/>
    </row>
    <row r="42" spans="1:10" ht="16.149999999999999" customHeight="1">
      <c r="A42" s="75"/>
      <c r="B42" s="73"/>
      <c r="C42" s="1561"/>
      <c r="D42" s="1561"/>
      <c r="E42" s="1561"/>
      <c r="F42" s="1561"/>
      <c r="G42" s="1561"/>
    </row>
    <row r="43" spans="1:10" ht="16.149999999999999" customHeight="1">
      <c r="A43" s="75"/>
      <c r="B43" s="73"/>
      <c r="C43" s="1561"/>
      <c r="D43" s="1561"/>
      <c r="E43" s="1561"/>
      <c r="F43" s="1561"/>
      <c r="G43" s="1561"/>
    </row>
    <row r="44" spans="1:10" ht="16.5" customHeight="1">
      <c r="A44" s="709"/>
      <c r="B44" s="709"/>
      <c r="C44" s="1561"/>
      <c r="D44" s="1561"/>
      <c r="E44" s="1561"/>
      <c r="F44" s="1561"/>
      <c r="G44" s="1561"/>
    </row>
    <row r="45" spans="1:10" ht="15.75" customHeight="1">
      <c r="A45" s="75" t="s">
        <v>150</v>
      </c>
      <c r="B45" s="709" t="s">
        <v>432</v>
      </c>
      <c r="C45" s="1561"/>
      <c r="D45" s="1561"/>
      <c r="E45" s="1561"/>
      <c r="F45" s="1561"/>
      <c r="G45" s="1561"/>
      <c r="H45" s="775"/>
    </row>
    <row r="46" spans="1:10" ht="16.5" customHeight="1">
      <c r="A46" s="75"/>
      <c r="B46" s="73"/>
      <c r="C46" s="1578"/>
      <c r="D46" s="1579"/>
      <c r="E46" s="1561"/>
      <c r="F46" s="1561"/>
      <c r="G46" s="1561"/>
      <c r="H46" s="775"/>
    </row>
    <row r="47" spans="1:10" ht="16.5" customHeight="1">
      <c r="A47" s="75"/>
      <c r="B47" s="73"/>
      <c r="C47" s="1578"/>
      <c r="D47" s="1579"/>
      <c r="E47" s="1561"/>
      <c r="F47" s="1561"/>
      <c r="G47" s="1561"/>
    </row>
    <row r="48" spans="1:10" ht="15.75" customHeight="1">
      <c r="A48" s="709"/>
      <c r="B48" s="73"/>
      <c r="C48" s="1578"/>
      <c r="D48" s="1579"/>
      <c r="E48" s="1561"/>
      <c r="F48" s="1561"/>
      <c r="G48" s="1561"/>
    </row>
    <row r="49" spans="1:12" ht="15.75" customHeight="1">
      <c r="A49" s="709"/>
      <c r="B49" s="73"/>
      <c r="C49" s="1578"/>
      <c r="D49" s="1579"/>
      <c r="E49" s="1561"/>
      <c r="F49" s="1561"/>
      <c r="G49" s="1561"/>
    </row>
    <row r="50" spans="1:12" ht="15.75" customHeight="1">
      <c r="A50" s="709"/>
      <c r="B50" s="73"/>
      <c r="C50" s="1578"/>
      <c r="D50" s="1579"/>
      <c r="E50" s="1561"/>
      <c r="F50" s="1561"/>
      <c r="G50" s="1561"/>
    </row>
    <row r="51" spans="1:12" ht="15.75" customHeight="1">
      <c r="A51" s="709"/>
      <c r="B51" s="73"/>
      <c r="C51" s="1578"/>
      <c r="D51" s="1579"/>
      <c r="E51" s="1561"/>
      <c r="F51" s="1561"/>
      <c r="G51" s="1561"/>
    </row>
    <row r="52" spans="1:12" ht="15.75" customHeight="1">
      <c r="A52" s="709"/>
      <c r="B52" s="73"/>
      <c r="C52" s="1578"/>
      <c r="D52" s="1579"/>
      <c r="E52" s="1561"/>
      <c r="F52" s="1561"/>
      <c r="G52" s="1561"/>
    </row>
    <row r="53" spans="1:12" ht="15.75" customHeight="1">
      <c r="A53" s="709"/>
      <c r="B53" s="73"/>
      <c r="C53" s="1578"/>
      <c r="D53" s="1579"/>
      <c r="E53" s="1561"/>
      <c r="F53" s="1561"/>
      <c r="G53" s="1561"/>
    </row>
    <row r="54" spans="1:12" ht="15.75" customHeight="1">
      <c r="A54" s="709"/>
      <c r="B54" s="73"/>
      <c r="C54" s="1578"/>
      <c r="D54" s="1579"/>
      <c r="E54" s="1561"/>
      <c r="F54" s="1561"/>
      <c r="G54" s="1561"/>
    </row>
    <row r="55" spans="1:12" ht="15.75" customHeight="1">
      <c r="A55" s="709"/>
      <c r="B55" s="709"/>
      <c r="C55" s="1561"/>
      <c r="D55" s="1561"/>
      <c r="E55" s="1561"/>
      <c r="F55" s="1561"/>
      <c r="G55" s="1561"/>
    </row>
    <row r="56" spans="1:12">
      <c r="A56" s="75" t="s">
        <v>150</v>
      </c>
      <c r="B56" s="709" t="s">
        <v>433</v>
      </c>
      <c r="C56" s="1561"/>
      <c r="D56" s="1561"/>
      <c r="E56" s="1561"/>
      <c r="F56" s="1561"/>
      <c r="G56" s="1561"/>
    </row>
    <row r="57" spans="1:12" ht="18.75" customHeight="1">
      <c r="A57" s="709"/>
      <c r="B57" s="709"/>
      <c r="C57" s="1561"/>
      <c r="D57" s="1561"/>
      <c r="E57" s="1561"/>
      <c r="F57" s="1561"/>
      <c r="G57" s="1561"/>
    </row>
    <row r="58" spans="1:12" ht="18.75" customHeight="1">
      <c r="A58" s="709"/>
      <c r="B58" s="709"/>
      <c r="C58" s="1561"/>
      <c r="D58" s="1561"/>
      <c r="E58" s="1561"/>
      <c r="F58" s="1561"/>
      <c r="G58" s="1561"/>
    </row>
    <row r="59" spans="1:12" ht="18.75" customHeight="1">
      <c r="A59" s="766"/>
      <c r="B59" s="766"/>
      <c r="C59" s="1577"/>
      <c r="D59" s="1577"/>
      <c r="E59" s="1577"/>
      <c r="F59" s="1577"/>
      <c r="G59" s="1577"/>
    </row>
    <row r="60" spans="1:12">
      <c r="A60" s="1580"/>
      <c r="B60" s="1582" t="s">
        <v>496</v>
      </c>
      <c r="C60" s="776" t="s">
        <v>497</v>
      </c>
      <c r="D60" s="1576" t="s">
        <v>497</v>
      </c>
      <c r="E60" s="1576"/>
      <c r="F60" s="1576"/>
      <c r="G60" s="1584"/>
      <c r="H60" s="1576" t="s">
        <v>498</v>
      </c>
      <c r="I60" s="1576"/>
      <c r="J60" s="1576"/>
      <c r="K60" s="1576"/>
      <c r="L60" s="6"/>
    </row>
    <row r="61" spans="1:12" ht="44.25" customHeight="1">
      <c r="A61" s="1581"/>
      <c r="B61" s="1583"/>
      <c r="C61" s="777" t="s">
        <v>499</v>
      </c>
      <c r="D61" s="778" t="s">
        <v>500</v>
      </c>
      <c r="E61" s="778" t="s">
        <v>501</v>
      </c>
      <c r="F61" s="778" t="s">
        <v>502</v>
      </c>
      <c r="G61" s="778" t="s">
        <v>503</v>
      </c>
      <c r="H61" s="778" t="s">
        <v>500</v>
      </c>
      <c r="I61" s="778" t="s">
        <v>501</v>
      </c>
      <c r="J61" s="778" t="s">
        <v>502</v>
      </c>
      <c r="K61" s="778" t="s">
        <v>503</v>
      </c>
      <c r="L61" s="6"/>
    </row>
    <row r="62" spans="1:12" ht="18.399999999999999" customHeight="1">
      <c r="A62" s="75" t="s">
        <v>504</v>
      </c>
      <c r="B62" s="631"/>
      <c r="C62" s="779"/>
      <c r="D62" s="631"/>
      <c r="E62" s="631"/>
      <c r="F62" s="631"/>
      <c r="G62" s="631"/>
      <c r="H62" s="780"/>
      <c r="I62" s="780"/>
      <c r="J62" s="780"/>
      <c r="K62" s="780"/>
    </row>
    <row r="63" spans="1:12" ht="18.75" customHeight="1">
      <c r="A63" s="75" t="s">
        <v>505</v>
      </c>
      <c r="B63" s="631"/>
      <c r="C63" s="779"/>
      <c r="D63" s="631"/>
      <c r="E63" s="631"/>
      <c r="F63" s="631"/>
      <c r="G63" s="631"/>
      <c r="H63" s="780"/>
      <c r="I63" s="780"/>
      <c r="J63" s="780"/>
      <c r="K63" s="780"/>
    </row>
    <row r="64" spans="1:12" ht="18.75" customHeight="1">
      <c r="A64" s="75" t="s">
        <v>506</v>
      </c>
      <c r="B64" s="631"/>
      <c r="C64" s="779"/>
      <c r="D64" s="631"/>
      <c r="E64" s="631"/>
      <c r="F64" s="631"/>
      <c r="G64" s="631"/>
      <c r="H64" s="780"/>
      <c r="I64" s="780"/>
      <c r="J64" s="780"/>
      <c r="K64" s="780"/>
    </row>
    <row r="65" spans="1:11" ht="18.75" customHeight="1">
      <c r="A65" s="75" t="s">
        <v>507</v>
      </c>
      <c r="B65" s="631"/>
      <c r="C65" s="779"/>
      <c r="D65" s="631"/>
      <c r="E65" s="631"/>
      <c r="F65" s="631"/>
      <c r="G65" s="631"/>
      <c r="H65" s="780"/>
      <c r="I65" s="780"/>
      <c r="J65" s="780"/>
      <c r="K65" s="780"/>
    </row>
    <row r="66" spans="1:11" ht="18.399999999999999" customHeight="1">
      <c r="A66" s="75" t="s">
        <v>504</v>
      </c>
      <c r="B66" s="631"/>
      <c r="C66" s="779"/>
      <c r="D66" s="631"/>
      <c r="E66" s="631"/>
      <c r="F66" s="631"/>
      <c r="G66" s="780"/>
      <c r="H66" s="780"/>
      <c r="I66" s="780"/>
      <c r="J66" s="780"/>
      <c r="K66" s="780"/>
    </row>
    <row r="67" spans="1:11" ht="18.75" customHeight="1">
      <c r="A67" s="75" t="s">
        <v>505</v>
      </c>
      <c r="B67" s="631"/>
      <c r="C67" s="779"/>
      <c r="D67" s="631"/>
      <c r="E67" s="631"/>
      <c r="F67" s="631"/>
      <c r="G67" s="631"/>
      <c r="H67" s="780"/>
      <c r="I67" s="780"/>
      <c r="J67" s="780"/>
      <c r="K67" s="780"/>
    </row>
    <row r="68" spans="1:11" ht="18.75" customHeight="1">
      <c r="A68" s="75" t="s">
        <v>506</v>
      </c>
      <c r="B68" s="631"/>
      <c r="C68" s="779"/>
      <c r="D68" s="631"/>
      <c r="E68" s="631"/>
      <c r="F68" s="631"/>
      <c r="G68" s="631"/>
      <c r="H68" s="780"/>
      <c r="I68" s="780"/>
      <c r="J68" s="780"/>
      <c r="K68" s="780"/>
    </row>
    <row r="69" spans="1:11" ht="18.75" customHeight="1">
      <c r="A69" s="75" t="s">
        <v>507</v>
      </c>
      <c r="B69" s="631"/>
      <c r="C69" s="779"/>
      <c r="D69" s="631"/>
      <c r="E69" s="631"/>
      <c r="F69" s="631"/>
      <c r="G69" s="631"/>
      <c r="H69" s="780"/>
      <c r="I69" s="780"/>
      <c r="J69" s="780"/>
      <c r="K69" s="780"/>
    </row>
    <row r="70" spans="1:11" ht="18.75" customHeight="1">
      <c r="A70" s="75" t="s">
        <v>508</v>
      </c>
      <c r="B70" s="709"/>
      <c r="C70" s="709"/>
      <c r="D70" s="709"/>
      <c r="E70" s="709"/>
      <c r="F70" s="709"/>
      <c r="G70" s="709"/>
      <c r="H70" s="631"/>
      <c r="I70" s="631"/>
      <c r="J70" s="631"/>
      <c r="K70" s="631"/>
    </row>
    <row r="71" spans="1:11">
      <c r="A71" s="80"/>
      <c r="B71" s="39"/>
      <c r="C71" s="7"/>
      <c r="D71" s="7"/>
      <c r="E71" s="7"/>
    </row>
    <row r="72" spans="1:11">
      <c r="A72" s="80"/>
      <c r="B72" s="39"/>
      <c r="C72" s="7"/>
      <c r="D72" s="7"/>
      <c r="E72" s="7"/>
    </row>
    <row r="73" spans="1:11">
      <c r="A73" s="80"/>
      <c r="B73" s="39"/>
      <c r="C73" s="7"/>
      <c r="D73" s="7"/>
      <c r="E73" s="7"/>
    </row>
    <row r="74" spans="1:11">
      <c r="A74" s="80"/>
      <c r="B74" s="39"/>
      <c r="C74" s="7"/>
      <c r="D74" s="7"/>
      <c r="E74" s="7"/>
    </row>
    <row r="75" spans="1:11">
      <c r="A75" s="80"/>
      <c r="B75" s="39"/>
      <c r="C75" s="7"/>
      <c r="D75" s="7"/>
      <c r="E75" s="7"/>
    </row>
    <row r="76" spans="1:11">
      <c r="A76" s="80"/>
      <c r="B76" s="39"/>
      <c r="C76" s="7"/>
      <c r="D76" s="7"/>
      <c r="E76" s="7"/>
    </row>
    <row r="77" spans="1:11">
      <c r="A77" s="80"/>
      <c r="B77" s="39" t="s">
        <v>134</v>
      </c>
      <c r="C77" s="39"/>
      <c r="D77" s="7"/>
      <c r="E77" s="7"/>
    </row>
    <row r="78" spans="1:11">
      <c r="A78" s="80"/>
      <c r="B78" s="646" t="s">
        <v>135</v>
      </c>
      <c r="C78" s="744"/>
      <c r="D78" s="745"/>
      <c r="E78" s="7"/>
    </row>
    <row r="79" spans="1:11">
      <c r="A79" s="80"/>
      <c r="B79" s="646" t="s">
        <v>136</v>
      </c>
      <c r="C79" s="1568"/>
      <c r="D79" s="1569"/>
      <c r="E79" s="7"/>
    </row>
    <row r="80" spans="1:11">
      <c r="A80" s="80"/>
      <c r="B80" s="646" t="s">
        <v>137</v>
      </c>
      <c r="C80" s="781"/>
      <c r="D80" s="745"/>
      <c r="E80" s="7"/>
    </row>
    <row r="81" spans="1:5">
      <c r="A81" s="80"/>
      <c r="B81" s="646" t="s">
        <v>138</v>
      </c>
      <c r="C81" s="744"/>
      <c r="D81" s="745"/>
      <c r="E81" s="7"/>
    </row>
    <row r="82" spans="1:5">
      <c r="A82" s="80"/>
      <c r="B82" s="39"/>
      <c r="C82" s="7"/>
      <c r="D82" s="7"/>
      <c r="E82" s="7"/>
    </row>
    <row r="83" spans="1:5">
      <c r="A83" s="80"/>
      <c r="B83" s="39"/>
      <c r="C83" s="7"/>
      <c r="D83" s="7"/>
      <c r="E83" s="7"/>
    </row>
    <row r="84" spans="1:5">
      <c r="A84" s="80"/>
      <c r="B84" s="39"/>
      <c r="C84" s="7"/>
      <c r="D84" s="7"/>
      <c r="E84" s="7"/>
    </row>
    <row r="85" spans="1:5">
      <c r="A85" s="80"/>
      <c r="B85" s="39"/>
      <c r="C85" s="7"/>
      <c r="D85" s="7"/>
      <c r="E85" s="7"/>
    </row>
    <row r="86" spans="1:5">
      <c r="A86" s="80"/>
      <c r="B86" s="39"/>
      <c r="C86" s="7"/>
      <c r="D86" s="7"/>
      <c r="E86" s="7"/>
    </row>
    <row r="87" spans="1:5">
      <c r="A87" s="80"/>
      <c r="B87" s="39"/>
      <c r="C87" s="7"/>
      <c r="D87" s="7"/>
      <c r="E87" s="7"/>
    </row>
    <row r="88" spans="1:5">
      <c r="A88" s="80"/>
      <c r="B88" s="39"/>
      <c r="C88" s="7"/>
      <c r="D88" s="7"/>
      <c r="E88" s="7"/>
    </row>
    <row r="89" spans="1:5">
      <c r="A89" s="80"/>
      <c r="B89" s="39"/>
      <c r="C89" s="7"/>
      <c r="D89" s="7"/>
      <c r="E89" s="7"/>
    </row>
    <row r="90" spans="1:5">
      <c r="A90" s="80"/>
      <c r="B90" s="39"/>
      <c r="C90" s="7"/>
      <c r="D90" s="7"/>
      <c r="E90" s="7"/>
    </row>
    <row r="91" spans="1:5">
      <c r="A91" s="80"/>
      <c r="B91" s="39"/>
      <c r="C91" s="7"/>
      <c r="D91" s="7"/>
      <c r="E91" s="7"/>
    </row>
    <row r="92" spans="1:5">
      <c r="A92" s="80"/>
      <c r="B92" s="39"/>
      <c r="C92" s="7"/>
      <c r="D92" s="7"/>
      <c r="E92" s="7"/>
    </row>
    <row r="93" spans="1:5">
      <c r="A93" s="80"/>
      <c r="B93" s="39"/>
      <c r="C93" s="7"/>
      <c r="D93" s="7"/>
      <c r="E93" s="7"/>
    </row>
    <row r="94" spans="1:5">
      <c r="A94" s="80"/>
      <c r="B94" s="39"/>
      <c r="C94" s="7"/>
      <c r="D94" s="7"/>
      <c r="E94" s="7"/>
    </row>
    <row r="95" spans="1:5">
      <c r="A95" s="80"/>
      <c r="B95" s="39"/>
      <c r="C95" s="7"/>
      <c r="D95" s="7"/>
      <c r="E95" s="7"/>
    </row>
    <row r="96" spans="1:5">
      <c r="A96" s="80"/>
      <c r="B96" s="39"/>
      <c r="C96" s="7"/>
      <c r="D96" s="7"/>
      <c r="E96" s="7"/>
    </row>
    <row r="97" spans="1:5">
      <c r="A97" s="80"/>
      <c r="B97" s="39"/>
      <c r="C97" s="7"/>
      <c r="D97" s="7"/>
      <c r="E97" s="7"/>
    </row>
    <row r="98" spans="1:5">
      <c r="A98" s="80"/>
      <c r="B98" s="39"/>
      <c r="C98" s="7"/>
      <c r="D98" s="7"/>
      <c r="E98" s="7"/>
    </row>
    <row r="99" spans="1:5">
      <c r="A99" s="80"/>
      <c r="B99" s="39"/>
      <c r="C99" s="7"/>
      <c r="D99" s="7"/>
      <c r="E99" s="7"/>
    </row>
    <row r="100" spans="1:5">
      <c r="A100" s="80"/>
      <c r="B100" s="39"/>
      <c r="C100" s="7"/>
      <c r="D100" s="7"/>
      <c r="E100" s="7"/>
    </row>
    <row r="101" spans="1:5">
      <c r="A101" s="80"/>
      <c r="B101" s="39"/>
      <c r="C101" s="7"/>
      <c r="D101" s="7"/>
      <c r="E101" s="7"/>
    </row>
    <row r="102" spans="1:5">
      <c r="A102" s="80"/>
      <c r="B102" s="39"/>
      <c r="C102" s="7"/>
      <c r="D102" s="7"/>
      <c r="E102" s="7"/>
    </row>
    <row r="103" spans="1:5">
      <c r="A103" s="80"/>
      <c r="B103" s="39"/>
      <c r="C103" s="7"/>
      <c r="D103" s="7"/>
      <c r="E103" s="7"/>
    </row>
    <row r="104" spans="1:5">
      <c r="A104" s="80"/>
      <c r="B104" s="39"/>
      <c r="C104" s="7"/>
      <c r="D104" s="7"/>
      <c r="E104" s="7"/>
    </row>
    <row r="105" spans="1:5">
      <c r="A105" s="80"/>
      <c r="B105" s="39"/>
      <c r="C105" s="7"/>
      <c r="D105" s="7"/>
      <c r="E105" s="7"/>
    </row>
    <row r="106" spans="1:5">
      <c r="A106" s="80"/>
      <c r="B106" s="39"/>
      <c r="C106" s="7"/>
      <c r="D106" s="7"/>
      <c r="E106" s="7"/>
    </row>
    <row r="107" spans="1:5">
      <c r="A107" s="80"/>
      <c r="B107" s="39"/>
      <c r="C107" s="7"/>
      <c r="D107" s="7"/>
      <c r="E107" s="7"/>
    </row>
    <row r="108" spans="1:5">
      <c r="A108" s="80"/>
      <c r="B108" s="39"/>
      <c r="C108" s="7"/>
      <c r="D108" s="7"/>
      <c r="E108" s="7"/>
    </row>
    <row r="109" spans="1:5">
      <c r="A109" s="80"/>
      <c r="B109" s="39"/>
      <c r="C109" s="7"/>
      <c r="D109" s="7"/>
      <c r="E109" s="7"/>
    </row>
    <row r="110" spans="1:5">
      <c r="A110" s="80"/>
      <c r="B110" s="39"/>
      <c r="C110" s="7"/>
      <c r="D110" s="7"/>
      <c r="E110" s="7"/>
    </row>
    <row r="111" spans="1:5">
      <c r="A111" s="80"/>
      <c r="B111" s="39"/>
      <c r="C111" s="7"/>
      <c r="D111" s="7"/>
      <c r="E111" s="7"/>
    </row>
    <row r="112" spans="1:5">
      <c r="A112" s="80"/>
      <c r="B112" s="39"/>
      <c r="C112" s="7"/>
      <c r="D112" s="7"/>
      <c r="E112" s="7"/>
    </row>
    <row r="113" spans="1:5">
      <c r="A113" s="80"/>
      <c r="B113" s="39"/>
      <c r="C113" s="7"/>
      <c r="D113" s="7"/>
      <c r="E113" s="7"/>
    </row>
    <row r="114" spans="1:5">
      <c r="A114" s="80"/>
      <c r="B114" s="39"/>
      <c r="C114" s="7"/>
      <c r="D114" s="7"/>
      <c r="E114" s="7"/>
    </row>
    <row r="115" spans="1:5">
      <c r="A115" s="80"/>
      <c r="B115" s="39"/>
      <c r="C115" s="7"/>
      <c r="D115" s="7"/>
      <c r="E115" s="7"/>
    </row>
    <row r="116" spans="1:5">
      <c r="A116" s="80"/>
      <c r="B116" s="39"/>
      <c r="C116" s="7"/>
      <c r="D116" s="7"/>
      <c r="E116" s="7"/>
    </row>
    <row r="117" spans="1:5">
      <c r="A117" s="80"/>
      <c r="B117" s="39"/>
      <c r="C117" s="7"/>
      <c r="D117" s="7"/>
      <c r="E117" s="7"/>
    </row>
    <row r="118" spans="1:5">
      <c r="A118" s="80"/>
      <c r="B118" s="39"/>
      <c r="C118" s="7"/>
      <c r="D118" s="7"/>
      <c r="E118" s="7"/>
    </row>
    <row r="119" spans="1:5">
      <c r="A119" s="80"/>
      <c r="B119" s="39"/>
      <c r="C119" s="7"/>
      <c r="D119" s="7"/>
      <c r="E119" s="7"/>
    </row>
    <row r="120" spans="1:5">
      <c r="A120" s="80"/>
      <c r="B120" s="39"/>
      <c r="C120" s="7"/>
      <c r="D120" s="7"/>
      <c r="E120" s="7"/>
    </row>
    <row r="121" spans="1:5">
      <c r="A121" s="80"/>
      <c r="B121" s="39"/>
      <c r="C121" s="7"/>
      <c r="D121" s="7"/>
      <c r="E121" s="7"/>
    </row>
    <row r="122" spans="1:5">
      <c r="A122" s="80"/>
      <c r="B122" s="39"/>
      <c r="C122" s="7"/>
      <c r="D122" s="7"/>
      <c r="E122" s="7"/>
    </row>
    <row r="123" spans="1:5">
      <c r="A123" s="80"/>
      <c r="B123" s="39"/>
      <c r="C123" s="7"/>
      <c r="D123" s="7"/>
      <c r="E123" s="7"/>
    </row>
    <row r="124" spans="1:5">
      <c r="A124" s="80"/>
      <c r="B124" s="39"/>
      <c r="C124" s="7"/>
      <c r="D124" s="7"/>
      <c r="E124" s="7"/>
    </row>
    <row r="125" spans="1:5">
      <c r="A125" s="80"/>
      <c r="B125" s="39"/>
      <c r="C125" s="7"/>
      <c r="D125" s="7"/>
      <c r="E125" s="7"/>
    </row>
    <row r="126" spans="1:5">
      <c r="A126" s="80"/>
      <c r="B126" s="39"/>
      <c r="C126" s="7"/>
      <c r="D126" s="7"/>
      <c r="E126" s="7"/>
    </row>
    <row r="127" spans="1:5">
      <c r="A127" s="80"/>
      <c r="B127" s="39"/>
      <c r="C127" s="7"/>
      <c r="D127" s="7"/>
      <c r="E127" s="7"/>
    </row>
    <row r="128" spans="1:5">
      <c r="A128" s="80"/>
      <c r="B128" s="39"/>
      <c r="C128" s="7"/>
      <c r="D128" s="7"/>
      <c r="E128" s="7"/>
    </row>
    <row r="129" spans="1:5">
      <c r="A129" s="80"/>
      <c r="B129" s="39"/>
      <c r="C129" s="7"/>
      <c r="D129" s="7"/>
      <c r="E129" s="7"/>
    </row>
    <row r="130" spans="1:5">
      <c r="A130" s="80"/>
      <c r="B130" s="39"/>
      <c r="C130" s="7"/>
      <c r="D130" s="7"/>
      <c r="E130" s="7"/>
    </row>
    <row r="131" spans="1:5">
      <c r="A131" s="80"/>
      <c r="B131" s="39"/>
      <c r="C131" s="7"/>
      <c r="D131" s="7"/>
      <c r="E131" s="7"/>
    </row>
    <row r="132" spans="1:5">
      <c r="A132" s="80"/>
      <c r="B132" s="39"/>
      <c r="C132" s="7"/>
      <c r="D132" s="7"/>
      <c r="E132" s="7"/>
    </row>
    <row r="133" spans="1:5">
      <c r="A133" s="80"/>
      <c r="B133" s="39"/>
      <c r="C133" s="7"/>
      <c r="D133" s="7"/>
      <c r="E133" s="7"/>
    </row>
    <row r="134" spans="1:5">
      <c r="A134" s="80"/>
      <c r="B134" s="39"/>
      <c r="C134" s="7"/>
      <c r="D134" s="7"/>
      <c r="E134" s="7"/>
    </row>
    <row r="135" spans="1:5">
      <c r="A135" s="80"/>
      <c r="B135" s="39"/>
      <c r="C135" s="7"/>
      <c r="D135" s="7"/>
      <c r="E135" s="7"/>
    </row>
    <row r="136" spans="1:5">
      <c r="A136" s="80"/>
      <c r="B136" s="39"/>
      <c r="C136" s="7"/>
      <c r="D136" s="7"/>
      <c r="E136" s="7"/>
    </row>
  </sheetData>
  <mergeCells count="82">
    <mergeCell ref="A2:B2"/>
    <mergeCell ref="A4:B4"/>
    <mergeCell ref="C6:G6"/>
    <mergeCell ref="F7:G9"/>
    <mergeCell ref="A10:A11"/>
    <mergeCell ref="B10:B11"/>
    <mergeCell ref="C10:E10"/>
    <mergeCell ref="F10:F11"/>
    <mergeCell ref="G10:G11"/>
    <mergeCell ref="E30:G30"/>
    <mergeCell ref="E31:G31"/>
    <mergeCell ref="E32:G32"/>
    <mergeCell ref="H20:J23"/>
    <mergeCell ref="C21:G21"/>
    <mergeCell ref="C22:G22"/>
    <mergeCell ref="C23:G23"/>
    <mergeCell ref="E29:G29"/>
    <mergeCell ref="C24:G24"/>
    <mergeCell ref="C25:G25"/>
    <mergeCell ref="C26:G26"/>
    <mergeCell ref="C27:G27"/>
    <mergeCell ref="E28:G28"/>
    <mergeCell ref="C16:G16"/>
    <mergeCell ref="C17:G17"/>
    <mergeCell ref="C18:G18"/>
    <mergeCell ref="C19:G19"/>
    <mergeCell ref="C20:G20"/>
    <mergeCell ref="E33:G33"/>
    <mergeCell ref="E34:G34"/>
    <mergeCell ref="A37:B37"/>
    <mergeCell ref="C37:G37"/>
    <mergeCell ref="C38:D38"/>
    <mergeCell ref="E38:G38"/>
    <mergeCell ref="E35:G35"/>
    <mergeCell ref="E36:G36"/>
    <mergeCell ref="C40:D40"/>
    <mergeCell ref="E40:G40"/>
    <mergeCell ref="C39:D39"/>
    <mergeCell ref="E39:G39"/>
    <mergeCell ref="C41:D41"/>
    <mergeCell ref="E41:G41"/>
    <mergeCell ref="C42:D42"/>
    <mergeCell ref="E42:G42"/>
    <mergeCell ref="C43:D43"/>
    <mergeCell ref="E43:G43"/>
    <mergeCell ref="C44:D44"/>
    <mergeCell ref="E44:G44"/>
    <mergeCell ref="C45:D45"/>
    <mergeCell ref="E45:G45"/>
    <mergeCell ref="C46:D46"/>
    <mergeCell ref="E46:G46"/>
    <mergeCell ref="C47:D47"/>
    <mergeCell ref="E47:G47"/>
    <mergeCell ref="C48:D48"/>
    <mergeCell ref="E48:G48"/>
    <mergeCell ref="C49:D49"/>
    <mergeCell ref="E49:G49"/>
    <mergeCell ref="C50:D50"/>
    <mergeCell ref="E50:G50"/>
    <mergeCell ref="C51:D51"/>
    <mergeCell ref="E51:G51"/>
    <mergeCell ref="C52:D52"/>
    <mergeCell ref="E52:G52"/>
    <mergeCell ref="C53:D53"/>
    <mergeCell ref="E53:G53"/>
    <mergeCell ref="C54:D54"/>
    <mergeCell ref="E54:G54"/>
    <mergeCell ref="A60:A61"/>
    <mergeCell ref="B60:B61"/>
    <mergeCell ref="D60:G60"/>
    <mergeCell ref="C55:D55"/>
    <mergeCell ref="E55:G55"/>
    <mergeCell ref="C56:D56"/>
    <mergeCell ref="E56:G56"/>
    <mergeCell ref="C57:D57"/>
    <mergeCell ref="E57:G57"/>
    <mergeCell ref="H60:K60"/>
    <mergeCell ref="C79:D79"/>
    <mergeCell ref="C58:D58"/>
    <mergeCell ref="E58:G58"/>
    <mergeCell ref="C59:D59"/>
    <mergeCell ref="E59:G59"/>
  </mergeCells>
  <hyperlinks>
    <hyperlink ref="D1" location="RiskAssmt!A1" display="ссылка на RiskAssmt" xr:uid="{00000000-0004-0000-1100-000000000000}"/>
  </hyperlinks>
  <pageMargins left="0.70866141732283472" right="0.70866141732283472" top="0.74803149606299213" bottom="0.74803149606299213" header="0.31496062992125984" footer="0.31496062992125984"/>
  <pageSetup paperSize="9" scale="20" orientation="landscape"/>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37"/>
  <sheetViews>
    <sheetView topLeftCell="A14" zoomScale="80" workbookViewId="0">
      <selection sqref="A1:C1"/>
    </sheetView>
  </sheetViews>
  <sheetFormatPr defaultColWidth="10.1640625" defaultRowHeight="13.5"/>
  <cols>
    <col min="1" max="1" width="11" style="80" customWidth="1"/>
    <col min="2" max="2" width="57.6640625" style="7" customWidth="1"/>
    <col min="3" max="3" width="22" style="7" customWidth="1"/>
    <col min="4" max="4" width="25.83203125" style="7" customWidth="1"/>
    <col min="5" max="5" width="0.1640625" style="7" hidden="1" customWidth="1"/>
    <col min="6" max="6" width="44.1640625" style="7" customWidth="1"/>
    <col min="7" max="7" width="25.5" style="7" customWidth="1"/>
    <col min="8" max="8" width="21.5" style="7" customWidth="1"/>
    <col min="9" max="16384" width="10.1640625" style="7"/>
  </cols>
  <sheetData>
    <row r="1" spans="1:8" s="81" customFormat="1" ht="17.25">
      <c r="A1" s="1564" t="s">
        <v>166</v>
      </c>
      <c r="B1" s="1564"/>
      <c r="C1" s="1517"/>
      <c r="D1" s="113" t="s">
        <v>167</v>
      </c>
      <c r="E1" s="7"/>
    </row>
    <row r="2" spans="1:8" s="81" customFormat="1" ht="25.5">
      <c r="A2" s="1477" t="s">
        <v>509</v>
      </c>
      <c r="B2" s="1478"/>
    </row>
    <row r="3" spans="1:8" ht="25.5" customHeight="1">
      <c r="A3" s="600" t="s">
        <v>35</v>
      </c>
      <c r="B3" s="634">
        <f>Title!C6</f>
        <v>0</v>
      </c>
    </row>
    <row r="4" spans="1:8" s="81" customFormat="1" ht="15.75" customHeight="1">
      <c r="A4" s="1479" t="s">
        <v>510</v>
      </c>
      <c r="B4" s="1480"/>
    </row>
    <row r="5" spans="1:8" s="782" customFormat="1" ht="14.25" customHeight="1">
      <c r="A5" s="1734"/>
      <c r="B5" s="1734"/>
      <c r="C5" s="783"/>
      <c r="D5" s="783"/>
      <c r="E5" s="783"/>
      <c r="F5" s="783"/>
    </row>
    <row r="6" spans="1:8" s="596" customFormat="1" ht="28.5" customHeight="1">
      <c r="A6" s="627" t="s">
        <v>36</v>
      </c>
      <c r="B6" s="627" t="s">
        <v>511</v>
      </c>
      <c r="C6" s="627" t="s">
        <v>512</v>
      </c>
      <c r="D6" s="627" t="s">
        <v>485</v>
      </c>
      <c r="E6" s="627"/>
      <c r="F6" s="627" t="s">
        <v>513</v>
      </c>
      <c r="G6" s="627" t="s">
        <v>514</v>
      </c>
    </row>
    <row r="7" spans="1:8" s="596" customFormat="1" ht="18.75" customHeight="1">
      <c r="A7" s="667">
        <v>1</v>
      </c>
      <c r="B7" s="59"/>
      <c r="C7" s="59"/>
      <c r="D7" s="59"/>
      <c r="E7" s="59"/>
      <c r="F7" s="624"/>
      <c r="G7" s="784"/>
    </row>
    <row r="8" spans="1:8" s="596" customFormat="1" ht="15.75" customHeight="1">
      <c r="A8" s="667">
        <v>2</v>
      </c>
      <c r="B8" s="59"/>
      <c r="C8" s="59"/>
      <c r="D8" s="59"/>
      <c r="E8" s="59"/>
      <c r="F8" s="624"/>
      <c r="G8" s="784"/>
    </row>
    <row r="9" spans="1:8" s="596" customFormat="1" ht="18" customHeight="1">
      <c r="A9" s="667">
        <v>3</v>
      </c>
      <c r="B9" s="59"/>
      <c r="C9" s="59"/>
      <c r="D9" s="59"/>
      <c r="E9" s="59"/>
      <c r="F9" s="624"/>
      <c r="G9" s="784"/>
    </row>
    <row r="10" spans="1:8" s="596" customFormat="1" ht="18" customHeight="1">
      <c r="A10" s="667">
        <v>4</v>
      </c>
      <c r="B10" s="59"/>
      <c r="C10" s="59"/>
      <c r="D10" s="59"/>
      <c r="E10" s="59"/>
      <c r="F10" s="624"/>
      <c r="G10" s="784"/>
    </row>
    <row r="11" spans="1:8" s="596" customFormat="1" ht="18" customHeight="1">
      <c r="A11" s="613"/>
      <c r="B11" s="785"/>
      <c r="C11" s="785"/>
      <c r="D11" s="785"/>
      <c r="E11" s="785"/>
      <c r="F11" s="786"/>
      <c r="G11" s="787"/>
    </row>
    <row r="12" spans="1:8" s="596" customFormat="1" ht="18" customHeight="1">
      <c r="A12" s="788" t="s">
        <v>36</v>
      </c>
      <c r="B12" s="789" t="s">
        <v>363</v>
      </c>
      <c r="C12" s="1527" t="s">
        <v>423</v>
      </c>
      <c r="D12" s="1527"/>
      <c r="E12" s="1527"/>
      <c r="F12" s="1527"/>
      <c r="G12" s="1527"/>
      <c r="H12" s="1528"/>
    </row>
    <row r="13" spans="1:8" s="596" customFormat="1" ht="22.5" customHeight="1">
      <c r="A13" s="702"/>
      <c r="B13" s="702" t="s">
        <v>515</v>
      </c>
      <c r="C13" s="1525" t="s">
        <v>406</v>
      </c>
      <c r="D13" s="1525"/>
      <c r="E13" s="1525" t="s">
        <v>339</v>
      </c>
      <c r="F13" s="1525"/>
      <c r="G13" s="629" t="s">
        <v>512</v>
      </c>
      <c r="H13" s="629" t="s">
        <v>485</v>
      </c>
    </row>
    <row r="14" spans="1:8" s="596" customFormat="1" ht="15.75" customHeight="1">
      <c r="A14" s="790" t="s">
        <v>56</v>
      </c>
      <c r="B14" s="791"/>
      <c r="C14" s="1612"/>
      <c r="D14" s="1612"/>
      <c r="E14" s="1613"/>
      <c r="F14" s="1613"/>
      <c r="G14" s="609"/>
      <c r="H14" s="610"/>
    </row>
    <row r="15" spans="1:8" s="596" customFormat="1" ht="15.75" customHeight="1">
      <c r="A15" s="790" t="s">
        <v>58</v>
      </c>
      <c r="B15" s="791"/>
      <c r="C15" s="1612"/>
      <c r="D15" s="1612"/>
      <c r="E15" s="1613"/>
      <c r="F15" s="1613"/>
      <c r="G15" s="609"/>
      <c r="H15" s="610"/>
    </row>
    <row r="16" spans="1:8" s="596" customFormat="1" ht="15.75" customHeight="1">
      <c r="A16" s="790" t="s">
        <v>60</v>
      </c>
      <c r="B16" s="791"/>
      <c r="C16" s="1612"/>
      <c r="D16" s="1612"/>
      <c r="E16" s="1613"/>
      <c r="F16" s="1613"/>
      <c r="G16" s="609"/>
      <c r="H16" s="610"/>
    </row>
    <row r="17" spans="1:8" s="596" customFormat="1" ht="15.75" customHeight="1">
      <c r="A17" s="790" t="s">
        <v>62</v>
      </c>
      <c r="B17" s="791"/>
      <c r="C17" s="1612"/>
      <c r="D17" s="1612"/>
      <c r="E17" s="1613"/>
      <c r="F17" s="1613"/>
      <c r="G17" s="609"/>
      <c r="H17" s="610"/>
    </row>
    <row r="18" spans="1:8">
      <c r="A18" s="792"/>
      <c r="B18" s="1614" t="s">
        <v>516</v>
      </c>
      <c r="C18" s="1615"/>
      <c r="D18" s="1615"/>
      <c r="E18" s="1615"/>
      <c r="F18" s="1615"/>
      <c r="G18" s="1615"/>
      <c r="H18" s="1616"/>
    </row>
    <row r="19" spans="1:8" ht="14.25">
      <c r="A19" s="793" t="s">
        <v>72</v>
      </c>
      <c r="B19" s="791"/>
      <c r="C19" s="1612"/>
      <c r="D19" s="1612"/>
      <c r="E19" s="1612"/>
      <c r="F19" s="1612"/>
      <c r="G19" s="610"/>
      <c r="H19" s="610"/>
    </row>
    <row r="20" spans="1:8" ht="14.25">
      <c r="A20" s="793" t="s">
        <v>74</v>
      </c>
      <c r="B20" s="791"/>
      <c r="C20" s="1612"/>
      <c r="D20" s="1612"/>
      <c r="E20" s="1612"/>
      <c r="F20" s="1612"/>
      <c r="G20" s="610"/>
      <c r="H20" s="610"/>
    </row>
    <row r="21" spans="1:8" ht="14.25">
      <c r="A21" s="793" t="s">
        <v>76</v>
      </c>
      <c r="B21" s="791"/>
      <c r="C21" s="1612"/>
      <c r="D21" s="1612"/>
      <c r="E21" s="1612"/>
      <c r="F21" s="1612"/>
      <c r="G21" s="610"/>
      <c r="H21" s="610"/>
    </row>
    <row r="23" spans="1:8" ht="15">
      <c r="A23" s="1734" t="s">
        <v>517</v>
      </c>
      <c r="B23" s="1734"/>
      <c r="C23" s="1617"/>
      <c r="D23" s="1617"/>
      <c r="E23" s="783"/>
      <c r="F23" s="782"/>
    </row>
    <row r="24" spans="1:8" ht="30" customHeight="1">
      <c r="A24" s="620" t="s">
        <v>36</v>
      </c>
      <c r="B24" s="620" t="s">
        <v>518</v>
      </c>
      <c r="C24" s="794" t="s">
        <v>352</v>
      </c>
      <c r="D24" s="627" t="s">
        <v>454</v>
      </c>
      <c r="E24" s="627" t="s">
        <v>519</v>
      </c>
      <c r="F24" s="627" t="s">
        <v>520</v>
      </c>
    </row>
    <row r="25" spans="1:8" ht="16.5">
      <c r="A25" s="667">
        <v>1</v>
      </c>
      <c r="B25" s="59"/>
      <c r="C25" s="622"/>
      <c r="D25" s="59"/>
      <c r="E25" s="624"/>
      <c r="F25" s="662"/>
    </row>
    <row r="26" spans="1:8" ht="16.5">
      <c r="A26" s="667">
        <v>2</v>
      </c>
      <c r="B26" s="59"/>
      <c r="C26" s="622"/>
      <c r="D26" s="59"/>
      <c r="E26" s="624"/>
      <c r="F26" s="662"/>
    </row>
    <row r="27" spans="1:8" ht="16.5">
      <c r="A27" s="667">
        <v>3</v>
      </c>
      <c r="B27" s="59"/>
      <c r="C27" s="622"/>
      <c r="D27" s="59"/>
      <c r="E27" s="624"/>
      <c r="F27" s="662"/>
    </row>
    <row r="28" spans="1:8" ht="16.5">
      <c r="A28" s="667">
        <v>4</v>
      </c>
      <c r="B28" s="59"/>
      <c r="C28" s="622"/>
      <c r="D28" s="59"/>
      <c r="E28" s="624"/>
      <c r="F28" s="662"/>
    </row>
    <row r="29" spans="1:8" ht="16.5">
      <c r="A29" s="667">
        <v>5</v>
      </c>
      <c r="B29" s="59"/>
      <c r="C29" s="622"/>
      <c r="D29" s="59"/>
      <c r="E29" s="624"/>
      <c r="F29" s="662"/>
    </row>
    <row r="30" spans="1:8" ht="16.5">
      <c r="A30" s="667">
        <v>6</v>
      </c>
      <c r="B30" s="59"/>
      <c r="C30" s="622"/>
      <c r="D30" s="59"/>
      <c r="E30" s="624"/>
      <c r="F30" s="662"/>
    </row>
    <row r="31" spans="1:8" ht="16.5">
      <c r="A31" s="643"/>
      <c r="B31" s="785"/>
      <c r="C31" s="785"/>
      <c r="D31" s="785"/>
      <c r="E31" s="786"/>
      <c r="F31" s="596"/>
    </row>
    <row r="32" spans="1:8" ht="16.5">
      <c r="A32" s="596"/>
      <c r="B32" s="39" t="s">
        <v>134</v>
      </c>
      <c r="C32" s="596"/>
      <c r="D32" s="596"/>
      <c r="E32" s="596"/>
      <c r="F32" s="596"/>
    </row>
    <row r="33" spans="1:6" ht="16.5">
      <c r="A33" s="596"/>
      <c r="B33" s="646" t="s">
        <v>135</v>
      </c>
      <c r="C33" s="646"/>
      <c r="D33" s="596"/>
      <c r="E33" s="596"/>
      <c r="F33" s="596"/>
    </row>
    <row r="34" spans="1:6" ht="16.5">
      <c r="A34" s="596"/>
      <c r="B34" s="646" t="s">
        <v>136</v>
      </c>
      <c r="C34" s="646"/>
      <c r="D34" s="596"/>
      <c r="E34" s="596"/>
      <c r="F34" s="596"/>
    </row>
    <row r="35" spans="1:6" ht="16.5">
      <c r="A35" s="596"/>
      <c r="B35" s="646" t="s">
        <v>137</v>
      </c>
      <c r="C35" s="795"/>
      <c r="D35" s="596"/>
      <c r="E35" s="596"/>
      <c r="F35" s="596"/>
    </row>
    <row r="36" spans="1:6" ht="16.5">
      <c r="A36" s="596"/>
      <c r="B36" s="646" t="s">
        <v>138</v>
      </c>
      <c r="C36" s="646"/>
      <c r="D36" s="596"/>
      <c r="E36" s="596"/>
      <c r="F36" s="596"/>
    </row>
    <row r="37" spans="1:6">
      <c r="A37" s="7"/>
    </row>
  </sheetData>
  <mergeCells count="24">
    <mergeCell ref="A23:B23"/>
    <mergeCell ref="C23:D23"/>
    <mergeCell ref="C19:D19"/>
    <mergeCell ref="E19:F19"/>
    <mergeCell ref="C20:D20"/>
    <mergeCell ref="E20:F20"/>
    <mergeCell ref="C21:D21"/>
    <mergeCell ref="E21:F21"/>
    <mergeCell ref="C16:D16"/>
    <mergeCell ref="E16:F16"/>
    <mergeCell ref="C17:D17"/>
    <mergeCell ref="E17:F17"/>
    <mergeCell ref="B18:H18"/>
    <mergeCell ref="C13:D13"/>
    <mergeCell ref="E13:F13"/>
    <mergeCell ref="C14:D14"/>
    <mergeCell ref="E14:F14"/>
    <mergeCell ref="C15:D15"/>
    <mergeCell ref="E15:F15"/>
    <mergeCell ref="A1:C1"/>
    <mergeCell ref="A2:B2"/>
    <mergeCell ref="A4:B4"/>
    <mergeCell ref="A5:B5"/>
    <mergeCell ref="C12:H12"/>
  </mergeCells>
  <hyperlinks>
    <hyperlink ref="D1" location="RiskAssmt!A1" display="ссылка на RiskAssmt" xr:uid="{00000000-0004-0000-1200-000000000000}"/>
  </hyperlinks>
  <pageMargins left="0.70866141732283472" right="0.70866141732283472" top="0.74803149606299213" bottom="0.74803149606299213" header="0.31496062992125984" footer="0.31496062992125984"/>
  <pageSetup paperSize="9" scale="79" orientation="landscape"/>
  <headerFooter>
    <oddHeader>&amp;R&amp;"Calibri"&amp;8&amp;K000000For internal use only / Для внутреннего пользования&amp;1#</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14999847407452621"/>
  </sheetPr>
  <dimension ref="A1:BQ127"/>
  <sheetViews>
    <sheetView showGridLines="0" zoomScale="60" workbookViewId="0">
      <pane ySplit="6" topLeftCell="A28" activePane="bottomLeft" state="frozen"/>
      <selection pane="bottomLeft"/>
      <selection activeCell="A29" sqref="A29:M29"/>
    </sheetView>
  </sheetViews>
  <sheetFormatPr defaultColWidth="9.33203125" defaultRowHeight="13.5" outlineLevelCol="1"/>
  <cols>
    <col min="1" max="1" width="11.6640625" style="796" customWidth="1"/>
    <col min="2" max="2" width="43.83203125" style="796" customWidth="1"/>
    <col min="3" max="3" width="61.83203125" style="796" customWidth="1"/>
    <col min="4" max="4" width="30.1640625" style="796" customWidth="1"/>
    <col min="5" max="5" width="29.1640625" style="796" customWidth="1"/>
    <col min="6" max="8" width="18.1640625" style="796" customWidth="1"/>
    <col min="9" max="9" width="51.5" style="796" customWidth="1"/>
    <col min="10" max="10" width="50" style="796" customWidth="1"/>
    <col min="11" max="11" width="20.6640625" style="796" customWidth="1"/>
    <col min="12" max="12" width="45.6640625" style="796" customWidth="1"/>
    <col min="13" max="13" width="49" style="796" customWidth="1"/>
    <col min="14" max="15" width="3.33203125" style="797" customWidth="1"/>
    <col min="16" max="16" width="26.6640625" style="796" hidden="1" customWidth="1" outlineLevel="1"/>
    <col min="17" max="17" width="31.6640625" style="796" hidden="1" customWidth="1" outlineLevel="1"/>
    <col min="18" max="18" width="33.1640625" style="796" hidden="1" customWidth="1" outlineLevel="1"/>
    <col min="19" max="19" width="31.33203125" style="796" hidden="1" customWidth="1" outlineLevel="1"/>
    <col min="20" max="20" width="30.1640625" style="796" hidden="1" customWidth="1" outlineLevel="1"/>
    <col min="21" max="21" width="4.1640625" style="796" hidden="1" customWidth="1" outlineLevel="1"/>
    <col min="22" max="22" width="18.1640625" style="796" hidden="1" customWidth="1" outlineLevel="1"/>
    <col min="23" max="23" width="1.6640625" style="796" hidden="1" customWidth="1" outlineLevel="1"/>
    <col min="24" max="24" width="18.1640625" style="796" hidden="1" customWidth="1" outlineLevel="1"/>
    <col min="25" max="25" width="1.6640625" style="796" hidden="1" customWidth="1" outlineLevel="1"/>
    <col min="26" max="26" width="18.1640625" style="796" hidden="1" customWidth="1" outlineLevel="1"/>
    <col min="27" max="27" width="1.6640625" style="796" hidden="1" customWidth="1" outlineLevel="1"/>
    <col min="28" max="28" width="41.33203125" style="796" hidden="1" customWidth="1" outlineLevel="1"/>
    <col min="29" max="29" width="3.83203125" style="796" hidden="1" customWidth="1" outlineLevel="1"/>
    <col min="30" max="30" width="9.33203125" style="796" collapsed="1"/>
    <col min="31" max="16384" width="9.33203125" style="796"/>
  </cols>
  <sheetData>
    <row r="1" spans="1:69" s="797" customFormat="1"/>
    <row r="2" spans="1:69" s="797" customFormat="1" ht="34.5" customHeight="1">
      <c r="A2" s="798" t="s">
        <v>521</v>
      </c>
      <c r="B2" s="799"/>
      <c r="C2" s="1647"/>
      <c r="D2" s="1648"/>
      <c r="E2" s="800"/>
      <c r="F2" s="800"/>
      <c r="I2" s="801"/>
      <c r="J2" s="800"/>
      <c r="K2" s="800"/>
      <c r="L2" s="802"/>
      <c r="M2" s="802"/>
      <c r="N2" s="802"/>
      <c r="O2" s="802"/>
      <c r="P2" s="802"/>
      <c r="Q2" s="802"/>
      <c r="R2" s="802"/>
      <c r="S2" s="802"/>
      <c r="T2" s="802"/>
      <c r="U2" s="802"/>
      <c r="V2" s="802"/>
      <c r="W2" s="802"/>
      <c r="X2" s="802"/>
      <c r="Y2" s="802"/>
      <c r="Z2" s="802"/>
      <c r="AA2" s="802"/>
      <c r="AB2" s="802"/>
      <c r="AC2" s="802"/>
      <c r="AD2" s="802"/>
      <c r="AE2" s="802"/>
      <c r="AF2" s="802"/>
      <c r="AG2" s="802"/>
      <c r="AH2" s="802"/>
      <c r="AI2" s="802"/>
      <c r="AJ2" s="802"/>
      <c r="AK2" s="802"/>
      <c r="AL2" s="802"/>
      <c r="AM2" s="802"/>
      <c r="AN2" s="802"/>
      <c r="AO2" s="802"/>
      <c r="AP2" s="802"/>
      <c r="AQ2" s="802"/>
      <c r="AR2" s="802"/>
      <c r="AS2" s="802"/>
      <c r="AT2" s="802"/>
      <c r="AU2" s="802"/>
      <c r="AV2" s="802"/>
      <c r="AW2" s="802"/>
      <c r="AX2" s="802"/>
      <c r="AY2" s="802"/>
      <c r="AZ2" s="802"/>
      <c r="BA2" s="802"/>
      <c r="BB2" s="802"/>
      <c r="BC2" s="802"/>
      <c r="BD2" s="802"/>
      <c r="BE2" s="802"/>
      <c r="BF2" s="802"/>
      <c r="BG2" s="802"/>
      <c r="BH2" s="802"/>
      <c r="BI2" s="802"/>
      <c r="BJ2" s="802"/>
      <c r="BK2" s="802"/>
      <c r="BL2" s="802"/>
      <c r="BM2" s="802"/>
      <c r="BN2" s="802"/>
      <c r="BO2" s="802"/>
      <c r="BP2" s="802"/>
      <c r="BQ2" s="803"/>
    </row>
    <row r="3" spans="1:69" s="797" customFormat="1" ht="33" customHeight="1">
      <c r="A3" s="804" t="s">
        <v>35</v>
      </c>
      <c r="B3" s="805">
        <f>Title!C6</f>
        <v>0</v>
      </c>
      <c r="C3" s="800"/>
      <c r="D3" s="800"/>
      <c r="E3" s="800"/>
      <c r="F3" s="800"/>
      <c r="I3" s="801"/>
      <c r="J3" s="800"/>
      <c r="K3" s="800"/>
      <c r="L3" s="802"/>
      <c r="M3" s="802"/>
      <c r="N3" s="802"/>
      <c r="O3" s="802"/>
      <c r="P3" s="802"/>
      <c r="Q3" s="802"/>
      <c r="R3" s="802"/>
      <c r="S3" s="802"/>
      <c r="T3" s="802"/>
      <c r="U3" s="802"/>
      <c r="V3" s="802"/>
      <c r="W3" s="802"/>
      <c r="X3" s="802"/>
      <c r="Y3" s="802"/>
      <c r="Z3" s="802"/>
      <c r="AA3" s="802"/>
      <c r="AB3" s="802"/>
      <c r="AC3" s="802"/>
      <c r="AD3" s="802"/>
      <c r="AE3" s="802"/>
      <c r="AF3" s="802"/>
      <c r="AG3" s="802"/>
      <c r="AH3" s="802"/>
      <c r="AI3" s="802"/>
      <c r="AJ3" s="802"/>
      <c r="AK3" s="802"/>
      <c r="AL3" s="802"/>
      <c r="AM3" s="802"/>
      <c r="AN3" s="802"/>
      <c r="AO3" s="802"/>
      <c r="AP3" s="802"/>
      <c r="AQ3" s="802"/>
      <c r="AR3" s="802"/>
      <c r="AS3" s="802"/>
      <c r="AT3" s="802"/>
      <c r="AU3" s="802"/>
      <c r="AV3" s="802"/>
      <c r="AW3" s="802"/>
      <c r="AX3" s="802"/>
      <c r="AY3" s="802"/>
      <c r="AZ3" s="802"/>
      <c r="BA3" s="802"/>
      <c r="BB3" s="802"/>
      <c r="BC3" s="802"/>
      <c r="BD3" s="802"/>
      <c r="BE3" s="802"/>
      <c r="BF3" s="802"/>
      <c r="BG3" s="802"/>
      <c r="BH3" s="802"/>
      <c r="BI3" s="802"/>
      <c r="BJ3" s="802"/>
      <c r="BK3" s="802"/>
      <c r="BL3" s="802"/>
      <c r="BM3" s="802"/>
      <c r="BN3" s="802"/>
      <c r="BO3" s="802"/>
      <c r="BP3" s="802"/>
      <c r="BQ3" s="803"/>
    </row>
    <row r="4" spans="1:69" s="797" customFormat="1">
      <c r="A4" s="1649"/>
      <c r="B4" s="1650"/>
      <c r="C4" s="800"/>
      <c r="D4" s="800"/>
      <c r="E4" s="800"/>
      <c r="F4" s="1651" t="s">
        <v>522</v>
      </c>
      <c r="G4" s="1651"/>
      <c r="H4" s="1651"/>
      <c r="I4" s="494"/>
      <c r="J4" s="494"/>
      <c r="K4" s="800"/>
      <c r="L4" s="1735" t="s">
        <v>523</v>
      </c>
      <c r="M4" s="802"/>
      <c r="N4" s="802"/>
      <c r="O4" s="802"/>
      <c r="P4" s="802"/>
      <c r="Q4" s="802"/>
      <c r="R4" s="802"/>
      <c r="S4" s="802"/>
      <c r="T4" s="802"/>
      <c r="U4" s="802"/>
      <c r="V4" s="802"/>
      <c r="W4" s="802"/>
      <c r="X4" s="802"/>
      <c r="Y4" s="802"/>
      <c r="Z4" s="802"/>
      <c r="AA4" s="802"/>
      <c r="AB4" s="802"/>
      <c r="AC4" s="802"/>
      <c r="AD4" s="802"/>
      <c r="AE4" s="802"/>
      <c r="AF4" s="802"/>
      <c r="AG4" s="802"/>
      <c r="AH4" s="802"/>
      <c r="AI4" s="802"/>
      <c r="AJ4" s="802"/>
      <c r="AK4" s="802"/>
      <c r="AL4" s="802"/>
      <c r="AM4" s="802"/>
      <c r="AN4" s="802"/>
      <c r="AO4" s="802"/>
      <c r="AP4" s="802"/>
      <c r="AQ4" s="802"/>
      <c r="AR4" s="802"/>
      <c r="AS4" s="802"/>
      <c r="AT4" s="802"/>
      <c r="AU4" s="802"/>
      <c r="AV4" s="802"/>
      <c r="AW4" s="802"/>
      <c r="AX4" s="802"/>
      <c r="AY4" s="802"/>
      <c r="AZ4" s="802"/>
      <c r="BA4" s="802"/>
      <c r="BB4" s="802"/>
      <c r="BC4" s="802"/>
      <c r="BD4" s="802"/>
      <c r="BE4" s="802"/>
      <c r="BF4" s="802"/>
      <c r="BG4" s="802"/>
      <c r="BH4" s="802"/>
      <c r="BI4" s="802"/>
      <c r="BJ4" s="802"/>
      <c r="BK4" s="802"/>
      <c r="BL4" s="802"/>
      <c r="BM4" s="802"/>
      <c r="BN4" s="802"/>
      <c r="BO4" s="802"/>
      <c r="BP4" s="802"/>
      <c r="BQ4" s="803"/>
    </row>
    <row r="5" spans="1:69" s="797" customFormat="1" ht="30" customHeight="1">
      <c r="A5" s="806"/>
      <c r="B5" s="806"/>
      <c r="C5" s="806"/>
      <c r="D5" s="806"/>
      <c r="E5" s="806"/>
      <c r="F5" s="1652" t="s">
        <v>524</v>
      </c>
      <c r="G5" s="1652"/>
      <c r="H5" s="1652"/>
      <c r="I5" s="807"/>
      <c r="J5" s="807"/>
      <c r="K5" s="807"/>
      <c r="L5" s="808" t="s">
        <v>525</v>
      </c>
      <c r="M5" s="796"/>
    </row>
    <row r="6" spans="1:69" s="797" customFormat="1" ht="33.75" customHeight="1">
      <c r="A6" s="809" t="s">
        <v>36</v>
      </c>
      <c r="B6" s="809" t="s">
        <v>526</v>
      </c>
      <c r="C6" s="810" t="s">
        <v>527</v>
      </c>
      <c r="D6" s="810" t="s">
        <v>528</v>
      </c>
      <c r="E6" s="810" t="s">
        <v>529</v>
      </c>
      <c r="F6" s="811" t="s">
        <v>530</v>
      </c>
      <c r="G6" s="811" t="s">
        <v>531</v>
      </c>
      <c r="H6" s="811" t="s">
        <v>532</v>
      </c>
      <c r="I6" s="810" t="s">
        <v>533</v>
      </c>
      <c r="J6" s="810" t="s">
        <v>534</v>
      </c>
      <c r="K6" s="810" t="s">
        <v>535</v>
      </c>
      <c r="L6" s="811" t="s">
        <v>536</v>
      </c>
      <c r="M6" s="812" t="s">
        <v>239</v>
      </c>
    </row>
    <row r="7" spans="1:69" s="797" customFormat="1">
      <c r="A7" s="1621" t="s">
        <v>537</v>
      </c>
      <c r="B7" s="1622"/>
      <c r="C7" s="1622"/>
      <c r="D7" s="1622"/>
      <c r="E7" s="1653"/>
      <c r="F7" s="1653"/>
      <c r="G7" s="1622"/>
      <c r="H7" s="1622"/>
      <c r="I7" s="1622"/>
      <c r="J7" s="1622"/>
      <c r="K7" s="1622"/>
      <c r="L7" s="1622"/>
      <c r="M7" s="1623"/>
    </row>
    <row r="8" spans="1:69" ht="17.25" customHeight="1">
      <c r="A8" s="813"/>
      <c r="B8" s="814"/>
      <c r="C8" s="815"/>
      <c r="D8" s="816"/>
      <c r="E8" s="817"/>
      <c r="F8" s="818"/>
      <c r="G8" s="818"/>
      <c r="H8" s="819" t="str">
        <f t="array" ref="H8">_xlfn.IFS(AND(F8=$V$11,G8=$X$11),$Z$11,AND(F8=$V$11,G8=$X$12),$Z$11,AND(F8=$V$11,G8=$X$13),$Z$12,AND(F8=$V$12,G8=$X$11),$Z$12,AND(F8=$V$12,G8=$X$12),$Z$12,AND(F8=$V$12,G8=$X$13),$Z$13,AND(F8=$V$13,G8=$X$11),$Z$12,AND(F8=$V$13,G8=$X$12),$Z$13,AND(F8=$V$13,G8=$X$13),$Z$13,AND(F8=$V$14,G8=$X$11),$Z$13,AND(F8=$V$14,G8=$X$12),$Z$14,AND(F8=$V$14,G8=$X$13),$Z$14,TRUE,"")</f>
        <v/>
      </c>
      <c r="I8" s="815"/>
      <c r="J8" s="815"/>
      <c r="K8" s="815"/>
      <c r="L8" s="820"/>
      <c r="M8" s="821"/>
      <c r="P8" s="1627" t="s">
        <v>538</v>
      </c>
      <c r="Q8" s="822" t="s">
        <v>539</v>
      </c>
      <c r="R8" s="823" t="s">
        <v>540</v>
      </c>
      <c r="S8" s="824" t="s">
        <v>541</v>
      </c>
      <c r="T8" s="825" t="s">
        <v>542</v>
      </c>
      <c r="V8" s="826" t="s">
        <v>543</v>
      </c>
      <c r="X8" s="826" t="s">
        <v>544</v>
      </c>
      <c r="Z8" s="826" t="s">
        <v>545</v>
      </c>
      <c r="AB8" s="826" t="s">
        <v>546</v>
      </c>
    </row>
    <row r="9" spans="1:69">
      <c r="A9" s="813"/>
      <c r="B9" s="827"/>
      <c r="C9" s="828"/>
      <c r="D9" s="829"/>
      <c r="E9" s="830"/>
      <c r="F9" s="831"/>
      <c r="G9" s="831"/>
      <c r="H9" s="819" t="str">
        <f t="array" ref="H9">_xlfn.IFS(AND(F9=$V$11,G9=$X$11),$Z$11,AND(F9=$V$11,G9=$X$12),$Z$11,AND(F9=$V$11,G9=$X$13),$Z$12,AND(F9=$V$12,G9=$X$11),$Z$12,AND(F9=$V$12,G9=$X$12),$Z$12,AND(F9=$V$12,G9=$X$13),$Z$13,AND(F9=$V$13,G9=$X$11),$Z$12,AND(F9=$V$13,G9=$X$12),$Z$13,AND(F9=$V$13,G9=$X$13),$Z$13,AND(F9=$V$14,G9=$X$11),$Z$13,AND(F9=$V$14,G9=$X$12),$Z$14,AND(F9=$V$14,G9=$X$13),$Z$14,TRUE,"")</f>
        <v/>
      </c>
      <c r="I9" s="815"/>
      <c r="J9" s="830"/>
      <c r="K9" s="815"/>
      <c r="L9" s="832"/>
      <c r="M9" s="833"/>
      <c r="P9" s="1646"/>
      <c r="Q9" s="1637" t="s">
        <v>547</v>
      </c>
      <c r="R9" s="1638" t="s">
        <v>548</v>
      </c>
      <c r="S9" s="1639" t="s">
        <v>549</v>
      </c>
      <c r="T9" s="1640" t="s">
        <v>550</v>
      </c>
      <c r="V9" s="826"/>
      <c r="X9" s="826"/>
      <c r="Z9" s="826"/>
      <c r="AB9" s="826"/>
    </row>
    <row r="10" spans="1:69">
      <c r="A10" s="813"/>
      <c r="B10" s="827"/>
      <c r="C10" s="828"/>
      <c r="D10" s="829"/>
      <c r="E10" s="830"/>
      <c r="F10" s="831"/>
      <c r="G10" s="831"/>
      <c r="H10" s="819" t="str">
        <f t="array" ref="H10">_xlfn.IFS(AND(F10=$V$11,G10=$X$11),$Z$11,AND(F10=$V$11,G10=$X$12),$Z$11,AND(F10=$V$11,G10=$X$13),$Z$12,AND(F10=$V$12,G10=$X$11),$Z$12,AND(F10=$V$12,G10=$X$12),$Z$12,AND(F10=$V$12,G10=$X$13),$Z$13,AND(F10=$V$13,G10=$X$11),$Z$12,AND(F10=$V$13,G10=$X$12),$Z$13,AND(F10=$V$13,G10=$X$13),$Z$13,AND(F10=$V$14,G10=$X$11),$Z$13,AND(F10=$V$14,G10=$X$12),$Z$14,AND(F10=$V$14,G10=$X$13),$Z$14,TRUE,"")</f>
        <v/>
      </c>
      <c r="I10" s="830"/>
      <c r="J10" s="830"/>
      <c r="K10" s="830"/>
      <c r="L10" s="832"/>
      <c r="M10" s="833"/>
      <c r="P10" s="1646"/>
      <c r="Q10" s="1637"/>
      <c r="R10" s="1638"/>
      <c r="S10" s="1639"/>
      <c r="T10" s="1640"/>
      <c r="V10" s="834"/>
      <c r="X10" s="834"/>
      <c r="Z10" s="834"/>
      <c r="AB10" s="834"/>
    </row>
    <row r="11" spans="1:69" ht="18" customHeight="1">
      <c r="A11" s="835"/>
      <c r="B11" s="827"/>
      <c r="C11" s="828"/>
      <c r="D11" s="836"/>
      <c r="E11" s="828"/>
      <c r="F11" s="831"/>
      <c r="G11" s="831"/>
      <c r="H11" s="819" t="str">
        <f t="array" ref="H11">_xlfn.IFS(AND(F11=$V$11,G11=$X$11),$Z$11,AND(F11=$V$11,G11=$X$12),$Z$11,AND(F11=$V$11,G11=$X$13),$Z$12,AND(F11=$V$12,G11=$X$11),$Z$12,AND(F11=$V$12,G11=$X$12),$Z$12,AND(F11=$V$12,G11=$X$13),$Z$13,AND(F11=$V$13,G11=$X$11),$Z$12,AND(F11=$V$13,G11=$X$12),$Z$13,AND(F11=$V$13,G11=$X$13),$Z$13,AND(F11=$V$14,G11=$X$11),$Z$13,AND(F11=$V$14,G11=$X$12),$Z$14,AND(F11=$V$14,G11=$X$13),$Z$14,TRUE,"")</f>
        <v/>
      </c>
      <c r="I11" s="830"/>
      <c r="J11" s="830"/>
      <c r="K11" s="830"/>
      <c r="L11" s="832"/>
      <c r="M11" s="833"/>
      <c r="P11" s="1628"/>
      <c r="Q11" s="837" t="s">
        <v>551</v>
      </c>
      <c r="R11" s="838" t="s">
        <v>552</v>
      </c>
      <c r="S11" s="839" t="s">
        <v>553</v>
      </c>
      <c r="T11" s="840" t="s">
        <v>554</v>
      </c>
      <c r="V11" s="841" t="s">
        <v>555</v>
      </c>
      <c r="X11" s="841" t="s">
        <v>556</v>
      </c>
      <c r="Z11" s="842" t="s">
        <v>557</v>
      </c>
      <c r="AB11" s="843" t="s">
        <v>558</v>
      </c>
    </row>
    <row r="12" spans="1:69" ht="16.5" customHeight="1">
      <c r="A12" s="835"/>
      <c r="B12" s="827"/>
      <c r="C12" s="828"/>
      <c r="D12" s="828"/>
      <c r="E12" s="828"/>
      <c r="F12" s="831"/>
      <c r="G12" s="831"/>
      <c r="H12" s="844" t="str">
        <f t="array" ref="H12">_xlfn.IFS(AND(F12=$V$11,G12=$X$11),$Z$11,AND(F12=$V$11,G12=$X$12),$Z$11,AND(F12=$V$11,G12=$X$13),$Z$12,AND(F12=$V$12,G12=$X$11),$Z$12,AND(F12=$V$12,G12=$X$12),$Z$12,AND(F12=$V$12,G12=$X$13),$Z$13,AND(F12=$V$13,G12=$X$11),$Z$12,AND(F12=$V$13,G12=$X$12),$Z$13,AND(F12=$V$13,G12=$X$13),$Z$13,AND(F12=$V$14,G12=$X$11),$Z$13,AND(F12=$V$14,G12=$X$12),$Z$14,AND(F12=$V$14,G12=$X$13),$Z$14,TRUE,"")</f>
        <v/>
      </c>
      <c r="I12" s="830"/>
      <c r="J12" s="830"/>
      <c r="K12" s="830"/>
      <c r="L12" s="845"/>
      <c r="M12" s="846"/>
      <c r="P12" s="847"/>
      <c r="Q12" s="848"/>
      <c r="R12" s="848"/>
      <c r="S12" s="848"/>
      <c r="T12" s="848"/>
      <c r="V12" s="841" t="s">
        <v>559</v>
      </c>
      <c r="X12" s="849" t="s">
        <v>560</v>
      </c>
      <c r="Z12" s="850" t="s">
        <v>561</v>
      </c>
      <c r="AB12" s="851" t="s">
        <v>562</v>
      </c>
    </row>
    <row r="13" spans="1:69" ht="18" customHeight="1">
      <c r="A13" s="835"/>
      <c r="B13" s="827"/>
      <c r="C13" s="830"/>
      <c r="D13" s="830"/>
      <c r="E13" s="830"/>
      <c r="F13" s="831"/>
      <c r="G13" s="831"/>
      <c r="H13" s="852" t="str">
        <f t="array" ref="H13">_xlfn.IFS(AND(F13=$V$11,G13=$X$11),$Z$11,AND(F13=$V$11,G13=$X$12),$Z$11,AND(F13=$V$11,G13=$X$13),$Z$12,AND(F13=$V$12,G13=$X$11),$Z$12,AND(F13=$V$12,G13=$X$12),$Z$12,AND(F13=$V$12,G13=$X$13),$Z$13,AND(F13=$V$13,G13=$X$11),$Z$12,AND(F13=$V$13,G13=$X$12),$Z$13,AND(F13=$V$13,G13=$X$13),$Z$13,AND(F13=$V$14,G13=$X$11),$Z$13,AND(F13=$V$14,G13=$X$12),$Z$14,AND(F13=$V$14,G13=$X$13),$Z$14,TRUE,"")</f>
        <v/>
      </c>
      <c r="I13" s="830"/>
      <c r="J13" s="830"/>
      <c r="K13" s="830"/>
      <c r="L13" s="845"/>
      <c r="M13" s="853"/>
      <c r="P13" s="1641"/>
      <c r="Q13" s="1643" t="s">
        <v>563</v>
      </c>
      <c r="R13" s="1644"/>
      <c r="S13" s="1644"/>
      <c r="T13" s="1645"/>
      <c r="V13" s="854" t="s">
        <v>564</v>
      </c>
      <c r="X13" s="855" t="s">
        <v>565</v>
      </c>
      <c r="Z13" s="856" t="s">
        <v>566</v>
      </c>
      <c r="AB13" s="857" t="s">
        <v>567</v>
      </c>
    </row>
    <row r="14" spans="1:69" ht="13.5" customHeight="1">
      <c r="A14" s="835"/>
      <c r="B14" s="827"/>
      <c r="C14" s="830"/>
      <c r="D14" s="830"/>
      <c r="E14" s="830"/>
      <c r="F14" s="831"/>
      <c r="G14" s="831"/>
      <c r="H14" s="852" t="str">
        <f t="array" ref="H14">_xlfn.IFS(AND(F14=$V$11,G14=$X$11),$Z$11,AND(F14=$V$11,G14=$X$12),$Z$11,AND(F14=$V$11,G14=$X$13),$Z$12,AND(F14=$V$12,G14=$X$11),$Z$12,AND(F14=$V$12,G14=$X$12),$Z$12,AND(F14=$V$12,G14=$X$13),$Z$13,AND(F14=$V$13,G14=$X$11),$Z$12,AND(F14=$V$13,G14=$X$12),$Z$13,AND(F14=$V$13,G14=$X$13),$Z$13,AND(F14=$V$14,G14=$X$11),$Z$13,AND(F14=$V$14,G14=$X$12),$Z$14,AND(F14=$V$14,G14=$X$13),$Z$14,TRUE,"")</f>
        <v/>
      </c>
      <c r="I14" s="830"/>
      <c r="J14" s="830"/>
      <c r="K14" s="830"/>
      <c r="L14" s="845"/>
      <c r="M14" s="853"/>
      <c r="P14" s="1642"/>
      <c r="Q14" s="841" t="s">
        <v>568</v>
      </c>
      <c r="R14" s="858" t="s">
        <v>569</v>
      </c>
      <c r="S14" s="854" t="s">
        <v>570</v>
      </c>
      <c r="T14" s="859" t="s">
        <v>571</v>
      </c>
      <c r="V14" s="859" t="s">
        <v>572</v>
      </c>
      <c r="X14" s="860" t="s">
        <v>573</v>
      </c>
      <c r="Z14" s="861" t="s">
        <v>574</v>
      </c>
      <c r="AB14" s="862" t="s">
        <v>575</v>
      </c>
    </row>
    <row r="15" spans="1:69" ht="15">
      <c r="A15" s="863"/>
      <c r="B15" s="864"/>
      <c r="C15" s="830"/>
      <c r="D15" s="830"/>
      <c r="E15" s="830"/>
      <c r="F15" s="831"/>
      <c r="G15" s="831"/>
      <c r="H15" s="852" t="str">
        <f t="array" ref="H15">_xlfn.IFS(AND(F15=$V$11,G15=$X$11),$Z$11,AND(F15=$V$11,G15=$X$12),$Z$11,AND(F15=$V$11,G15=$X$13),$Z$12,AND(F15=$V$12,G15=$X$11),$Z$12,AND(F15=$V$12,G15=$X$12),$Z$12,AND(F15=$V$12,G15=$X$13),$Z$13,AND(F15=$V$13,G15=$X$11),$Z$12,AND(F15=$V$13,G15=$X$12),$Z$13,AND(F15=$V$13,G15=$X$13),$Z$13,AND(F15=$V$14,G15=$X$11),$Z$13,AND(F15=$V$14,G15=$X$12),$Z$14,AND(F15=$V$14,G15=$X$13),$Z$14,TRUE,"")</f>
        <v/>
      </c>
      <c r="I15" s="830"/>
      <c r="J15" s="830"/>
      <c r="K15" s="830"/>
      <c r="L15" s="845"/>
      <c r="M15" s="853"/>
      <c r="P15" s="865" t="s">
        <v>576</v>
      </c>
      <c r="Q15" s="1624"/>
      <c r="R15" s="1625"/>
      <c r="S15" s="1625"/>
      <c r="T15" s="1626"/>
    </row>
    <row r="16" spans="1:69" ht="16.5" customHeight="1">
      <c r="A16" s="866"/>
      <c r="B16" s="867"/>
      <c r="C16" s="830"/>
      <c r="D16" s="830"/>
      <c r="E16" s="830"/>
      <c r="F16" s="831"/>
      <c r="G16" s="831"/>
      <c r="H16" s="852" t="str">
        <f t="array" ref="H16">_xlfn.IFS(AND(F16=$V$11,G16=$X$11),$Z$11,AND(F16=$V$11,G16=$X$12),$Z$11,AND(F16=$V$11,G16=$X$13),$Z$12,AND(F16=$V$12,G16=$X$11),$Z$12,AND(F16=$V$12,G16=$X$12),$Z$12,AND(F16=$V$12,G16=$X$13),$Z$13,AND(F16=$V$13,G16=$X$11),$Z$12,AND(F16=$V$13,G16=$X$12),$Z$13,AND(F16=$V$13,G16=$X$13),$Z$13,AND(F16=$V$14,G16=$X$11),$Z$13,AND(F16=$V$14,G16=$X$12),$Z$14,AND(F16=$V$14,G16=$X$13),$Z$14,TRUE,"")</f>
        <v/>
      </c>
      <c r="I16" s="830"/>
      <c r="J16" s="830"/>
      <c r="K16" s="830"/>
      <c r="L16" s="845"/>
      <c r="M16" s="853"/>
      <c r="P16" s="841" t="s">
        <v>577</v>
      </c>
      <c r="Q16" s="868" t="s">
        <v>557</v>
      </c>
      <c r="R16" s="869" t="s">
        <v>561</v>
      </c>
      <c r="S16" s="869" t="s">
        <v>561</v>
      </c>
      <c r="T16" s="870" t="s">
        <v>566</v>
      </c>
    </row>
    <row r="17" spans="1:20" ht="14.25" customHeight="1">
      <c r="A17" s="866"/>
      <c r="B17" s="867"/>
      <c r="C17" s="830"/>
      <c r="D17" s="830"/>
      <c r="E17" s="830"/>
      <c r="F17" s="831"/>
      <c r="G17" s="831"/>
      <c r="H17" s="852" t="str">
        <f t="array" ref="H17">_xlfn.IFS(AND(F17=$V$11,G17=$X$11),$Z$11,AND(F17=$V$11,G17=$X$12),$Z$11,AND(F17=$V$11,G17=$X$13),$Z$12,AND(F17=$V$12,G17=$X$11),$Z$12,AND(F17=$V$12,G17=$X$12),$Z$12,AND(F17=$V$12,G17=$X$13),$Z$13,AND(F17=$V$13,G17=$X$11),$Z$12,AND(F17=$V$13,G17=$X$12),$Z$13,AND(F17=$V$13,G17=$X$13),$Z$13,AND(F17=$V$14,G17=$X$11),$Z$13,AND(F17=$V$14,G17=$X$12),$Z$14,AND(F17=$V$14,G17=$X$13),$Z$14,TRUE,"")</f>
        <v/>
      </c>
      <c r="I17" s="830"/>
      <c r="J17" s="830"/>
      <c r="K17" s="830"/>
      <c r="L17" s="845"/>
      <c r="M17" s="853"/>
      <c r="P17" s="849" t="s">
        <v>578</v>
      </c>
      <c r="Q17" s="868" t="s">
        <v>557</v>
      </c>
      <c r="R17" s="869" t="s">
        <v>561</v>
      </c>
      <c r="S17" s="870" t="s">
        <v>566</v>
      </c>
      <c r="T17" s="871" t="s">
        <v>574</v>
      </c>
    </row>
    <row r="18" spans="1:20" ht="15.75" customHeight="1">
      <c r="A18" s="1621" t="s">
        <v>579</v>
      </c>
      <c r="B18" s="1622"/>
      <c r="C18" s="1622"/>
      <c r="D18" s="1622"/>
      <c r="E18" s="1622"/>
      <c r="F18" s="1622"/>
      <c r="G18" s="1622"/>
      <c r="H18" s="1622"/>
      <c r="I18" s="1622"/>
      <c r="J18" s="1622"/>
      <c r="K18" s="1622"/>
      <c r="L18" s="1622"/>
      <c r="M18" s="1623"/>
      <c r="P18" s="855" t="s">
        <v>580</v>
      </c>
      <c r="Q18" s="869" t="s">
        <v>561</v>
      </c>
      <c r="R18" s="870" t="s">
        <v>566</v>
      </c>
      <c r="S18" s="870" t="s">
        <v>566</v>
      </c>
      <c r="T18" s="871" t="s">
        <v>574</v>
      </c>
    </row>
    <row r="19" spans="1:20">
      <c r="A19" s="813" t="s">
        <v>581</v>
      </c>
      <c r="B19" s="872"/>
      <c r="C19" s="828"/>
      <c r="D19" s="873"/>
      <c r="E19" s="828"/>
      <c r="F19" s="831"/>
      <c r="G19" s="831"/>
      <c r="H19" s="852"/>
      <c r="I19" s="828"/>
      <c r="J19" s="828"/>
      <c r="K19" s="828"/>
      <c r="L19" s="845"/>
      <c r="M19" s="853"/>
    </row>
    <row r="20" spans="1:20">
      <c r="A20" s="874" t="s">
        <v>58</v>
      </c>
      <c r="B20" s="875"/>
      <c r="C20" s="830"/>
      <c r="D20" s="873"/>
      <c r="E20" s="828"/>
      <c r="F20" s="831"/>
      <c r="G20" s="831"/>
      <c r="H20" s="852"/>
      <c r="I20" s="830"/>
      <c r="J20" s="830"/>
      <c r="K20" s="828"/>
      <c r="L20" s="845"/>
      <c r="M20" s="853"/>
      <c r="P20" s="1627" t="s">
        <v>525</v>
      </c>
      <c r="Q20" s="1629" t="s">
        <v>558</v>
      </c>
      <c r="R20" s="1631" t="s">
        <v>562</v>
      </c>
      <c r="S20" s="1633" t="s">
        <v>567</v>
      </c>
      <c r="T20" s="1635" t="s">
        <v>575</v>
      </c>
    </row>
    <row r="21" spans="1:20">
      <c r="A21" s="874" t="s">
        <v>60</v>
      </c>
      <c r="B21" s="872"/>
      <c r="C21" s="828"/>
      <c r="D21" s="873"/>
      <c r="E21" s="828"/>
      <c r="F21" s="831"/>
      <c r="G21" s="831"/>
      <c r="H21" s="852"/>
      <c r="I21" s="828"/>
      <c r="J21" s="828"/>
      <c r="K21" s="828"/>
      <c r="L21" s="845"/>
      <c r="M21" s="853"/>
      <c r="P21" s="1628"/>
      <c r="Q21" s="1630"/>
      <c r="R21" s="1632"/>
      <c r="S21" s="1634"/>
      <c r="T21" s="1636"/>
    </row>
    <row r="22" spans="1:20" ht="15">
      <c r="A22" s="874" t="s">
        <v>62</v>
      </c>
      <c r="B22" s="872"/>
      <c r="C22" s="828"/>
      <c r="D22" s="873"/>
      <c r="E22" s="828"/>
      <c r="F22" s="831"/>
      <c r="G22" s="831"/>
      <c r="H22" s="852"/>
      <c r="I22" s="828"/>
      <c r="J22" s="828"/>
      <c r="K22" s="828"/>
      <c r="L22" s="845"/>
      <c r="M22" s="853"/>
      <c r="P22" s="876"/>
      <c r="Q22" s="877"/>
      <c r="R22" s="877"/>
      <c r="S22" s="877"/>
      <c r="T22" s="878"/>
    </row>
    <row r="23" spans="1:20" ht="15">
      <c r="A23" s="874" t="s">
        <v>64</v>
      </c>
      <c r="B23" s="872"/>
      <c r="C23" s="830"/>
      <c r="D23" s="873"/>
      <c r="E23" s="830"/>
      <c r="F23" s="831"/>
      <c r="G23" s="831"/>
      <c r="H23" s="852"/>
      <c r="I23" s="830"/>
      <c r="J23" s="830"/>
      <c r="K23" s="830"/>
      <c r="L23" s="845"/>
      <c r="M23" s="853"/>
      <c r="P23" s="876"/>
      <c r="Q23" s="877"/>
      <c r="R23" s="877"/>
      <c r="S23" s="877"/>
      <c r="T23" s="878"/>
    </row>
    <row r="24" spans="1:20" ht="15">
      <c r="A24" s="874" t="s">
        <v>66</v>
      </c>
      <c r="B24" s="872"/>
      <c r="C24" s="828"/>
      <c r="D24" s="873"/>
      <c r="E24" s="828"/>
      <c r="F24" s="831"/>
      <c r="G24" s="831"/>
      <c r="H24" s="852"/>
      <c r="I24" s="828"/>
      <c r="J24" s="828"/>
      <c r="K24" s="828"/>
      <c r="L24" s="845"/>
      <c r="M24" s="853"/>
      <c r="P24" s="876"/>
      <c r="Q24" s="879"/>
      <c r="R24" s="879"/>
      <c r="S24" s="879"/>
      <c r="T24" s="880"/>
    </row>
    <row r="25" spans="1:20">
      <c r="A25" s="835"/>
      <c r="B25" s="830"/>
      <c r="C25" s="830"/>
      <c r="D25" s="830"/>
      <c r="E25" s="830"/>
      <c r="F25" s="831"/>
      <c r="G25" s="831"/>
      <c r="H25" s="852" t="str">
        <f t="array" ref="H25">_xlfn.IFS(AND(F25=$V$11,G25=$X$11),$Z$11,AND(F25=$V$11,G25=$X$12),$Z$11,AND(F25=$V$11,G25=$X$13),$Z$12,AND(F25=$V$12,G25=$X$11),$Z$12,AND(F25=$V$12,G25=$X$12),$Z$12,AND(F25=$V$12,G25=$X$13),$Z$13,AND(F25=$V$13,G25=$X$11),$Z$12,AND(F25=$V$13,G25=$X$12),$Z$13,AND(F25=$V$13,G25=$X$13),$Z$13,AND(F25=$V$14,G25=$X$11),$Z$13,AND(F25=$V$14,G25=$X$12),$Z$14,AND(F25=$V$14,G25=$X$13),$Z$14,TRUE,"")</f>
        <v/>
      </c>
      <c r="I25" s="830"/>
      <c r="J25" s="830"/>
      <c r="K25" s="830"/>
      <c r="L25" s="845"/>
      <c r="M25" s="853"/>
    </row>
    <row r="26" spans="1:20">
      <c r="A26" s="863"/>
      <c r="B26" s="828"/>
      <c r="C26" s="828"/>
      <c r="D26" s="828"/>
      <c r="E26" s="828"/>
      <c r="F26" s="831"/>
      <c r="G26" s="831"/>
      <c r="H26" s="852" t="str">
        <f t="array" ref="H26">_xlfn.IFS(AND(F26=$V$11,G26=$X$11),$Z$11,AND(F26=$V$11,G26=$X$12),$Z$11,AND(F26=$V$11,G26=$X$13),$Z$12,AND(F26=$V$12,G26=$X$11),$Z$12,AND(F26=$V$12,G26=$X$12),$Z$12,AND(F26=$V$12,G26=$X$13),$Z$13,AND(F26=$V$13,G26=$X$11),$Z$12,AND(F26=$V$13,G26=$X$12),$Z$13,AND(F26=$V$13,G26=$X$13),$Z$13,AND(F26=$V$14,G26=$X$11),$Z$13,AND(F26=$V$14,G26=$X$12),$Z$14,AND(F26=$V$14,G26=$X$13),$Z$14,TRUE,"")</f>
        <v/>
      </c>
      <c r="I26" s="828"/>
      <c r="J26" s="828"/>
      <c r="K26" s="828"/>
      <c r="L26" s="845"/>
      <c r="M26" s="881"/>
    </row>
    <row r="27" spans="1:20">
      <c r="A27" s="866"/>
      <c r="B27" s="882"/>
      <c r="C27" s="882"/>
      <c r="D27" s="882"/>
      <c r="E27" s="882"/>
      <c r="F27" s="883"/>
      <c r="G27" s="883"/>
      <c r="H27" s="852" t="str">
        <f t="array" ref="H27">_xlfn.IFS(AND(F27=$V$11,G27=$X$11),$Z$11,AND(F27=$V$11,G27=$X$12),$Z$11,AND(F27=$V$11,G27=$X$13),$Z$12,AND(F27=$V$12,G27=$X$11),$Z$12,AND(F27=$V$12,G27=$X$12),$Z$12,AND(F27=$V$12,G27=$X$13),$Z$13,AND(F27=$V$13,G27=$X$11),$Z$12,AND(F27=$V$13,G27=$X$12),$Z$13,AND(F27=$V$13,G27=$X$13),$Z$13,AND(F27=$V$14,G27=$X$11),$Z$13,AND(F27=$V$14,G27=$X$12),$Z$14,AND(F27=$V$14,G27=$X$13),$Z$14,TRUE,"")</f>
        <v/>
      </c>
      <c r="I27" s="882"/>
      <c r="J27" s="882"/>
      <c r="K27" s="882"/>
      <c r="L27" s="884"/>
      <c r="M27" s="885"/>
    </row>
    <row r="28" spans="1:20">
      <c r="A28" s="866"/>
      <c r="B28" s="886"/>
      <c r="C28" s="886"/>
      <c r="D28" s="886"/>
      <c r="E28" s="886"/>
      <c r="F28" s="883"/>
      <c r="G28" s="883"/>
      <c r="H28" s="852" t="str">
        <f t="array" ref="H28">_xlfn.IFS(AND(F28=$V$11,G28=$X$11),$Z$11,AND(F28=$V$11,G28=$X$12),$Z$11,AND(F28=$V$11,G28=$X$13),$Z$12,AND(F28=$V$12,G28=$X$11),$Z$12,AND(F28=$V$12,G28=$X$12),$Z$12,AND(F28=$V$12,G28=$X$13),$Z$13,AND(F28=$V$13,G28=$X$11),$Z$12,AND(F28=$V$13,G28=$X$12),$Z$13,AND(F28=$V$13,G28=$X$13),$Z$13,AND(F28=$V$14,G28=$X$11),$Z$13,AND(F28=$V$14,G28=$X$12),$Z$14,AND(F28=$V$14,G28=$X$13),$Z$14,TRUE,"")</f>
        <v/>
      </c>
      <c r="I28" s="886"/>
      <c r="J28" s="886"/>
      <c r="K28" s="886"/>
      <c r="L28" s="884"/>
      <c r="M28" s="887"/>
    </row>
    <row r="29" spans="1:20" ht="15.75" customHeight="1">
      <c r="A29" s="1621" t="s">
        <v>582</v>
      </c>
      <c r="B29" s="1622"/>
      <c r="C29" s="1622"/>
      <c r="D29" s="1622"/>
      <c r="E29" s="1622"/>
      <c r="F29" s="1622"/>
      <c r="G29" s="1622"/>
      <c r="H29" s="1622"/>
      <c r="I29" s="1622"/>
      <c r="J29" s="1622"/>
      <c r="K29" s="1622"/>
      <c r="L29" s="1622"/>
      <c r="M29" s="1623"/>
    </row>
    <row r="30" spans="1:20">
      <c r="A30" s="813" t="s">
        <v>583</v>
      </c>
      <c r="B30" s="888"/>
      <c r="C30" s="889"/>
      <c r="D30" s="889"/>
      <c r="E30" s="889"/>
      <c r="F30" s="890"/>
      <c r="G30" s="890"/>
      <c r="H30" s="819" t="str">
        <f t="array" ref="H30">_xlfn.IFS(AND(F30=$V$11,G30=$X$11),$Z$11,AND(F30=$V$11,G30=$X$12),$Z$11,AND(F30=$V$11,G30=$X$13),$Z$12,AND(F30=$V$12,G30=$X$11),$Z$12,AND(F30=$V$12,G30=$X$12),$Z$12,AND(F30=$V$12,G30=$X$13),$Z$13,AND(F30=$V$13,G30=$X$11),$Z$12,AND(F30=$V$13,G30=$X$12),$Z$13,AND(F30=$V$13,G30=$X$13),$Z$13,AND(F30=$V$14,G30=$X$11),$Z$13,AND(F30=$V$14,G30=$X$12),$Z$14,AND(F30=$V$14,G30=$X$13),$Z$14,TRUE,"")</f>
        <v/>
      </c>
      <c r="I30" s="889"/>
      <c r="J30" s="889"/>
      <c r="K30" s="889"/>
      <c r="L30" s="820"/>
      <c r="M30" s="891"/>
    </row>
    <row r="31" spans="1:20" ht="13.5" customHeight="1">
      <c r="A31" s="835"/>
      <c r="B31" s="828"/>
      <c r="C31" s="828"/>
      <c r="D31" s="828"/>
      <c r="E31" s="828"/>
      <c r="F31" s="831"/>
      <c r="G31" s="831"/>
      <c r="H31" s="819" t="str">
        <f t="array" ref="H31">_xlfn.IFS(AND(F31=$V$11,G31=$X$11),$Z$11,AND(F31=$V$11,G31=$X$12),$Z$11,AND(F31=$V$11,G31=$X$13),$Z$12,AND(F31=$V$12,G31=$X$11),$Z$12,AND(F31=$V$12,G31=$X$12),$Z$12,AND(F31=$V$12,G31=$X$13),$Z$13,AND(F31=$V$13,G31=$X$11),$Z$12,AND(F31=$V$13,G31=$X$12),$Z$13,AND(F31=$V$13,G31=$X$13),$Z$13,AND(F31=$V$14,G31=$X$11),$Z$13,AND(F31=$V$14,G31=$X$12),$Z$14,AND(F31=$V$14,G31=$X$13),$Z$14,TRUE,"")</f>
        <v/>
      </c>
      <c r="I31" s="828"/>
      <c r="J31" s="828"/>
      <c r="K31" s="828"/>
      <c r="L31" s="832"/>
      <c r="M31" s="833"/>
    </row>
    <row r="32" spans="1:20" ht="15" customHeight="1">
      <c r="A32" s="835"/>
      <c r="B32" s="882"/>
      <c r="C32" s="882"/>
      <c r="D32" s="882"/>
      <c r="E32" s="882"/>
      <c r="F32" s="883"/>
      <c r="G32" s="883"/>
      <c r="H32" s="819" t="str">
        <f t="array" ref="H32">_xlfn.IFS(AND(F32=$V$11,G32=$X$11),$Z$11,AND(F32=$V$11,G32=$X$12),$Z$11,AND(F32=$V$11,G32=$X$13),$Z$12,AND(F32=$V$12,G32=$X$11),$Z$12,AND(F32=$V$12,G32=$X$12),$Z$12,AND(F32=$V$12,G32=$X$13),$Z$13,AND(F32=$V$13,G32=$X$11),$Z$12,AND(F32=$V$13,G32=$X$12),$Z$13,AND(F32=$V$13,G32=$X$13),$Z$13,AND(F32=$V$14,G32=$X$11),$Z$13,AND(F32=$V$14,G32=$X$12),$Z$14,AND(F32=$V$14,G32=$X$13),$Z$14,TRUE,"")</f>
        <v/>
      </c>
      <c r="I32" s="882"/>
      <c r="J32" s="882"/>
      <c r="K32" s="882"/>
      <c r="L32" s="884"/>
      <c r="M32" s="833"/>
    </row>
    <row r="33" spans="1:13">
      <c r="A33" s="835"/>
      <c r="B33" s="828"/>
      <c r="C33" s="828"/>
      <c r="D33" s="828"/>
      <c r="E33" s="828"/>
      <c r="F33" s="831"/>
      <c r="G33" s="831"/>
      <c r="H33" s="844" t="str">
        <f t="array" ref="H33">_xlfn.IFS(AND(F33=$V$11,G33=$X$11),$Z$11,AND(F33=$V$11,G33=$X$12),$Z$11,AND(F33=$V$11,G33=$X$13),$Z$12,AND(F33=$V$12,G33=$X$11),$Z$12,AND(F33=$V$12,G33=$X$12),$Z$12,AND(F33=$V$12,G33=$X$13),$Z$13,AND(F33=$V$13,G33=$X$11),$Z$12,AND(F33=$V$13,G33=$X$12),$Z$13,AND(F33=$V$13,G33=$X$13),$Z$13,AND(F33=$V$14,G33=$X$11),$Z$13,AND(F33=$V$14,G33=$X$12),$Z$14,AND(F33=$V$14,G33=$X$13),$Z$14,TRUE,"")</f>
        <v/>
      </c>
      <c r="I33" s="828"/>
      <c r="J33" s="828"/>
      <c r="K33" s="828"/>
      <c r="L33" s="845"/>
      <c r="M33" s="846"/>
    </row>
    <row r="34" spans="1:13">
      <c r="A34" s="835"/>
      <c r="B34" s="830"/>
      <c r="C34" s="830"/>
      <c r="D34" s="830"/>
      <c r="E34" s="830"/>
      <c r="F34" s="831"/>
      <c r="G34" s="831"/>
      <c r="H34" s="852" t="str">
        <f t="array" ref="H34">_xlfn.IFS(AND(F34=$V$11,G34=$X$11),$Z$11,AND(F34=$V$11,G34=$X$12),$Z$11,AND(F34=$V$11,G34=$X$13),$Z$12,AND(F34=$V$12,G34=$X$11),$Z$12,AND(F34=$V$12,G34=$X$12),$Z$12,AND(F34=$V$12,G34=$X$13),$Z$13,AND(F34=$V$13,G34=$X$11),$Z$12,AND(F34=$V$13,G34=$X$12),$Z$13,AND(F34=$V$13,G34=$X$13),$Z$13,AND(F34=$V$14,G34=$X$11),$Z$13,AND(F34=$V$14,G34=$X$12),$Z$14,AND(F34=$V$14,G34=$X$13),$Z$14,TRUE,"")</f>
        <v/>
      </c>
      <c r="I34" s="830"/>
      <c r="J34" s="830"/>
      <c r="K34" s="830"/>
      <c r="L34" s="845"/>
      <c r="M34" s="853"/>
    </row>
    <row r="35" spans="1:13" ht="15" customHeight="1">
      <c r="A35" s="835"/>
      <c r="B35" s="872"/>
      <c r="C35" s="828"/>
      <c r="D35" s="828"/>
      <c r="E35" s="828"/>
      <c r="F35" s="831"/>
      <c r="G35" s="831"/>
      <c r="H35" s="852" t="str">
        <f t="array" ref="H35">_xlfn.IFS(AND(F35=$V$11,G35=$X$11),$Z$11,AND(F35=$V$11,G35=$X$12),$Z$11,AND(F35=$V$11,G35=$X$13),$Z$12,AND(F35=$V$12,G35=$X$11),$Z$12,AND(F35=$V$12,G35=$X$12),$Z$12,AND(F35=$V$12,G35=$X$13),$Z$13,AND(F35=$V$13,G35=$X$11),$Z$12,AND(F35=$V$13,G35=$X$12),$Z$13,AND(F35=$V$13,G35=$X$13),$Z$13,AND(F35=$V$14,G35=$X$11),$Z$13,AND(F35=$V$14,G35=$X$12),$Z$14,AND(F35=$V$14,G35=$X$13),$Z$14,TRUE,"")</f>
        <v/>
      </c>
      <c r="I35" s="828"/>
      <c r="J35" s="828"/>
      <c r="K35" s="828"/>
      <c r="L35" s="845"/>
      <c r="M35" s="853"/>
    </row>
    <row r="36" spans="1:13">
      <c r="A36" s="835"/>
      <c r="B36" s="830"/>
      <c r="C36" s="830"/>
      <c r="D36" s="830"/>
      <c r="E36" s="830"/>
      <c r="F36" s="831"/>
      <c r="G36" s="831"/>
      <c r="H36" s="852" t="str">
        <f t="array" ref="H36">_xlfn.IFS(AND(F36=$V$11,G36=$X$11),$Z$11,AND(F36=$V$11,G36=$X$12),$Z$11,AND(F36=$V$11,G36=$X$13),$Z$12,AND(F36=$V$12,G36=$X$11),$Z$12,AND(F36=$V$12,G36=$X$12),$Z$12,AND(F36=$V$12,G36=$X$13),$Z$13,AND(F36=$V$13,G36=$X$11),$Z$12,AND(F36=$V$13,G36=$X$12),$Z$13,AND(F36=$V$13,G36=$X$13),$Z$13,AND(F36=$V$14,G36=$X$11),$Z$13,AND(F36=$V$14,G36=$X$12),$Z$14,AND(F36=$V$14,G36=$X$13),$Z$14,TRUE,"")</f>
        <v/>
      </c>
      <c r="I36" s="830"/>
      <c r="J36" s="830"/>
      <c r="K36" s="830"/>
      <c r="L36" s="845"/>
      <c r="M36" s="853"/>
    </row>
    <row r="37" spans="1:13">
      <c r="A37" s="863"/>
      <c r="B37" s="830"/>
      <c r="C37" s="830"/>
      <c r="D37" s="830"/>
      <c r="E37" s="830"/>
      <c r="F37" s="831"/>
      <c r="G37" s="831"/>
      <c r="H37" s="852" t="str">
        <f t="array" ref="H37">_xlfn.IFS(AND(F37=$V$11,G37=$X$11),$Z$11,AND(F37=$V$11,G37=$X$12),$Z$11,AND(F37=$V$11,G37=$X$13),$Z$12,AND(F37=$V$12,G37=$X$11),$Z$12,AND(F37=$V$12,G37=$X$12),$Z$12,AND(F37=$V$12,G37=$X$13),$Z$13,AND(F37=$V$13,G37=$X$11),$Z$12,AND(F37=$V$13,G37=$X$12),$Z$13,AND(F37=$V$13,G37=$X$13),$Z$13,AND(F37=$V$14,G37=$X$11),$Z$13,AND(F37=$V$14,G37=$X$12),$Z$14,AND(F37=$V$14,G37=$X$13),$Z$14,TRUE,"")</f>
        <v/>
      </c>
      <c r="I37" s="830"/>
      <c r="J37" s="830"/>
      <c r="K37" s="830"/>
      <c r="L37" s="845"/>
      <c r="M37" s="853"/>
    </row>
    <row r="38" spans="1:13">
      <c r="A38" s="866"/>
      <c r="B38" s="828"/>
      <c r="C38" s="828"/>
      <c r="D38" s="828"/>
      <c r="E38" s="828"/>
      <c r="F38" s="831"/>
      <c r="G38" s="831"/>
      <c r="H38" s="852" t="str">
        <f t="array" ref="H38">_xlfn.IFS(AND(F38=$V$11,G38=$X$11),$Z$11,AND(F38=$V$11,G38=$X$12),$Z$11,AND(F38=$V$11,G38=$X$13),$Z$12,AND(F38=$V$12,G38=$X$11),$Z$12,AND(F38=$V$12,G38=$X$12),$Z$12,AND(F38=$V$12,G38=$X$13),$Z$13,AND(F38=$V$13,G38=$X$11),$Z$12,AND(F38=$V$13,G38=$X$12),$Z$13,AND(F38=$V$13,G38=$X$13),$Z$13,AND(F38=$V$14,G38=$X$11),$Z$13,AND(F38=$V$14,G38=$X$12),$Z$14,AND(F38=$V$14,G38=$X$13),$Z$14,TRUE,"")</f>
        <v/>
      </c>
      <c r="I38" s="828"/>
      <c r="J38" s="828"/>
      <c r="K38" s="828"/>
      <c r="L38" s="845"/>
      <c r="M38" s="853"/>
    </row>
    <row r="39" spans="1:13">
      <c r="A39" s="866"/>
      <c r="B39" s="875"/>
      <c r="C39" s="830"/>
      <c r="D39" s="830"/>
      <c r="E39" s="830"/>
      <c r="F39" s="831"/>
      <c r="G39" s="831"/>
      <c r="H39" s="852" t="str">
        <f t="array" ref="H39">_xlfn.IFS(AND(F39=$V$11,G39=$X$11),$Z$11,AND(F39=$V$11,G39=$X$12),$Z$11,AND(F39=$V$11,G39=$X$13),$Z$12,AND(F39=$V$12,G39=$X$11),$Z$12,AND(F39=$V$12,G39=$X$12),$Z$12,AND(F39=$V$12,G39=$X$13),$Z$13,AND(F39=$V$13,G39=$X$11),$Z$12,AND(F39=$V$13,G39=$X$12),$Z$13,AND(F39=$V$13,G39=$X$13),$Z$13,AND(F39=$V$14,G39=$X$11),$Z$13,AND(F39=$V$14,G39=$X$12),$Z$14,AND(F39=$V$14,G39=$X$13),$Z$14,TRUE,"")</f>
        <v/>
      </c>
      <c r="I39" s="830"/>
      <c r="J39" s="830"/>
      <c r="K39" s="830"/>
      <c r="L39" s="845"/>
      <c r="M39" s="853"/>
    </row>
    <row r="40" spans="1:13">
      <c r="A40" s="1621" t="s">
        <v>584</v>
      </c>
      <c r="B40" s="1622"/>
      <c r="C40" s="1622"/>
      <c r="D40" s="1622"/>
      <c r="E40" s="1622"/>
      <c r="F40" s="1622"/>
      <c r="G40" s="1622"/>
      <c r="H40" s="1622"/>
      <c r="I40" s="1622"/>
      <c r="J40" s="1622"/>
      <c r="K40" s="1622"/>
      <c r="L40" s="1622"/>
      <c r="M40" s="1623"/>
    </row>
    <row r="41" spans="1:13">
      <c r="A41" s="813" t="s">
        <v>585</v>
      </c>
      <c r="B41" s="875"/>
      <c r="C41" s="830"/>
      <c r="D41" s="830"/>
      <c r="E41" s="830"/>
      <c r="F41" s="831"/>
      <c r="G41" s="831"/>
      <c r="H41" s="852" t="str">
        <f t="array" ref="H41">_xlfn.IFS(AND(F41=$V$11,G41=$X$11),$Z$11,AND(F41=$V$11,G41=$X$12),$Z$11,AND(F41=$V$11,G41=$X$13),$Z$12,AND(F41=$V$12,G41=$X$11),$Z$12,AND(F41=$V$12,G41=$X$12),$Z$12,AND(F41=$V$12,G41=$X$13),$Z$13,AND(F41=$V$13,G41=$X$11),$Z$12,AND(F41=$V$13,G41=$X$12),$Z$13,AND(F41=$V$13,G41=$X$13),$Z$13,AND(F41=$V$14,G41=$X$11),$Z$13,AND(F41=$V$14,G41=$X$12),$Z$14,AND(F41=$V$14,G41=$X$13),$Z$14,TRUE,"")</f>
        <v/>
      </c>
      <c r="I41" s="830"/>
      <c r="J41" s="830"/>
      <c r="K41" s="830"/>
      <c r="L41" s="845"/>
      <c r="M41" s="853"/>
    </row>
    <row r="42" spans="1:13">
      <c r="A42" s="835"/>
      <c r="B42" s="828"/>
      <c r="C42" s="828"/>
      <c r="D42" s="828"/>
      <c r="E42" s="828"/>
      <c r="F42" s="831"/>
      <c r="G42" s="831"/>
      <c r="H42" s="852" t="str">
        <f t="array" ref="H42">_xlfn.IFS(AND(F42=$V$11,G42=$X$11),$Z$11,AND(F42=$V$11,G42=$X$12),$Z$11,AND(F42=$V$11,G42=$X$13),$Z$12,AND(F42=$V$12,G42=$X$11),$Z$12,AND(F42=$V$12,G42=$X$12),$Z$12,AND(F42=$V$12,G42=$X$13),$Z$13,AND(F42=$V$13,G42=$X$11),$Z$12,AND(F42=$V$13,G42=$X$12),$Z$13,AND(F42=$V$13,G42=$X$13),$Z$13,AND(F42=$V$14,G42=$X$11),$Z$13,AND(F42=$V$14,G42=$X$12),$Z$14,AND(F42=$V$14,G42=$X$13),$Z$14,TRUE,"")</f>
        <v/>
      </c>
      <c r="I42" s="828"/>
      <c r="J42" s="828"/>
      <c r="K42" s="828"/>
      <c r="L42" s="845"/>
      <c r="M42" s="853"/>
    </row>
    <row r="43" spans="1:13" ht="18" customHeight="1">
      <c r="A43" s="835"/>
      <c r="B43" s="872"/>
      <c r="C43" s="828"/>
      <c r="D43" s="828"/>
      <c r="E43" s="828"/>
      <c r="F43" s="831"/>
      <c r="G43" s="831"/>
      <c r="H43" s="852" t="str">
        <f t="array" ref="H43">_xlfn.IFS(AND(F43=$V$11,G43=$X$11),$Z$11,AND(F43=$V$11,G43=$X$12),$Z$11,AND(F43=$V$11,G43=$X$13),$Z$12,AND(F43=$V$12,G43=$X$11),$Z$12,AND(F43=$V$12,G43=$X$12),$Z$12,AND(F43=$V$12,G43=$X$13),$Z$13,AND(F43=$V$13,G43=$X$11),$Z$12,AND(F43=$V$13,G43=$X$12),$Z$13,AND(F43=$V$13,G43=$X$13),$Z$13,AND(F43=$V$14,G43=$X$11),$Z$13,AND(F43=$V$14,G43=$X$12),$Z$14,AND(F43=$V$14,G43=$X$13),$Z$14,TRUE,"")</f>
        <v/>
      </c>
      <c r="I43" s="828"/>
      <c r="J43" s="828"/>
      <c r="K43" s="828"/>
      <c r="L43" s="845"/>
      <c r="M43" s="853"/>
    </row>
    <row r="44" spans="1:13" ht="15" customHeight="1">
      <c r="A44" s="835"/>
      <c r="B44" s="828"/>
      <c r="C44" s="828"/>
      <c r="D44" s="828"/>
      <c r="E44" s="828"/>
      <c r="F44" s="831"/>
      <c r="G44" s="831"/>
      <c r="H44" s="852" t="str">
        <f t="array" ref="H44">_xlfn.IFS(AND(F44=$V$11,G44=$X$11),$Z$11,AND(F44=$V$11,G44=$X$12),$Z$11,AND(F44=$V$11,G44=$X$13),$Z$12,AND(F44=$V$12,G44=$X$11),$Z$12,AND(F44=$V$12,G44=$X$12),$Z$12,AND(F44=$V$12,G44=$X$13),$Z$13,AND(F44=$V$13,G44=$X$11),$Z$12,AND(F44=$V$13,G44=$X$12),$Z$13,AND(F44=$V$13,G44=$X$13),$Z$13,AND(F44=$V$14,G44=$X$11),$Z$13,AND(F44=$V$14,G44=$X$12),$Z$14,AND(F44=$V$14,G44=$X$13),$Z$14,TRUE,"")</f>
        <v/>
      </c>
      <c r="I44" s="828"/>
      <c r="J44" s="828"/>
      <c r="K44" s="828"/>
      <c r="L44" s="845"/>
      <c r="M44" s="853"/>
    </row>
    <row r="45" spans="1:13" ht="17.25" customHeight="1">
      <c r="A45" s="835"/>
      <c r="B45" s="882"/>
      <c r="C45" s="882"/>
      <c r="D45" s="882"/>
      <c r="E45" s="882"/>
      <c r="F45" s="883"/>
      <c r="G45" s="883"/>
      <c r="H45" s="852" t="str">
        <f t="array" ref="H45">_xlfn.IFS(AND(F45=$V$11,G45=$X$11),$Z$11,AND(F45=$V$11,G45=$X$12),$Z$11,AND(F45=$V$11,G45=$X$13),$Z$12,AND(F45=$V$12,G45=$X$11),$Z$12,AND(F45=$V$12,G45=$X$12),$Z$12,AND(F45=$V$12,G45=$X$13),$Z$13,AND(F45=$V$13,G45=$X$11),$Z$12,AND(F45=$V$13,G45=$X$12),$Z$13,AND(F45=$V$13,G45=$X$13),$Z$13,AND(F45=$V$14,G45=$X$11),$Z$13,AND(F45=$V$14,G45=$X$12),$Z$14,AND(F45=$V$14,G45=$X$13),$Z$14,TRUE,"")</f>
        <v/>
      </c>
      <c r="I45" s="882"/>
      <c r="J45" s="882"/>
      <c r="K45" s="882"/>
      <c r="L45" s="892"/>
      <c r="M45" s="881"/>
    </row>
    <row r="46" spans="1:13">
      <c r="A46" s="835"/>
      <c r="B46" s="882"/>
      <c r="C46" s="882"/>
      <c r="D46" s="882"/>
      <c r="E46" s="882"/>
      <c r="F46" s="883"/>
      <c r="G46" s="883"/>
      <c r="H46" s="819" t="str">
        <f t="array" ref="H46">_xlfn.IFS(AND(F46=$V$11,G46=$X$11),$Z$11,AND(F46=$V$11,G46=$X$12),$Z$11,AND(F46=$V$11,G46=$X$13),$Z$12,AND(F46=$V$12,G46=$X$11),$Z$12,AND(F46=$V$12,G46=$X$12),$Z$12,AND(F46=$V$12,G46=$X$13),$Z$13,AND(F46=$V$13,G46=$X$11),$Z$12,AND(F46=$V$13,G46=$X$12),$Z$13,AND(F46=$V$13,G46=$X$13),$Z$13,AND(F46=$V$14,G46=$X$11),$Z$13,AND(F46=$V$14,G46=$X$12),$Z$14,AND(F46=$V$14,G46=$X$13),$Z$14,TRUE,"")</f>
        <v/>
      </c>
      <c r="I46" s="882"/>
      <c r="J46" s="882"/>
      <c r="K46" s="882"/>
      <c r="L46" s="884"/>
      <c r="M46" s="833"/>
    </row>
    <row r="47" spans="1:13" ht="15" customHeight="1">
      <c r="A47" s="835"/>
      <c r="B47" s="828"/>
      <c r="C47" s="828"/>
      <c r="D47" s="828"/>
      <c r="E47" s="828"/>
      <c r="F47" s="831"/>
      <c r="G47" s="831"/>
      <c r="H47" s="819" t="str">
        <f t="array" ref="H47">_xlfn.IFS(AND(F47=$V$11,G47=$X$11),$Z$11,AND(F47=$V$11,G47=$X$12),$Z$11,AND(F47=$V$11,G47=$X$13),$Z$12,AND(F47=$V$12,G47=$X$11),$Z$12,AND(F47=$V$12,G47=$X$12),$Z$12,AND(F47=$V$12,G47=$X$13),$Z$13,AND(F47=$V$13,G47=$X$11),$Z$12,AND(F47=$V$13,G47=$X$12),$Z$13,AND(F47=$V$13,G47=$X$13),$Z$13,AND(F47=$V$14,G47=$X$11),$Z$13,AND(F47=$V$14,G47=$X$12),$Z$14,AND(F47=$V$14,G47=$X$13),$Z$14,TRUE,"")</f>
        <v/>
      </c>
      <c r="I47" s="828"/>
      <c r="J47" s="828"/>
      <c r="K47" s="828"/>
      <c r="L47" s="832"/>
      <c r="M47" s="833"/>
    </row>
    <row r="48" spans="1:13">
      <c r="A48" s="863"/>
      <c r="B48" s="828"/>
      <c r="C48" s="828"/>
      <c r="D48" s="828"/>
      <c r="E48" s="828"/>
      <c r="F48" s="831"/>
      <c r="G48" s="831"/>
      <c r="H48" s="819" t="str">
        <f t="array" ref="H48">_xlfn.IFS(AND(F48=$V$11,G48=$X$11),$Z$11,AND(F48=$V$11,G48=$X$12),$Z$11,AND(F48=$V$11,G48=$X$13),$Z$12,AND(F48=$V$12,G48=$X$11),$Z$12,AND(F48=$V$12,G48=$X$12),$Z$12,AND(F48=$V$12,G48=$X$13),$Z$13,AND(F48=$V$13,G48=$X$11),$Z$12,AND(F48=$V$13,G48=$X$12),$Z$13,AND(F48=$V$13,G48=$X$13),$Z$13,AND(F48=$V$14,G48=$X$11),$Z$13,AND(F48=$V$14,G48=$X$12),$Z$14,AND(F48=$V$14,G48=$X$13),$Z$14,TRUE,"")</f>
        <v/>
      </c>
      <c r="I48" s="828"/>
      <c r="J48" s="828"/>
      <c r="K48" s="828"/>
      <c r="L48" s="832"/>
      <c r="M48" s="833"/>
    </row>
    <row r="49" spans="1:13">
      <c r="A49" s="866"/>
      <c r="B49" s="828"/>
      <c r="C49" s="828"/>
      <c r="D49" s="828"/>
      <c r="E49" s="828"/>
      <c r="F49" s="831"/>
      <c r="G49" s="831"/>
      <c r="H49" s="819" t="str">
        <f t="array" ref="H49">_xlfn.IFS(AND(F49=$V$11,G49=$X$11),$Z$11,AND(F49=$V$11,G49=$X$12),$Z$11,AND(F49=$V$11,G49=$X$13),$Z$12,AND(F49=$V$12,G49=$X$11),$Z$12,AND(F49=$V$12,G49=$X$12),$Z$12,AND(F49=$V$12,G49=$X$13),$Z$13,AND(F49=$V$13,G49=$X$11),$Z$12,AND(F49=$V$13,G49=$X$12),$Z$13,AND(F49=$V$13,G49=$X$13),$Z$13,AND(F49=$V$14,G49=$X$11),$Z$13,AND(F49=$V$14,G49=$X$12),$Z$14,AND(F49=$V$14,G49=$X$13),$Z$14,TRUE,"")</f>
        <v/>
      </c>
      <c r="I49" s="828"/>
      <c r="J49" s="828"/>
      <c r="K49" s="828"/>
      <c r="L49" s="832"/>
      <c r="M49" s="833"/>
    </row>
    <row r="50" spans="1:13">
      <c r="A50" s="866"/>
      <c r="B50" s="882"/>
      <c r="C50" s="882"/>
      <c r="D50" s="882"/>
      <c r="E50" s="882"/>
      <c r="F50" s="883"/>
      <c r="G50" s="883"/>
      <c r="H50" s="819" t="str">
        <f t="array" ref="H50">_xlfn.IFS(AND(F50=$V$11,G50=$X$11),$Z$11,AND(F50=$V$11,G50=$X$12),$Z$11,AND(F50=$V$11,G50=$X$13),$Z$12,AND(F50=$V$12,G50=$X$11),$Z$12,AND(F50=$V$12,G50=$X$12),$Z$12,AND(F50=$V$12,G50=$X$13),$Z$13,AND(F50=$V$13,G50=$X$11),$Z$12,AND(F50=$V$13,G50=$X$12),$Z$13,AND(F50=$V$13,G50=$X$13),$Z$13,AND(F50=$V$14,G50=$X$11),$Z$13,AND(F50=$V$14,G50=$X$12),$Z$14,AND(F50=$V$14,G50=$X$13),$Z$14,TRUE,"")</f>
        <v/>
      </c>
      <c r="I50" s="882"/>
      <c r="J50" s="882"/>
      <c r="K50" s="882"/>
      <c r="L50" s="884"/>
      <c r="M50" s="887"/>
    </row>
    <row r="51" spans="1:13" ht="13.5" customHeight="1">
      <c r="A51" s="1621" t="s">
        <v>586</v>
      </c>
      <c r="B51" s="1622"/>
      <c r="C51" s="1622"/>
      <c r="D51" s="1622"/>
      <c r="E51" s="1622"/>
      <c r="F51" s="1622"/>
      <c r="G51" s="1622"/>
      <c r="H51" s="1622" t="str">
        <f t="array" ref="H51">_xlfn.IFS(AND(F51=$V$11,G51=$X$11),$Z$11,AND(F51=$V$11,G51=$X$12),$Z$11,AND(F51=$V$11,G51=$X$13),$Z$12,AND(F51=$V$12,G51=$X$11),$Z$12,AND(F51=$V$12,G51=$X$12),$Z$12,AND(F51=$V$12,G51=$X$13),$Z$13,AND(F51=$V$13,G51=$X$11),$Z$12,AND(F51=$V$13,G51=$X$12),$Z$13,AND(F51=$V$13,G51=$X$13),$Z$13,AND(F51=$V$14,G51=$X$11),$Z$13,AND(F51=$V$14,G51=$X$12),$Z$14,AND(F51=$V$14,G51=$X$13),$Z$14,TRUE,"")</f>
        <v/>
      </c>
      <c r="I51" s="1622"/>
      <c r="J51" s="1622"/>
      <c r="K51" s="1622"/>
      <c r="L51" s="1622"/>
      <c r="M51" s="1623"/>
    </row>
    <row r="52" spans="1:13" ht="18" customHeight="1">
      <c r="A52" s="813" t="s">
        <v>587</v>
      </c>
      <c r="B52" s="815"/>
      <c r="C52" s="815"/>
      <c r="D52" s="815"/>
      <c r="E52" s="815"/>
      <c r="F52" s="890"/>
      <c r="G52" s="890"/>
      <c r="H52" s="819" t="str">
        <f t="array" ref="H52">_xlfn.IFS(AND(F52=$V$11,G52=$X$11),$Z$11,AND(F52=$V$11,G52=$X$12),$Z$11,AND(F52=$V$11,G52=$X$13),$Z$12,AND(F52=$V$12,G52=$X$11),$Z$12,AND(F52=$V$12,G52=$X$12),$Z$12,AND(F52=$V$12,G52=$X$13),$Z$13,AND(F52=$V$13,G52=$X$11),$Z$12,AND(F52=$V$13,G52=$X$12),$Z$13,AND(F52=$V$13,G52=$X$13),$Z$13,AND(F52=$V$14,G52=$X$11),$Z$13,AND(F52=$V$14,G52=$X$12),$Z$14,AND(F52=$V$14,G52=$X$13),$Z$14,TRUE,"")</f>
        <v/>
      </c>
      <c r="I52" s="815"/>
      <c r="J52" s="815"/>
      <c r="K52" s="815"/>
      <c r="L52" s="820"/>
      <c r="M52" s="891"/>
    </row>
    <row r="53" spans="1:13">
      <c r="A53" s="835"/>
      <c r="B53" s="828"/>
      <c r="C53" s="828"/>
      <c r="D53" s="828"/>
      <c r="E53" s="828"/>
      <c r="F53" s="831"/>
      <c r="G53" s="831"/>
      <c r="H53" s="819" t="str">
        <f t="array" ref="H53">_xlfn.IFS(AND(F53=$V$11,G53=$X$11),$Z$11,AND(F53=$V$11,G53=$X$12),$Z$11,AND(F53=$V$11,G53=$X$13),$Z$12,AND(F53=$V$12,G53=$X$11),$Z$12,AND(F53=$V$12,G53=$X$12),$Z$12,AND(F53=$V$12,G53=$X$13),$Z$13,AND(F53=$V$13,G53=$X$11),$Z$12,AND(F53=$V$13,G53=$X$12),$Z$13,AND(F53=$V$13,G53=$X$13),$Z$13,AND(F53=$V$14,G53=$X$11),$Z$13,AND(F53=$V$14,G53=$X$12),$Z$14,AND(F53=$V$14,G53=$X$13),$Z$14,TRUE,"")</f>
        <v/>
      </c>
      <c r="I53" s="828"/>
      <c r="J53" s="828"/>
      <c r="K53" s="828"/>
      <c r="L53" s="832"/>
      <c r="M53" s="833"/>
    </row>
    <row r="54" spans="1:13">
      <c r="A54" s="835"/>
      <c r="B54" s="828"/>
      <c r="C54" s="828"/>
      <c r="D54" s="828"/>
      <c r="E54" s="828"/>
      <c r="F54" s="831"/>
      <c r="G54" s="831"/>
      <c r="H54" s="819" t="str">
        <f t="array" ref="H54">_xlfn.IFS(AND(F54=$V$11,G54=$X$11),$Z$11,AND(F54=$V$11,G54=$X$12),$Z$11,AND(F54=$V$11,G54=$X$13),$Z$12,AND(F54=$V$12,G54=$X$11),$Z$12,AND(F54=$V$12,G54=$X$12),$Z$12,AND(F54=$V$12,G54=$X$13),$Z$13,AND(F54=$V$13,G54=$X$11),$Z$12,AND(F54=$V$13,G54=$X$12),$Z$13,AND(F54=$V$13,G54=$X$13),$Z$13,AND(F54=$V$14,G54=$X$11),$Z$13,AND(F54=$V$14,G54=$X$12),$Z$14,AND(F54=$V$14,G54=$X$13),$Z$14,TRUE,"")</f>
        <v/>
      </c>
      <c r="I54" s="828"/>
      <c r="J54" s="828"/>
      <c r="K54" s="828"/>
      <c r="L54" s="832"/>
      <c r="M54" s="833"/>
    </row>
    <row r="55" spans="1:13">
      <c r="A55" s="835"/>
      <c r="B55" s="828"/>
      <c r="C55" s="828"/>
      <c r="D55" s="828"/>
      <c r="E55" s="828"/>
      <c r="F55" s="831"/>
      <c r="G55" s="831"/>
      <c r="H55" s="819" t="str">
        <f t="array" ref="H55">_xlfn.IFS(AND(F55=$V$11,G55=$X$11),$Z$11,AND(F55=$V$11,G55=$X$12),$Z$11,AND(F55=$V$11,G55=$X$13),$Z$12,AND(F55=$V$12,G55=$X$11),$Z$12,AND(F55=$V$12,G55=$X$12),$Z$12,AND(F55=$V$12,G55=$X$13),$Z$13,AND(F55=$V$13,G55=$X$11),$Z$12,AND(F55=$V$13,G55=$X$12),$Z$13,AND(F55=$V$13,G55=$X$13),$Z$13,AND(F55=$V$14,G55=$X$11),$Z$13,AND(F55=$V$14,G55=$X$12),$Z$14,AND(F55=$V$14,G55=$X$13),$Z$14,TRUE,"")</f>
        <v/>
      </c>
      <c r="I55" s="828"/>
      <c r="J55" s="828"/>
      <c r="K55" s="828"/>
      <c r="L55" s="832"/>
      <c r="M55" s="833"/>
    </row>
    <row r="56" spans="1:13">
      <c r="A56" s="835"/>
      <c r="B56" s="828"/>
      <c r="C56" s="828"/>
      <c r="D56" s="828"/>
      <c r="E56" s="828"/>
      <c r="F56" s="831"/>
      <c r="G56" s="831"/>
      <c r="H56" s="819" t="str">
        <f t="array" ref="H56">_xlfn.IFS(AND(F56=$V$11,G56=$X$11),$Z$11,AND(F56=$V$11,G56=$X$12),$Z$11,AND(F56=$V$11,G56=$X$13),$Z$12,AND(F56=$V$12,G56=$X$11),$Z$12,AND(F56=$V$12,G56=$X$12),$Z$12,AND(F56=$V$12,G56=$X$13),$Z$13,AND(F56=$V$13,G56=$X$11),$Z$12,AND(F56=$V$13,G56=$X$12),$Z$13,AND(F56=$V$13,G56=$X$13),$Z$13,AND(F56=$V$14,G56=$X$11),$Z$13,AND(F56=$V$14,G56=$X$12),$Z$14,AND(F56=$V$14,G56=$X$13),$Z$14,TRUE,"")</f>
        <v/>
      </c>
      <c r="I56" s="828"/>
      <c r="J56" s="828"/>
      <c r="K56" s="828"/>
      <c r="L56" s="832"/>
      <c r="M56" s="833"/>
    </row>
    <row r="57" spans="1:13">
      <c r="A57" s="835"/>
      <c r="B57" s="828"/>
      <c r="C57" s="828"/>
      <c r="D57" s="828"/>
      <c r="E57" s="828"/>
      <c r="F57" s="831"/>
      <c r="G57" s="831"/>
      <c r="H57" s="819" t="str">
        <f t="array" ref="H57">_xlfn.IFS(AND(F57=$V$11,G57=$X$11),$Z$11,AND(F57=$V$11,G57=$X$12),$Z$11,AND(F57=$V$11,G57=$X$13),$Z$12,AND(F57=$V$12,G57=$X$11),$Z$12,AND(F57=$V$12,G57=$X$12),$Z$12,AND(F57=$V$12,G57=$X$13),$Z$13,AND(F57=$V$13,G57=$X$11),$Z$12,AND(F57=$V$13,G57=$X$12),$Z$13,AND(F57=$V$13,G57=$X$13),$Z$13,AND(F57=$V$14,G57=$X$11),$Z$13,AND(F57=$V$14,G57=$X$12),$Z$14,AND(F57=$V$14,G57=$X$13),$Z$14,TRUE,"")</f>
        <v/>
      </c>
      <c r="I57" s="828"/>
      <c r="J57" s="828"/>
      <c r="K57" s="828"/>
      <c r="L57" s="832"/>
      <c r="M57" s="833"/>
    </row>
    <row r="58" spans="1:13">
      <c r="A58" s="835"/>
      <c r="B58" s="828"/>
      <c r="C58" s="828"/>
      <c r="D58" s="828"/>
      <c r="E58" s="828"/>
      <c r="F58" s="831"/>
      <c r="G58" s="831"/>
      <c r="H58" s="819" t="str">
        <f t="array" ref="H58">_xlfn.IFS(AND(F58=$V$11,G58=$X$11),$Z$11,AND(F58=$V$11,G58=$X$12),$Z$11,AND(F58=$V$11,G58=$X$13),$Z$12,AND(F58=$V$12,G58=$X$11),$Z$12,AND(F58=$V$12,G58=$X$12),$Z$12,AND(F58=$V$12,G58=$X$13),$Z$13,AND(F58=$V$13,G58=$X$11),$Z$12,AND(F58=$V$13,G58=$X$12),$Z$13,AND(F58=$V$13,G58=$X$13),$Z$13,AND(F58=$V$14,G58=$X$11),$Z$13,AND(F58=$V$14,G58=$X$12),$Z$14,AND(F58=$V$14,G58=$X$13),$Z$14,TRUE,"")</f>
        <v/>
      </c>
      <c r="I58" s="828"/>
      <c r="J58" s="828"/>
      <c r="K58" s="828"/>
      <c r="L58" s="832"/>
      <c r="M58" s="833"/>
    </row>
    <row r="59" spans="1:13">
      <c r="A59" s="863"/>
      <c r="B59" s="828"/>
      <c r="C59" s="828"/>
      <c r="D59" s="828"/>
      <c r="E59" s="828"/>
      <c r="F59" s="831"/>
      <c r="G59" s="831"/>
      <c r="H59" s="819" t="str">
        <f t="array" ref="H59">_xlfn.IFS(AND(F59=$V$11,G59=$X$11),$Z$11,AND(F59=$V$11,G59=$X$12),$Z$11,AND(F59=$V$11,G59=$X$13),$Z$12,AND(F59=$V$12,G59=$X$11),$Z$12,AND(F59=$V$12,G59=$X$12),$Z$12,AND(F59=$V$12,G59=$X$13),$Z$13,AND(F59=$V$13,G59=$X$11),$Z$12,AND(F59=$V$13,G59=$X$12),$Z$13,AND(F59=$V$13,G59=$X$13),$Z$13,AND(F59=$V$14,G59=$X$11),$Z$13,AND(F59=$V$14,G59=$X$12),$Z$14,AND(F59=$V$14,G59=$X$13),$Z$14,TRUE,"")</f>
        <v/>
      </c>
      <c r="I59" s="828"/>
      <c r="J59" s="828"/>
      <c r="K59" s="828"/>
      <c r="L59" s="832"/>
      <c r="M59" s="833"/>
    </row>
    <row r="60" spans="1:13">
      <c r="A60" s="866"/>
      <c r="B60" s="828"/>
      <c r="C60" s="828"/>
      <c r="D60" s="828"/>
      <c r="E60" s="828"/>
      <c r="F60" s="831"/>
      <c r="G60" s="831"/>
      <c r="H60" s="819" t="str">
        <f t="array" ref="H60">_xlfn.IFS(AND(F60=$V$11,G60=$X$11),$Z$11,AND(F60=$V$11,G60=$X$12),$Z$11,AND(F60=$V$11,G60=$X$13),$Z$12,AND(F60=$V$12,G60=$X$11),$Z$12,AND(F60=$V$12,G60=$X$12),$Z$12,AND(F60=$V$12,G60=$X$13),$Z$13,AND(F60=$V$13,G60=$X$11),$Z$12,AND(F60=$V$13,G60=$X$12),$Z$13,AND(F60=$V$13,G60=$X$13),$Z$13,AND(F60=$V$14,G60=$X$11),$Z$13,AND(F60=$V$14,G60=$X$12),$Z$14,AND(F60=$V$14,G60=$X$13),$Z$14,TRUE,"")</f>
        <v/>
      </c>
      <c r="I60" s="828"/>
      <c r="J60" s="828"/>
      <c r="K60" s="828"/>
      <c r="L60" s="832"/>
      <c r="M60" s="833"/>
    </row>
    <row r="61" spans="1:13">
      <c r="A61" s="866"/>
      <c r="B61" s="882"/>
      <c r="C61" s="882"/>
      <c r="D61" s="882"/>
      <c r="E61" s="882"/>
      <c r="F61" s="883"/>
      <c r="G61" s="883"/>
      <c r="H61" s="819" t="str">
        <f t="array" ref="H61">_xlfn.IFS(AND(F61=$V$11,G61=$X$11),$Z$11,AND(F61=$V$11,G61=$X$12),$Z$11,AND(F61=$V$11,G61=$X$13),$Z$12,AND(F61=$V$12,G61=$X$11),$Z$12,AND(F61=$V$12,G61=$X$12),$Z$12,AND(F61=$V$12,G61=$X$13),$Z$13,AND(F61=$V$13,G61=$X$11),$Z$12,AND(F61=$V$13,G61=$X$12),$Z$13,AND(F61=$V$13,G61=$X$13),$Z$13,AND(F61=$V$14,G61=$X$11),$Z$13,AND(F61=$V$14,G61=$X$12),$Z$14,AND(F61=$V$14,G61=$X$13),$Z$14,TRUE,"")</f>
        <v/>
      </c>
      <c r="I61" s="882"/>
      <c r="J61" s="882"/>
      <c r="K61" s="882"/>
      <c r="L61" s="884"/>
      <c r="M61" s="887"/>
    </row>
    <row r="62" spans="1:13" ht="13.5" customHeight="1">
      <c r="A62" s="1621" t="s">
        <v>588</v>
      </c>
      <c r="B62" s="1622"/>
      <c r="C62" s="1622"/>
      <c r="D62" s="1622"/>
      <c r="E62" s="1622"/>
      <c r="F62" s="1622"/>
      <c r="G62" s="1622"/>
      <c r="H62" s="1622" t="str">
        <f t="array" ref="H62">_xlfn.IFS(AND(F62=$V$11,G62=$X$11),$Z$11,AND(F62=$V$11,G62=$X$12),$Z$11,AND(F62=$V$11,G62=$X$13),$Z$12,AND(F62=$V$12,G62=$X$11),$Z$12,AND(F62=$V$12,G62=$X$12),$Z$12,AND(F62=$V$12,G62=$X$13),$Z$13,AND(F62=$V$13,G62=$X$11),$Z$12,AND(F62=$V$13,G62=$X$12),$Z$13,AND(F62=$V$13,G62=$X$13),$Z$13,AND(F62=$V$14,G62=$X$11),$Z$13,AND(F62=$V$14,G62=$X$12),$Z$14,AND(F62=$V$14,G62=$X$13),$Z$14,TRUE,"")</f>
        <v/>
      </c>
      <c r="I62" s="1622"/>
      <c r="J62" s="1622"/>
      <c r="K62" s="1622"/>
      <c r="L62" s="1622"/>
      <c r="M62" s="1623"/>
    </row>
    <row r="63" spans="1:13">
      <c r="A63" s="813" t="s">
        <v>589</v>
      </c>
      <c r="B63" s="815"/>
      <c r="C63" s="815"/>
      <c r="D63" s="815"/>
      <c r="E63" s="815"/>
      <c r="F63" s="890"/>
      <c r="G63" s="890"/>
      <c r="H63" s="819" t="str">
        <f t="array" ref="H63">_xlfn.IFS(AND(F63=$V$11,G63=$X$11),$Z$11,AND(F63=$V$11,G63=$X$12),$Z$11,AND(F63=$V$11,G63=$X$13),$Z$12,AND(F63=$V$12,G63=$X$11),$Z$12,AND(F63=$V$12,G63=$X$12),$Z$12,AND(F63=$V$12,G63=$X$13),$Z$13,AND(F63=$V$13,G63=$X$11),$Z$12,AND(F63=$V$13,G63=$X$12),$Z$13,AND(F63=$V$13,G63=$X$13),$Z$13,AND(F63=$V$14,G63=$X$11),$Z$13,AND(F63=$V$14,G63=$X$12),$Z$14,AND(F63=$V$14,G63=$X$13),$Z$14,TRUE,"")</f>
        <v/>
      </c>
      <c r="I63" s="815"/>
      <c r="J63" s="815"/>
      <c r="K63" s="815"/>
      <c r="L63" s="893"/>
      <c r="M63" s="894"/>
    </row>
    <row r="64" spans="1:13">
      <c r="A64" s="835"/>
      <c r="B64" s="828"/>
      <c r="C64" s="828"/>
      <c r="D64" s="828"/>
      <c r="E64" s="828"/>
      <c r="F64" s="831"/>
      <c r="G64" s="831"/>
      <c r="H64" s="819" t="str">
        <f t="array" ref="H64">_xlfn.IFS(AND(F64=$V$11,G64=$X$11),$Z$11,AND(F64=$V$11,G64=$X$12),$Z$11,AND(F64=$V$11,G64=$X$13),$Z$12,AND(F64=$V$12,G64=$X$11),$Z$12,AND(F64=$V$12,G64=$X$12),$Z$12,AND(F64=$V$12,G64=$X$13),$Z$13,AND(F64=$V$13,G64=$X$11),$Z$12,AND(F64=$V$13,G64=$X$12),$Z$13,AND(F64=$V$13,G64=$X$13),$Z$13,AND(F64=$V$14,G64=$X$11),$Z$13,AND(F64=$V$14,G64=$X$12),$Z$14,AND(F64=$V$14,G64=$X$13),$Z$14,TRUE,"")</f>
        <v/>
      </c>
      <c r="I64" s="828"/>
      <c r="J64" s="828"/>
      <c r="K64" s="828"/>
      <c r="L64" s="845"/>
      <c r="M64" s="895"/>
    </row>
    <row r="65" spans="1:13">
      <c r="A65" s="835"/>
      <c r="B65" s="828"/>
      <c r="C65" s="828"/>
      <c r="D65" s="828"/>
      <c r="E65" s="828"/>
      <c r="F65" s="831"/>
      <c r="G65" s="831"/>
      <c r="H65" s="819" t="str">
        <f t="array" ref="H65">_xlfn.IFS(AND(F65=$V$11,G65=$X$11),$Z$11,AND(F65=$V$11,G65=$X$12),$Z$11,AND(F65=$V$11,G65=$X$13),$Z$12,AND(F65=$V$12,G65=$X$11),$Z$12,AND(F65=$V$12,G65=$X$12),$Z$12,AND(F65=$V$12,G65=$X$13),$Z$13,AND(F65=$V$13,G65=$X$11),$Z$12,AND(F65=$V$13,G65=$X$12),$Z$13,AND(F65=$V$13,G65=$X$13),$Z$13,AND(F65=$V$14,G65=$X$11),$Z$13,AND(F65=$V$14,G65=$X$12),$Z$14,AND(F65=$V$14,G65=$X$13),$Z$14,TRUE,"")</f>
        <v/>
      </c>
      <c r="I65" s="828"/>
      <c r="J65" s="828"/>
      <c r="K65" s="828"/>
      <c r="L65" s="845"/>
      <c r="M65" s="895"/>
    </row>
    <row r="66" spans="1:13">
      <c r="A66" s="835"/>
      <c r="B66" s="828"/>
      <c r="C66" s="828"/>
      <c r="D66" s="828"/>
      <c r="E66" s="828"/>
      <c r="F66" s="831"/>
      <c r="G66" s="831"/>
      <c r="H66" s="819" t="str">
        <f t="array" ref="H66">_xlfn.IFS(AND(F66=$V$11,G66=$X$11),$Z$11,AND(F66=$V$11,G66=$X$12),$Z$11,AND(F66=$V$11,G66=$X$13),$Z$12,AND(F66=$V$12,G66=$X$11),$Z$12,AND(F66=$V$12,G66=$X$12),$Z$12,AND(F66=$V$12,G66=$X$13),$Z$13,AND(F66=$V$13,G66=$X$11),$Z$12,AND(F66=$V$13,G66=$X$12),$Z$13,AND(F66=$V$13,G66=$X$13),$Z$13,AND(F66=$V$14,G66=$X$11),$Z$13,AND(F66=$V$14,G66=$X$12),$Z$14,AND(F66=$V$14,G66=$X$13),$Z$14,TRUE,"")</f>
        <v/>
      </c>
      <c r="I66" s="828"/>
      <c r="J66" s="828"/>
      <c r="K66" s="828"/>
      <c r="L66" s="845"/>
      <c r="M66" s="895"/>
    </row>
    <row r="67" spans="1:13">
      <c r="A67" s="835"/>
      <c r="B67" s="828"/>
      <c r="C67" s="828"/>
      <c r="D67" s="828"/>
      <c r="E67" s="828"/>
      <c r="F67" s="831"/>
      <c r="G67" s="831"/>
      <c r="H67" s="819" t="str">
        <f t="array" ref="H67">_xlfn.IFS(AND(F67=$V$11,G67=$X$11),$Z$11,AND(F67=$V$11,G67=$X$12),$Z$11,AND(F67=$V$11,G67=$X$13),$Z$12,AND(F67=$V$12,G67=$X$11),$Z$12,AND(F67=$V$12,G67=$X$12),$Z$12,AND(F67=$V$12,G67=$X$13),$Z$13,AND(F67=$V$13,G67=$X$11),$Z$12,AND(F67=$V$13,G67=$X$12),$Z$13,AND(F67=$V$13,G67=$X$13),$Z$13,AND(F67=$V$14,G67=$X$11),$Z$13,AND(F67=$V$14,G67=$X$12),$Z$14,AND(F67=$V$14,G67=$X$13),$Z$14,TRUE,"")</f>
        <v/>
      </c>
      <c r="I67" s="828"/>
      <c r="J67" s="828"/>
      <c r="K67" s="828"/>
      <c r="L67" s="845"/>
      <c r="M67" s="895"/>
    </row>
    <row r="68" spans="1:13">
      <c r="A68" s="835"/>
      <c r="B68" s="828"/>
      <c r="C68" s="828"/>
      <c r="D68" s="828"/>
      <c r="E68" s="828"/>
      <c r="F68" s="831"/>
      <c r="G68" s="831"/>
      <c r="H68" s="819" t="str">
        <f t="array" ref="H68">_xlfn.IFS(AND(F68=$V$11,G68=$X$11),$Z$11,AND(F68=$V$11,G68=$X$12),$Z$11,AND(F68=$V$11,G68=$X$13),$Z$12,AND(F68=$V$12,G68=$X$11),$Z$12,AND(F68=$V$12,G68=$X$12),$Z$12,AND(F68=$V$12,G68=$X$13),$Z$13,AND(F68=$V$13,G68=$X$11),$Z$12,AND(F68=$V$13,G68=$X$12),$Z$13,AND(F68=$V$13,G68=$X$13),$Z$13,AND(F68=$V$14,G68=$X$11),$Z$13,AND(F68=$V$14,G68=$X$12),$Z$14,AND(F68=$V$14,G68=$X$13),$Z$14,TRUE,"")</f>
        <v/>
      </c>
      <c r="I68" s="828"/>
      <c r="J68" s="828"/>
      <c r="K68" s="828"/>
      <c r="L68" s="845"/>
      <c r="M68" s="895"/>
    </row>
    <row r="69" spans="1:13">
      <c r="A69" s="835"/>
      <c r="B69" s="828"/>
      <c r="C69" s="828"/>
      <c r="D69" s="828"/>
      <c r="E69" s="828"/>
      <c r="F69" s="831"/>
      <c r="G69" s="831"/>
      <c r="H69" s="819" t="str">
        <f t="array" ref="H69">_xlfn.IFS(AND(F69=$V$11,G69=$X$11),$Z$11,AND(F69=$V$11,G69=$X$12),$Z$11,AND(F69=$V$11,G69=$X$13),$Z$12,AND(F69=$V$12,G69=$X$11),$Z$12,AND(F69=$V$12,G69=$X$12),$Z$12,AND(F69=$V$12,G69=$X$13),$Z$13,AND(F69=$V$13,G69=$X$11),$Z$12,AND(F69=$V$13,G69=$X$12),$Z$13,AND(F69=$V$13,G69=$X$13),$Z$13,AND(F69=$V$14,G69=$X$11),$Z$13,AND(F69=$V$14,G69=$X$12),$Z$14,AND(F69=$V$14,G69=$X$13),$Z$14,TRUE,"")</f>
        <v/>
      </c>
      <c r="I69" s="828"/>
      <c r="J69" s="828"/>
      <c r="K69" s="828"/>
      <c r="L69" s="845"/>
      <c r="M69" s="895"/>
    </row>
    <row r="70" spans="1:13">
      <c r="A70" s="863"/>
      <c r="B70" s="828"/>
      <c r="C70" s="828"/>
      <c r="D70" s="828"/>
      <c r="E70" s="828"/>
      <c r="F70" s="831"/>
      <c r="G70" s="831"/>
      <c r="H70" s="819" t="str">
        <f t="array" ref="H70">_xlfn.IFS(AND(F70=$V$11,G70=$X$11),$Z$11,AND(F70=$V$11,G70=$X$12),$Z$11,AND(F70=$V$11,G70=$X$13),$Z$12,AND(F70=$V$12,G70=$X$11),$Z$12,AND(F70=$V$12,G70=$X$12),$Z$12,AND(F70=$V$12,G70=$X$13),$Z$13,AND(F70=$V$13,G70=$X$11),$Z$12,AND(F70=$V$13,G70=$X$12),$Z$13,AND(F70=$V$13,G70=$X$13),$Z$13,AND(F70=$V$14,G70=$X$11),$Z$13,AND(F70=$V$14,G70=$X$12),$Z$14,AND(F70=$V$14,G70=$X$13),$Z$14,TRUE,"")</f>
        <v/>
      </c>
      <c r="I70" s="828"/>
      <c r="J70" s="828"/>
      <c r="K70" s="828"/>
      <c r="L70" s="845"/>
      <c r="M70" s="895"/>
    </row>
    <row r="71" spans="1:13">
      <c r="A71" s="866"/>
      <c r="B71" s="882"/>
      <c r="C71" s="882"/>
      <c r="D71" s="882"/>
      <c r="E71" s="882"/>
      <c r="F71" s="883"/>
      <c r="G71" s="883"/>
      <c r="H71" s="819" t="str">
        <f t="array" ref="H71">_xlfn.IFS(AND(F71=$V$11,G71=$X$11),$Z$11,AND(F71=$V$11,G71=$X$12),$Z$11,AND(F71=$V$11,G71=$X$13),$Z$12,AND(F71=$V$12,G71=$X$11),$Z$12,AND(F71=$V$12,G71=$X$12),$Z$12,AND(F71=$V$12,G71=$X$13),$Z$13,AND(F71=$V$13,G71=$X$11),$Z$12,AND(F71=$V$13,G71=$X$12),$Z$13,AND(F71=$V$13,G71=$X$13),$Z$13,AND(F71=$V$14,G71=$X$11),$Z$13,AND(F71=$V$14,G71=$X$12),$Z$14,AND(F71=$V$14,G71=$X$13),$Z$14,TRUE,"")</f>
        <v/>
      </c>
      <c r="I71" s="882"/>
      <c r="J71" s="882"/>
      <c r="K71" s="882"/>
      <c r="L71" s="892"/>
      <c r="M71" s="896"/>
    </row>
    <row r="72" spans="1:13">
      <c r="A72" s="866"/>
      <c r="B72" s="882"/>
      <c r="C72" s="882"/>
      <c r="D72" s="882"/>
      <c r="E72" s="882"/>
      <c r="F72" s="883"/>
      <c r="G72" s="883"/>
      <c r="H72" s="819" t="str">
        <f t="array" ref="H72">_xlfn.IFS(AND(F72=$V$11,G72=$X$11),$Z$11,AND(F72=$V$11,G72=$X$12),$Z$11,AND(F72=$V$11,G72=$X$13),$Z$12,AND(F72=$V$12,G72=$X$11),$Z$12,AND(F72=$V$12,G72=$X$12),$Z$12,AND(F72=$V$12,G72=$X$13),$Z$13,AND(F72=$V$13,G72=$X$11),$Z$12,AND(F72=$V$13,G72=$X$12),$Z$13,AND(F72=$V$13,G72=$X$13),$Z$13,AND(F72=$V$14,G72=$X$11),$Z$13,AND(F72=$V$14,G72=$X$12),$Z$14,AND(F72=$V$14,G72=$X$13),$Z$14,TRUE,"")</f>
        <v/>
      </c>
      <c r="I72" s="882"/>
      <c r="J72" s="882"/>
      <c r="K72" s="882"/>
      <c r="L72" s="892"/>
      <c r="M72" s="896"/>
    </row>
    <row r="73" spans="1:13" ht="13.5" customHeight="1">
      <c r="A73" s="1621" t="s">
        <v>590</v>
      </c>
      <c r="B73" s="1622"/>
      <c r="C73" s="1622"/>
      <c r="D73" s="1622"/>
      <c r="E73" s="1622"/>
      <c r="F73" s="1622"/>
      <c r="G73" s="1622"/>
      <c r="H73" s="1622" t="str">
        <f t="array" ref="H73">_xlfn.IFS(AND(F73=$V$11,G73=$X$11),$Z$11,AND(F73=$V$11,G73=$X$12),$Z$11,AND(F73=$V$11,G73=$X$13),$Z$12,AND(F73=$V$12,G73=$X$11),$Z$12,AND(F73=$V$12,G73=$X$12),$Z$12,AND(F73=$V$12,G73=$X$13),$Z$13,AND(F73=$V$13,G73=$X$11),$Z$12,AND(F73=$V$13,G73=$X$12),$Z$13,AND(F73=$V$13,G73=$X$13),$Z$13,AND(F73=$V$14,G73=$X$11),$Z$13,AND(F73=$V$14,G73=$X$12),$Z$14,AND(F73=$V$14,G73=$X$13),$Z$14,TRUE,"")</f>
        <v/>
      </c>
      <c r="I73" s="1622"/>
      <c r="J73" s="1622"/>
      <c r="K73" s="1622"/>
      <c r="L73" s="1622"/>
      <c r="M73" s="1623"/>
    </row>
    <row r="74" spans="1:13">
      <c r="A74" s="813" t="s">
        <v>591</v>
      </c>
      <c r="B74" s="814"/>
      <c r="C74" s="815"/>
      <c r="D74" s="816"/>
      <c r="E74" s="817"/>
      <c r="F74" s="890"/>
      <c r="G74" s="890"/>
      <c r="H74" s="819" t="str">
        <f t="array" ref="H74">_xlfn.IFS(AND(F74=$V$11,G74=$X$11),$Z$11,AND(F74=$V$11,G74=$X$12),$Z$11,AND(F74=$V$11,G74=$X$13),$Z$12,AND(F74=$V$12,G74=$X$11),$Z$12,AND(F74=$V$12,G74=$X$12),$Z$12,AND(F74=$V$12,G74=$X$13),$Z$13,AND(F74=$V$13,G74=$X$11),$Z$12,AND(F74=$V$13,G74=$X$12),$Z$13,AND(F74=$V$13,G74=$X$13),$Z$13,AND(F74=$V$14,G74=$X$11),$Z$13,AND(F74=$V$14,G74=$X$12),$Z$14,AND(F74=$V$14,G74=$X$13),$Z$14,TRUE,"")</f>
        <v/>
      </c>
      <c r="I74" s="815"/>
      <c r="J74" s="815"/>
      <c r="K74" s="815"/>
      <c r="L74" s="820"/>
      <c r="M74" s="891"/>
    </row>
    <row r="75" spans="1:13">
      <c r="A75" s="813" t="s">
        <v>592</v>
      </c>
      <c r="B75" s="827"/>
      <c r="C75" s="828"/>
      <c r="D75" s="829"/>
      <c r="E75" s="817"/>
      <c r="F75" s="831"/>
      <c r="G75" s="831"/>
      <c r="H75" s="819" t="str">
        <f t="array" ref="H75">_xlfn.IFS(AND(F75=$V$11,G75=$X$11),$Z$11,AND(F75=$V$11,G75=$X$12),$Z$11,AND(F75=$V$11,G75=$X$13),$Z$12,AND(F75=$V$12,G75=$X$11),$Z$12,AND(F75=$V$12,G75=$X$12),$Z$12,AND(F75=$V$12,G75=$X$13),$Z$13,AND(F75=$V$13,G75=$X$11),$Z$12,AND(F75=$V$13,G75=$X$12),$Z$13,AND(F75=$V$13,G75=$X$13),$Z$13,AND(F75=$V$14,G75=$X$11),$Z$13,AND(F75=$V$14,G75=$X$12),$Z$14,AND(F75=$V$14,G75=$X$13),$Z$14,TRUE,"")</f>
        <v/>
      </c>
      <c r="I75" s="815"/>
      <c r="J75" s="830"/>
      <c r="K75" s="828"/>
      <c r="L75" s="832"/>
      <c r="M75" s="833"/>
    </row>
    <row r="76" spans="1:13">
      <c r="A76" s="813" t="s">
        <v>506</v>
      </c>
      <c r="B76" s="827"/>
      <c r="C76" s="828"/>
      <c r="D76" s="829"/>
      <c r="E76" s="817"/>
      <c r="F76" s="831"/>
      <c r="G76" s="831"/>
      <c r="H76" s="819" t="str">
        <f t="array" ref="H76">_xlfn.IFS(AND(F76=$V$11,G76=$X$11),$Z$11,AND(F76=$V$11,G76=$X$12),$Z$11,AND(F76=$V$11,G76=$X$13),$Z$12,AND(F76=$V$12,G76=$X$11),$Z$12,AND(F76=$V$12,G76=$X$12),$Z$12,AND(F76=$V$12,G76=$X$13),$Z$13,AND(F76=$V$13,G76=$X$11),$Z$12,AND(F76=$V$13,G76=$X$12),$Z$13,AND(F76=$V$13,G76=$X$13),$Z$13,AND(F76=$V$14,G76=$X$11),$Z$13,AND(F76=$V$14,G76=$X$12),$Z$14,AND(F76=$V$14,G76=$X$13),$Z$14,TRUE,"")</f>
        <v/>
      </c>
      <c r="I76" s="830"/>
      <c r="J76" s="830"/>
      <c r="K76" s="828"/>
      <c r="L76" s="832"/>
      <c r="M76" s="833"/>
    </row>
    <row r="77" spans="1:13">
      <c r="A77" s="835"/>
      <c r="B77" s="828"/>
      <c r="C77" s="828"/>
      <c r="D77" s="828"/>
      <c r="E77" s="828"/>
      <c r="F77" s="831"/>
      <c r="G77" s="831"/>
      <c r="H77" s="819" t="str">
        <f t="array" ref="H77">_xlfn.IFS(AND(F77=$V$11,G77=$X$11),$Z$11,AND(F77=$V$11,G77=$X$12),$Z$11,AND(F77=$V$11,G77=$X$13),$Z$12,AND(F77=$V$12,G77=$X$11),$Z$12,AND(F77=$V$12,G77=$X$12),$Z$12,AND(F77=$V$12,G77=$X$13),$Z$13,AND(F77=$V$13,G77=$X$11),$Z$12,AND(F77=$V$13,G77=$X$12),$Z$13,AND(F77=$V$13,G77=$X$13),$Z$13,AND(F77=$V$14,G77=$X$11),$Z$13,AND(F77=$V$14,G77=$X$12),$Z$14,AND(F77=$V$14,G77=$X$13),$Z$14,TRUE,"")</f>
        <v/>
      </c>
      <c r="I77" s="828"/>
      <c r="J77" s="828"/>
      <c r="K77" s="828"/>
      <c r="L77" s="832"/>
      <c r="M77" s="833"/>
    </row>
    <row r="78" spans="1:13">
      <c r="A78" s="835"/>
      <c r="B78" s="828"/>
      <c r="C78" s="828"/>
      <c r="D78" s="828"/>
      <c r="E78" s="828"/>
      <c r="F78" s="831"/>
      <c r="G78" s="831"/>
      <c r="H78" s="819" t="str">
        <f t="array" ref="H78">_xlfn.IFS(AND(F78=$V$11,G78=$X$11),$Z$11,AND(F78=$V$11,G78=$X$12),$Z$11,AND(F78=$V$11,G78=$X$13),$Z$12,AND(F78=$V$12,G78=$X$11),$Z$12,AND(F78=$V$12,G78=$X$12),$Z$12,AND(F78=$V$12,G78=$X$13),$Z$13,AND(F78=$V$13,G78=$X$11),$Z$12,AND(F78=$V$13,G78=$X$12),$Z$13,AND(F78=$V$13,G78=$X$13),$Z$13,AND(F78=$V$14,G78=$X$11),$Z$13,AND(F78=$V$14,G78=$X$12),$Z$14,AND(F78=$V$14,G78=$X$13),$Z$14,TRUE,"")</f>
        <v/>
      </c>
      <c r="I78" s="828"/>
      <c r="J78" s="828"/>
      <c r="K78" s="828"/>
      <c r="L78" s="832"/>
      <c r="M78" s="833"/>
    </row>
    <row r="79" spans="1:13">
      <c r="A79" s="835"/>
      <c r="B79" s="828"/>
      <c r="C79" s="828"/>
      <c r="D79" s="828"/>
      <c r="E79" s="828"/>
      <c r="F79" s="831"/>
      <c r="G79" s="831"/>
      <c r="H79" s="819" t="str">
        <f t="array" ref="H79">_xlfn.IFS(AND(F79=$V$11,G79=$X$11),$Z$11,AND(F79=$V$11,G79=$X$12),$Z$11,AND(F79=$V$11,G79=$X$13),$Z$12,AND(F79=$V$12,G79=$X$11),$Z$12,AND(F79=$V$12,G79=$X$12),$Z$12,AND(F79=$V$12,G79=$X$13),$Z$13,AND(F79=$V$13,G79=$X$11),$Z$12,AND(F79=$V$13,G79=$X$12),$Z$13,AND(F79=$V$13,G79=$X$13),$Z$13,AND(F79=$V$14,G79=$X$11),$Z$13,AND(F79=$V$14,G79=$X$12),$Z$14,AND(F79=$V$14,G79=$X$13),$Z$14,TRUE,"")</f>
        <v/>
      </c>
      <c r="I79" s="828"/>
      <c r="J79" s="828"/>
      <c r="K79" s="828"/>
      <c r="L79" s="832"/>
      <c r="M79" s="833"/>
    </row>
    <row r="80" spans="1:13">
      <c r="A80" s="835"/>
      <c r="B80" s="828"/>
      <c r="C80" s="828"/>
      <c r="D80" s="828"/>
      <c r="E80" s="828"/>
      <c r="F80" s="831"/>
      <c r="G80" s="831"/>
      <c r="H80" s="819" t="str">
        <f t="array" ref="H80">_xlfn.IFS(AND(F80=$V$11,G80=$X$11),$Z$11,AND(F80=$V$11,G80=$X$12),$Z$11,AND(F80=$V$11,G80=$X$13),$Z$12,AND(F80=$V$12,G80=$X$11),$Z$12,AND(F80=$V$12,G80=$X$12),$Z$12,AND(F80=$V$12,G80=$X$13),$Z$13,AND(F80=$V$13,G80=$X$11),$Z$12,AND(F80=$V$13,G80=$X$12),$Z$13,AND(F80=$V$13,G80=$X$13),$Z$13,AND(F80=$V$14,G80=$X$11),$Z$13,AND(F80=$V$14,G80=$X$12),$Z$14,AND(F80=$V$14,G80=$X$13),$Z$14,TRUE,"")</f>
        <v/>
      </c>
      <c r="I80" s="828"/>
      <c r="J80" s="828"/>
      <c r="K80" s="828"/>
      <c r="L80" s="832"/>
      <c r="M80" s="833"/>
    </row>
    <row r="81" spans="1:13">
      <c r="A81" s="863"/>
      <c r="B81" s="828"/>
      <c r="C81" s="828"/>
      <c r="D81" s="828"/>
      <c r="E81" s="828"/>
      <c r="F81" s="831"/>
      <c r="G81" s="831"/>
      <c r="H81" s="819" t="str">
        <f t="array" ref="H81">_xlfn.IFS(AND(F81=$V$11,G81=$X$11),$Z$11,AND(F81=$V$11,G81=$X$12),$Z$11,AND(F81=$V$11,G81=$X$13),$Z$12,AND(F81=$V$12,G81=$X$11),$Z$12,AND(F81=$V$12,G81=$X$12),$Z$12,AND(F81=$V$12,G81=$X$13),$Z$13,AND(F81=$V$13,G81=$X$11),$Z$12,AND(F81=$V$13,G81=$X$12),$Z$13,AND(F81=$V$13,G81=$X$13),$Z$13,AND(F81=$V$14,G81=$X$11),$Z$13,AND(F81=$V$14,G81=$X$12),$Z$14,AND(F81=$V$14,G81=$X$13),$Z$14,TRUE,"")</f>
        <v/>
      </c>
      <c r="I81" s="828"/>
      <c r="J81" s="828"/>
      <c r="K81" s="828"/>
      <c r="L81" s="832"/>
      <c r="M81" s="833"/>
    </row>
    <row r="82" spans="1:13">
      <c r="A82" s="866"/>
      <c r="B82" s="828"/>
      <c r="C82" s="828"/>
      <c r="D82" s="828"/>
      <c r="E82" s="828"/>
      <c r="F82" s="831"/>
      <c r="G82" s="831"/>
      <c r="H82" s="819" t="str">
        <f t="array" ref="H82">_xlfn.IFS(AND(F82=$V$11,G82=$X$11),$Z$11,AND(F82=$V$11,G82=$X$12),$Z$11,AND(F82=$V$11,G82=$X$13),$Z$12,AND(F82=$V$12,G82=$X$11),$Z$12,AND(F82=$V$12,G82=$X$12),$Z$12,AND(F82=$V$12,G82=$X$13),$Z$13,AND(F82=$V$13,G82=$X$11),$Z$12,AND(F82=$V$13,G82=$X$12),$Z$13,AND(F82=$V$13,G82=$X$13),$Z$13,AND(F82=$V$14,G82=$X$11),$Z$13,AND(F82=$V$14,G82=$X$12),$Z$14,AND(F82=$V$14,G82=$X$13),$Z$14,TRUE,"")</f>
        <v/>
      </c>
      <c r="I82" s="828"/>
      <c r="J82" s="828"/>
      <c r="K82" s="828"/>
      <c r="L82" s="832"/>
      <c r="M82" s="833"/>
    </row>
    <row r="83" spans="1:13">
      <c r="A83" s="866"/>
      <c r="B83" s="882"/>
      <c r="C83" s="882"/>
      <c r="D83" s="882"/>
      <c r="E83" s="882"/>
      <c r="F83" s="883"/>
      <c r="G83" s="883"/>
      <c r="H83" s="819" t="str">
        <f t="array" ref="H83">_xlfn.IFS(AND(F83=$V$11,G83=$X$11),$Z$11,AND(F83=$V$11,G83=$X$12),$Z$11,AND(F83=$V$11,G83=$X$13),$Z$12,AND(F83=$V$12,G83=$X$11),$Z$12,AND(F83=$V$12,G83=$X$12),$Z$12,AND(F83=$V$12,G83=$X$13),$Z$13,AND(F83=$V$13,G83=$X$11),$Z$12,AND(F83=$V$13,G83=$X$12),$Z$13,AND(F83=$V$13,G83=$X$13),$Z$13,AND(F83=$V$14,G83=$X$11),$Z$13,AND(F83=$V$14,G83=$X$12),$Z$14,AND(F83=$V$14,G83=$X$13),$Z$14,TRUE,"")</f>
        <v/>
      </c>
      <c r="I83" s="882"/>
      <c r="J83" s="882"/>
      <c r="K83" s="882"/>
      <c r="L83" s="884"/>
      <c r="M83" s="887"/>
    </row>
    <row r="84" spans="1:13" ht="13.5" customHeight="1">
      <c r="A84" s="1621" t="s">
        <v>593</v>
      </c>
      <c r="B84" s="1622"/>
      <c r="C84" s="1622"/>
      <c r="D84" s="1622"/>
      <c r="E84" s="1622"/>
      <c r="F84" s="1622"/>
      <c r="G84" s="1622"/>
      <c r="H84" s="1622"/>
      <c r="I84" s="1622"/>
      <c r="J84" s="1622"/>
      <c r="K84" s="1622"/>
      <c r="L84" s="1622"/>
      <c r="M84" s="1623"/>
    </row>
    <row r="85" spans="1:13">
      <c r="A85" s="813" t="s">
        <v>594</v>
      </c>
      <c r="B85" s="897"/>
      <c r="C85" s="815"/>
      <c r="D85" s="815"/>
      <c r="E85" s="815"/>
      <c r="F85" s="890"/>
      <c r="G85" s="890"/>
      <c r="H85" s="819" t="str">
        <f t="array" ref="H85">_xlfn.IFS(AND(F85=$V$11,G85=$X$11),$Z$11,AND(F85=$V$11,G85=$X$12),$Z$11,AND(F85=$V$11,G85=$X$13),$Z$12,AND(F85=$V$12,G85=$X$11),$Z$12,AND(F85=$V$12,G85=$X$12),$Z$12,AND(F85=$V$12,G85=$X$13),$Z$13,AND(F85=$V$13,G85=$X$11),$Z$12,AND(F85=$V$13,G85=$X$12),$Z$13,AND(F85=$V$13,G85=$X$13),$Z$13,AND(F85=$V$14,G85=$X$11),$Z$13,AND(F85=$V$14,G85=$X$12),$Z$14,AND(F85=$V$14,G85=$X$13),$Z$14,TRUE,"")</f>
        <v/>
      </c>
      <c r="I85" s="815"/>
      <c r="J85" s="815"/>
      <c r="K85" s="815"/>
      <c r="L85" s="820"/>
      <c r="M85" s="891"/>
    </row>
    <row r="86" spans="1:13">
      <c r="A86" s="835"/>
      <c r="B86" s="897"/>
      <c r="C86" s="815"/>
      <c r="D86" s="815"/>
      <c r="E86" s="815"/>
      <c r="F86" s="890"/>
      <c r="G86" s="890"/>
      <c r="H86" s="844" t="str">
        <f t="array" ref="H86">_xlfn.IFS(AND(F86=$V$11,G86=$X$11),$Z$11,AND(F86=$V$11,G86=$X$12),$Z$11,AND(F86=$V$11,G86=$X$13),$Z$12,AND(F86=$V$12,G86=$X$11),$Z$12,AND(F86=$V$12,G86=$X$12),$Z$12,AND(F86=$V$12,G86=$X$13),$Z$13,AND(F86=$V$13,G86=$X$11),$Z$12,AND(F86=$V$13,G86=$X$12),$Z$13,AND(F86=$V$13,G86=$X$13),$Z$13,AND(F86=$V$14,G86=$X$11),$Z$13,AND(F86=$V$14,G86=$X$12),$Z$14,AND(F86=$V$14,G86=$X$13),$Z$14,TRUE,"")</f>
        <v/>
      </c>
      <c r="I86" s="815"/>
      <c r="J86" s="815"/>
      <c r="K86" s="815"/>
      <c r="L86" s="893"/>
      <c r="M86" s="846"/>
    </row>
    <row r="87" spans="1:13">
      <c r="A87" s="835"/>
      <c r="B87" s="828"/>
      <c r="C87" s="828"/>
      <c r="D87" s="828"/>
      <c r="E87" s="828"/>
      <c r="F87" s="831"/>
      <c r="G87" s="831"/>
      <c r="H87" s="852" t="str">
        <f t="array" ref="H87">_xlfn.IFS(AND(F87=$V$11,G87=$X$11),$Z$11,AND(F87=$V$11,G87=$X$12),$Z$11,AND(F87=$V$11,G87=$X$13),$Z$12,AND(F87=$V$12,G87=$X$11),$Z$12,AND(F87=$V$12,G87=$X$12),$Z$12,AND(F87=$V$12,G87=$X$13),$Z$13,AND(F87=$V$13,G87=$X$11),$Z$12,AND(F87=$V$13,G87=$X$12),$Z$13,AND(F87=$V$13,G87=$X$13),$Z$13,AND(F87=$V$14,G87=$X$11),$Z$13,AND(F87=$V$14,G87=$X$12),$Z$14,AND(F87=$V$14,G87=$X$13),$Z$14,TRUE,"")</f>
        <v/>
      </c>
      <c r="I87" s="828"/>
      <c r="J87" s="828"/>
      <c r="K87" s="828"/>
      <c r="L87" s="845"/>
      <c r="M87" s="853"/>
    </row>
    <row r="88" spans="1:13">
      <c r="A88" s="835"/>
      <c r="B88" s="828"/>
      <c r="C88" s="828"/>
      <c r="D88" s="828"/>
      <c r="E88" s="828"/>
      <c r="F88" s="831"/>
      <c r="G88" s="831"/>
      <c r="H88" s="852" t="str">
        <f t="array" ref="H88">_xlfn.IFS(AND(F88=$V$11,G88=$X$11),$Z$11,AND(F88=$V$11,G88=$X$12),$Z$11,AND(F88=$V$11,G88=$X$13),$Z$12,AND(F88=$V$12,G88=$X$11),$Z$12,AND(F88=$V$12,G88=$X$12),$Z$12,AND(F88=$V$12,G88=$X$13),$Z$13,AND(F88=$V$13,G88=$X$11),$Z$12,AND(F88=$V$13,G88=$X$12),$Z$13,AND(F88=$V$13,G88=$X$13),$Z$13,AND(F88=$V$14,G88=$X$11),$Z$13,AND(F88=$V$14,G88=$X$12),$Z$14,AND(F88=$V$14,G88=$X$13),$Z$14,TRUE,"")</f>
        <v/>
      </c>
      <c r="I88" s="828"/>
      <c r="J88" s="828"/>
      <c r="K88" s="828"/>
      <c r="L88" s="845"/>
      <c r="M88" s="853"/>
    </row>
    <row r="89" spans="1:13">
      <c r="A89" s="835"/>
      <c r="B89" s="828"/>
      <c r="C89" s="828"/>
      <c r="D89" s="828"/>
      <c r="E89" s="828"/>
      <c r="F89" s="831"/>
      <c r="G89" s="831"/>
      <c r="H89" s="852" t="str">
        <f t="array" ref="H89">_xlfn.IFS(AND(F89=$V$11,G89=$X$11),$Z$11,AND(F89=$V$11,G89=$X$12),$Z$11,AND(F89=$V$11,G89=$X$13),$Z$12,AND(F89=$V$12,G89=$X$11),$Z$12,AND(F89=$V$12,G89=$X$12),$Z$12,AND(F89=$V$12,G89=$X$13),$Z$13,AND(F89=$V$13,G89=$X$11),$Z$12,AND(F89=$V$13,G89=$X$12),$Z$13,AND(F89=$V$13,G89=$X$13),$Z$13,AND(F89=$V$14,G89=$X$11),$Z$13,AND(F89=$V$14,G89=$X$12),$Z$14,AND(F89=$V$14,G89=$X$13),$Z$14,TRUE,"")</f>
        <v/>
      </c>
      <c r="I89" s="828"/>
      <c r="J89" s="828"/>
      <c r="K89" s="828"/>
      <c r="L89" s="845"/>
      <c r="M89" s="853"/>
    </row>
    <row r="90" spans="1:13">
      <c r="A90" s="835"/>
      <c r="B90" s="828"/>
      <c r="C90" s="828"/>
      <c r="D90" s="828"/>
      <c r="E90" s="828"/>
      <c r="F90" s="831"/>
      <c r="G90" s="831"/>
      <c r="H90" s="852" t="str">
        <f t="array" ref="H90">_xlfn.IFS(AND(F90=$V$11,G90=$X$11),$Z$11,AND(F90=$V$11,G90=$X$12),$Z$11,AND(F90=$V$11,G90=$X$13),$Z$12,AND(F90=$V$12,G90=$X$11),$Z$12,AND(F90=$V$12,G90=$X$12),$Z$12,AND(F90=$V$12,G90=$X$13),$Z$13,AND(F90=$V$13,G90=$X$11),$Z$12,AND(F90=$V$13,G90=$X$12),$Z$13,AND(F90=$V$13,G90=$X$13),$Z$13,AND(F90=$V$14,G90=$X$11),$Z$13,AND(F90=$V$14,G90=$X$12),$Z$14,AND(F90=$V$14,G90=$X$13),$Z$14,TRUE,"")</f>
        <v/>
      </c>
      <c r="I90" s="828"/>
      <c r="J90" s="828"/>
      <c r="K90" s="828"/>
      <c r="L90" s="845"/>
      <c r="M90" s="853"/>
    </row>
    <row r="91" spans="1:13">
      <c r="A91" s="835"/>
      <c r="B91" s="828"/>
      <c r="C91" s="828"/>
      <c r="D91" s="828"/>
      <c r="E91" s="828"/>
      <c r="F91" s="831"/>
      <c r="G91" s="831"/>
      <c r="H91" s="852" t="str">
        <f t="array" ref="H91">_xlfn.IFS(AND(F91=$V$11,G91=$X$11),$Z$11,AND(F91=$V$11,G91=$X$12),$Z$11,AND(F91=$V$11,G91=$X$13),$Z$12,AND(F91=$V$12,G91=$X$11),$Z$12,AND(F91=$V$12,G91=$X$12),$Z$12,AND(F91=$V$12,G91=$X$13),$Z$13,AND(F91=$V$13,G91=$X$11),$Z$12,AND(F91=$V$13,G91=$X$12),$Z$13,AND(F91=$V$13,G91=$X$13),$Z$13,AND(F91=$V$14,G91=$X$11),$Z$13,AND(F91=$V$14,G91=$X$12),$Z$14,AND(F91=$V$14,G91=$X$13),$Z$14,TRUE,"")</f>
        <v/>
      </c>
      <c r="I91" s="828"/>
      <c r="J91" s="828"/>
      <c r="K91" s="828"/>
      <c r="L91" s="845"/>
      <c r="M91" s="853"/>
    </row>
    <row r="92" spans="1:13">
      <c r="A92" s="835"/>
      <c r="B92" s="828"/>
      <c r="C92" s="828"/>
      <c r="D92" s="828"/>
      <c r="E92" s="828"/>
      <c r="F92" s="831"/>
      <c r="G92" s="831"/>
      <c r="H92" s="852" t="str">
        <f t="array" ref="H92">_xlfn.IFS(AND(F92=$V$11,G92=$X$11),$Z$11,AND(F92=$V$11,G92=$X$12),$Z$11,AND(F92=$V$11,G92=$X$13),$Z$12,AND(F92=$V$12,G92=$X$11),$Z$12,AND(F92=$V$12,G92=$X$12),$Z$12,AND(F92=$V$12,G92=$X$13),$Z$13,AND(F92=$V$13,G92=$X$11),$Z$12,AND(F92=$V$13,G92=$X$12),$Z$13,AND(F92=$V$13,G92=$X$13),$Z$13,AND(F92=$V$14,G92=$X$11),$Z$13,AND(F92=$V$14,G92=$X$12),$Z$14,AND(F92=$V$14,G92=$X$13),$Z$14,TRUE,"")</f>
        <v/>
      </c>
      <c r="I92" s="828"/>
      <c r="J92" s="828"/>
      <c r="K92" s="828"/>
      <c r="L92" s="845"/>
      <c r="M92" s="853"/>
    </row>
    <row r="93" spans="1:13">
      <c r="A93" s="835"/>
      <c r="B93" s="828"/>
      <c r="C93" s="828"/>
      <c r="D93" s="828"/>
      <c r="E93" s="828"/>
      <c r="F93" s="831"/>
      <c r="G93" s="831"/>
      <c r="H93" s="852" t="str">
        <f t="array" ref="H93">_xlfn.IFS(AND(F93=$V$11,G93=$X$11),$Z$11,AND(F93=$V$11,G93=$X$12),$Z$11,AND(F93=$V$11,G93=$X$13),$Z$12,AND(F93=$V$12,G93=$X$11),$Z$12,AND(F93=$V$12,G93=$X$12),$Z$12,AND(F93=$V$12,G93=$X$13),$Z$13,AND(F93=$V$13,G93=$X$11),$Z$12,AND(F93=$V$13,G93=$X$12),$Z$13,AND(F93=$V$13,G93=$X$13),$Z$13,AND(F93=$V$14,G93=$X$11),$Z$13,AND(F93=$V$14,G93=$X$12),$Z$14,AND(F93=$V$14,G93=$X$13),$Z$14,TRUE,"")</f>
        <v/>
      </c>
      <c r="I93" s="828"/>
      <c r="J93" s="828"/>
      <c r="K93" s="828"/>
      <c r="L93" s="845"/>
      <c r="M93" s="853"/>
    </row>
    <row r="94" spans="1:13">
      <c r="A94" s="835"/>
      <c r="B94" s="828"/>
      <c r="C94" s="828"/>
      <c r="D94" s="828"/>
      <c r="E94" s="828"/>
      <c r="F94" s="831"/>
      <c r="G94" s="831"/>
      <c r="H94" s="852" t="str">
        <f t="array" ref="H94">_xlfn.IFS(AND(F94=$V$11,G94=$X$11),$Z$11,AND(F94=$V$11,G94=$X$12),$Z$11,AND(F94=$V$11,G94=$X$13),$Z$12,AND(F94=$V$12,G94=$X$11),$Z$12,AND(F94=$V$12,G94=$X$12),$Z$12,AND(F94=$V$12,G94=$X$13),$Z$13,AND(F94=$V$13,G94=$X$11),$Z$12,AND(F94=$V$13,G94=$X$12),$Z$13,AND(F94=$V$13,G94=$X$13),$Z$13,AND(F94=$V$14,G94=$X$11),$Z$13,AND(F94=$V$14,G94=$X$12),$Z$14,AND(F94=$V$14,G94=$X$13),$Z$14,TRUE,"")</f>
        <v/>
      </c>
      <c r="I94" s="828"/>
      <c r="J94" s="828"/>
      <c r="K94" s="828"/>
      <c r="L94" s="845"/>
      <c r="M94" s="853"/>
    </row>
    <row r="95" spans="1:13" ht="13.5" customHeight="1">
      <c r="A95" s="1618" t="s">
        <v>595</v>
      </c>
      <c r="B95" s="1619"/>
      <c r="C95" s="1619"/>
      <c r="D95" s="1619"/>
      <c r="E95" s="1619"/>
      <c r="F95" s="1619"/>
      <c r="G95" s="1619"/>
      <c r="H95" s="1619"/>
      <c r="I95" s="1619"/>
      <c r="J95" s="1619"/>
      <c r="K95" s="1619"/>
      <c r="L95" s="1619"/>
      <c r="M95" s="1620"/>
    </row>
    <row r="96" spans="1:13">
      <c r="A96" s="813" t="s">
        <v>596</v>
      </c>
      <c r="B96" s="828"/>
      <c r="C96" s="828"/>
      <c r="D96" s="828"/>
      <c r="E96" s="828"/>
      <c r="F96" s="831"/>
      <c r="G96" s="831"/>
      <c r="H96" s="852" t="str">
        <f t="array" ref="H96">_xlfn.IFS(AND(F96=$V$11,G96=$X$11),$Z$11,AND(F96=$V$11,G96=$X$12),$Z$11,AND(F96=$V$11,G96=$X$13),$Z$12,AND(F96=$V$12,G96=$X$11),$Z$12,AND(F96=$V$12,G96=$X$12),$Z$12,AND(F96=$V$12,G96=$X$13),$Z$13,AND(F96=$V$13,G96=$X$11),$Z$12,AND(F96=$V$13,G96=$X$12),$Z$13,AND(F96=$V$13,G96=$X$13),$Z$13,AND(F96=$V$14,G96=$X$11),$Z$13,AND(F96=$V$14,G96=$X$12),$Z$14,AND(F96=$V$14,G96=$X$13),$Z$14,TRUE,"")</f>
        <v/>
      </c>
      <c r="I96" s="828"/>
      <c r="J96" s="828"/>
      <c r="K96" s="828"/>
      <c r="L96" s="845"/>
      <c r="M96" s="853"/>
    </row>
    <row r="97" spans="1:13">
      <c r="A97" s="835"/>
      <c r="B97" s="828"/>
      <c r="C97" s="828"/>
      <c r="D97" s="828"/>
      <c r="E97" s="828"/>
      <c r="F97" s="831"/>
      <c r="G97" s="831"/>
      <c r="H97" s="852" t="str">
        <f t="array" ref="H97">_xlfn.IFS(AND(F97=$V$11,G97=$X$11),$Z$11,AND(F97=$V$11,G97=$X$12),$Z$11,AND(F97=$V$11,G97=$X$13),$Z$12,AND(F97=$V$12,G97=$X$11),$Z$12,AND(F97=$V$12,G97=$X$12),$Z$12,AND(F97=$V$12,G97=$X$13),$Z$13,AND(F97=$V$13,G97=$X$11),$Z$12,AND(F97=$V$13,G97=$X$12),$Z$13,AND(F97=$V$13,G97=$X$13),$Z$13,AND(F97=$V$14,G97=$X$11),$Z$13,AND(F97=$V$14,G97=$X$12),$Z$14,AND(F97=$V$14,G97=$X$13),$Z$14,TRUE,"")</f>
        <v/>
      </c>
      <c r="I97" s="828"/>
      <c r="J97" s="828"/>
      <c r="K97" s="828"/>
      <c r="L97" s="845"/>
      <c r="M97" s="853"/>
    </row>
    <row r="98" spans="1:13">
      <c r="A98" s="835"/>
      <c r="B98" s="828"/>
      <c r="C98" s="828"/>
      <c r="D98" s="828"/>
      <c r="E98" s="828"/>
      <c r="F98" s="831"/>
      <c r="G98" s="831"/>
      <c r="H98" s="852" t="str">
        <f t="array" ref="H98">_xlfn.IFS(AND(F98=$V$11,G98=$X$11),$Z$11,AND(F98=$V$11,G98=$X$12),$Z$11,AND(F98=$V$11,G98=$X$13),$Z$12,AND(F98=$V$12,G98=$X$11),$Z$12,AND(F98=$V$12,G98=$X$12),$Z$12,AND(F98=$V$12,G98=$X$13),$Z$13,AND(F98=$V$13,G98=$X$11),$Z$12,AND(F98=$V$13,G98=$X$12),$Z$13,AND(F98=$V$13,G98=$X$13),$Z$13,AND(F98=$V$14,G98=$X$11),$Z$13,AND(F98=$V$14,G98=$X$12),$Z$14,AND(F98=$V$14,G98=$X$13),$Z$14,TRUE,"")</f>
        <v/>
      </c>
      <c r="I98" s="828"/>
      <c r="J98" s="828"/>
      <c r="K98" s="828"/>
      <c r="L98" s="845"/>
      <c r="M98" s="853"/>
    </row>
    <row r="99" spans="1:13">
      <c r="A99" s="835"/>
      <c r="B99" s="828"/>
      <c r="C99" s="828"/>
      <c r="D99" s="828"/>
      <c r="E99" s="828"/>
      <c r="F99" s="831"/>
      <c r="G99" s="831"/>
      <c r="H99" s="852" t="str">
        <f t="array" ref="H99">_xlfn.IFS(AND(F99=$V$11,G99=$X$11),$Z$11,AND(F99=$V$11,G99=$X$12),$Z$11,AND(F99=$V$11,G99=$X$13),$Z$12,AND(F99=$V$12,G99=$X$11),$Z$12,AND(F99=$V$12,G99=$X$12),$Z$12,AND(F99=$V$12,G99=$X$13),$Z$13,AND(F99=$V$13,G99=$X$11),$Z$12,AND(F99=$V$13,G99=$X$12),$Z$13,AND(F99=$V$13,G99=$X$13),$Z$13,AND(F99=$V$14,G99=$X$11),$Z$13,AND(F99=$V$14,G99=$X$12),$Z$14,AND(F99=$V$14,G99=$X$13),$Z$14,TRUE,"")</f>
        <v/>
      </c>
      <c r="I99" s="828"/>
      <c r="J99" s="828"/>
      <c r="K99" s="828"/>
      <c r="L99" s="845"/>
      <c r="M99" s="853"/>
    </row>
    <row r="100" spans="1:13">
      <c r="A100" s="835"/>
      <c r="B100" s="828"/>
      <c r="C100" s="828"/>
      <c r="D100" s="828"/>
      <c r="E100" s="828"/>
      <c r="F100" s="831"/>
      <c r="G100" s="831"/>
      <c r="H100" s="852" t="str">
        <f t="array" ref="H100">_xlfn.IFS(AND(F100=$V$11,G100=$X$11),$Z$11,AND(F100=$V$11,G100=$X$12),$Z$11,AND(F100=$V$11,G100=$X$13),$Z$12,AND(F100=$V$12,G100=$X$11),$Z$12,AND(F100=$V$12,G100=$X$12),$Z$12,AND(F100=$V$12,G100=$X$13),$Z$13,AND(F100=$V$13,G100=$X$11),$Z$12,AND(F100=$V$13,G100=$X$12),$Z$13,AND(F100=$V$13,G100=$X$13),$Z$13,AND(F100=$V$14,G100=$X$11),$Z$13,AND(F100=$V$14,G100=$X$12),$Z$14,AND(F100=$V$14,G100=$X$13),$Z$14,TRUE,"")</f>
        <v/>
      </c>
      <c r="I100" s="828"/>
      <c r="J100" s="828"/>
      <c r="K100" s="828"/>
      <c r="L100" s="845"/>
      <c r="M100" s="853"/>
    </row>
    <row r="101" spans="1:13">
      <c r="A101" s="835"/>
      <c r="B101" s="828"/>
      <c r="C101" s="828"/>
      <c r="D101" s="828"/>
      <c r="E101" s="828"/>
      <c r="F101" s="831"/>
      <c r="G101" s="831"/>
      <c r="H101" s="852" t="str">
        <f t="array" ref="H101">_xlfn.IFS(AND(F101=$V$11,G101=$X$11),$Z$11,AND(F101=$V$11,G101=$X$12),$Z$11,AND(F101=$V$11,G101=$X$13),$Z$12,AND(F101=$V$12,G101=$X$11),$Z$12,AND(F101=$V$12,G101=$X$12),$Z$12,AND(F101=$V$12,G101=$X$13),$Z$13,AND(F101=$V$13,G101=$X$11),$Z$12,AND(F101=$V$13,G101=$X$12),$Z$13,AND(F101=$V$13,G101=$X$13),$Z$13,AND(F101=$V$14,G101=$X$11),$Z$13,AND(F101=$V$14,G101=$X$12),$Z$14,AND(F101=$V$14,G101=$X$13),$Z$14,TRUE,"")</f>
        <v/>
      </c>
      <c r="I101" s="828"/>
      <c r="J101" s="828"/>
      <c r="K101" s="828"/>
      <c r="L101" s="845"/>
      <c r="M101" s="853"/>
    </row>
    <row r="102" spans="1:13">
      <c r="A102" s="835"/>
      <c r="B102" s="828"/>
      <c r="C102" s="828"/>
      <c r="D102" s="828"/>
      <c r="E102" s="828"/>
      <c r="F102" s="831"/>
      <c r="G102" s="831"/>
      <c r="H102" s="852" t="str">
        <f t="array" ref="H102">_xlfn.IFS(AND(F102=$V$11,G102=$X$11),$Z$11,AND(F102=$V$11,G102=$X$12),$Z$11,AND(F102=$V$11,G102=$X$13),$Z$12,AND(F102=$V$12,G102=$X$11),$Z$12,AND(F102=$V$12,G102=$X$12),$Z$12,AND(F102=$V$12,G102=$X$13),$Z$13,AND(F102=$V$13,G102=$X$11),$Z$12,AND(F102=$V$13,G102=$X$12),$Z$13,AND(F102=$V$13,G102=$X$13),$Z$13,AND(F102=$V$14,G102=$X$11),$Z$13,AND(F102=$V$14,G102=$X$12),$Z$14,AND(F102=$V$14,G102=$X$13),$Z$14,TRUE,"")</f>
        <v/>
      </c>
      <c r="I102" s="828"/>
      <c r="J102" s="828"/>
      <c r="K102" s="828"/>
      <c r="L102" s="845"/>
      <c r="M102" s="853"/>
    </row>
    <row r="103" spans="1:13">
      <c r="A103" s="835"/>
      <c r="B103" s="828"/>
      <c r="C103" s="828"/>
      <c r="D103" s="828"/>
      <c r="E103" s="828"/>
      <c r="F103" s="831"/>
      <c r="G103" s="831"/>
      <c r="H103" s="852" t="str">
        <f t="array" ref="H103">_xlfn.IFS(AND(F103=$V$11,G103=$X$11),$Z$11,AND(F103=$V$11,G103=$X$12),$Z$11,AND(F103=$V$11,G103=$X$13),$Z$12,AND(F103=$V$12,G103=$X$11),$Z$12,AND(F103=$V$12,G103=$X$12),$Z$12,AND(F103=$V$12,G103=$X$13),$Z$13,AND(F103=$V$13,G103=$X$11),$Z$12,AND(F103=$V$13,G103=$X$12),$Z$13,AND(F103=$V$13,G103=$X$13),$Z$13,AND(F103=$V$14,G103=$X$11),$Z$13,AND(F103=$V$14,G103=$X$12),$Z$14,AND(F103=$V$14,G103=$X$13),$Z$14,TRUE,"")</f>
        <v/>
      </c>
      <c r="I103" s="828"/>
      <c r="J103" s="828"/>
      <c r="K103" s="828"/>
      <c r="L103" s="845"/>
      <c r="M103" s="853"/>
    </row>
    <row r="104" spans="1:13">
      <c r="A104" s="835"/>
      <c r="B104" s="828"/>
      <c r="C104" s="828"/>
      <c r="D104" s="828"/>
      <c r="E104" s="828"/>
      <c r="F104" s="831"/>
      <c r="G104" s="831"/>
      <c r="H104" s="852" t="str">
        <f t="array" ref="H104">_xlfn.IFS(AND(F104=$V$11,G104=$X$11),$Z$11,AND(F104=$V$11,G104=$X$12),$Z$11,AND(F104=$V$11,G104=$X$13),$Z$12,AND(F104=$V$12,G104=$X$11),$Z$12,AND(F104=$V$12,G104=$X$12),$Z$12,AND(F104=$V$12,G104=$X$13),$Z$13,AND(F104=$V$13,G104=$X$11),$Z$12,AND(F104=$V$13,G104=$X$12),$Z$13,AND(F104=$V$13,G104=$X$13),$Z$13,AND(F104=$V$14,G104=$X$11),$Z$13,AND(F104=$V$14,G104=$X$12),$Z$14,AND(F104=$V$14,G104=$X$13),$Z$14,TRUE,"")</f>
        <v/>
      </c>
      <c r="I104" s="828"/>
      <c r="J104" s="828"/>
      <c r="K104" s="828"/>
      <c r="L104" s="845"/>
      <c r="M104" s="853"/>
    </row>
    <row r="105" spans="1:13">
      <c r="A105" s="835"/>
      <c r="B105" s="828"/>
      <c r="C105" s="828"/>
      <c r="D105" s="828"/>
      <c r="E105" s="828"/>
      <c r="F105" s="831"/>
      <c r="G105" s="831"/>
      <c r="H105" s="852" t="str">
        <f t="array" ref="H105">_xlfn.IFS(AND(F105=$V$11,G105=$X$11),$Z$11,AND(F105=$V$11,G105=$X$12),$Z$11,AND(F105=$V$11,G105=$X$13),$Z$12,AND(F105=$V$12,G105=$X$11),$Z$12,AND(F105=$V$12,G105=$X$12),$Z$12,AND(F105=$V$12,G105=$X$13),$Z$13,AND(F105=$V$13,G105=$X$11),$Z$12,AND(F105=$V$13,G105=$X$12),$Z$13,AND(F105=$V$13,G105=$X$13),$Z$13,AND(F105=$V$14,G105=$X$11),$Z$13,AND(F105=$V$14,G105=$X$12),$Z$14,AND(F105=$V$14,G105=$X$13),$Z$14,TRUE,"")</f>
        <v/>
      </c>
      <c r="I105" s="828"/>
      <c r="J105" s="828"/>
      <c r="K105" s="828"/>
      <c r="L105" s="845"/>
      <c r="M105" s="853"/>
    </row>
    <row r="106" spans="1:13">
      <c r="A106" s="1618" t="s">
        <v>597</v>
      </c>
      <c r="B106" s="1619"/>
      <c r="C106" s="1619"/>
      <c r="D106" s="1619"/>
      <c r="E106" s="1619"/>
      <c r="F106" s="1619"/>
      <c r="G106" s="1619"/>
      <c r="H106" s="1619"/>
      <c r="I106" s="1619"/>
      <c r="J106" s="1619"/>
      <c r="K106" s="1619"/>
      <c r="L106" s="1619"/>
      <c r="M106" s="1620"/>
    </row>
    <row r="107" spans="1:13">
      <c r="A107" s="813" t="s">
        <v>598</v>
      </c>
      <c r="B107" s="828"/>
      <c r="C107" s="828"/>
      <c r="D107" s="828"/>
      <c r="E107" s="828"/>
      <c r="F107" s="831"/>
      <c r="G107" s="831"/>
      <c r="H107" s="852" t="str">
        <f t="array" ref="H107">_xlfn.IFS(AND(F107=$V$11,G107=$X$11),$Z$11,AND(F107=$V$11,G107=$X$12),$Z$11,AND(F107=$V$11,G107=$X$13),$Z$12,AND(F107=$V$12,G107=$X$11),$Z$12,AND(F107=$V$12,G107=$X$12),$Z$12,AND(F107=$V$12,G107=$X$13),$Z$13,AND(F107=$V$13,G107=$X$11),$Z$12,AND(F107=$V$13,G107=$X$12),$Z$13,AND(F107=$V$13,G107=$X$13),$Z$13,AND(F107=$V$14,G107=$X$11),$Z$13,AND(F107=$V$14,G107=$X$12),$Z$14,AND(F107=$V$14,G107=$X$13),$Z$14,TRUE,"")</f>
        <v/>
      </c>
      <c r="I107" s="828"/>
      <c r="J107" s="828"/>
      <c r="K107" s="828"/>
      <c r="L107" s="845"/>
      <c r="M107" s="853"/>
    </row>
    <row r="108" spans="1:13">
      <c r="A108" s="835"/>
      <c r="B108" s="828"/>
      <c r="C108" s="828"/>
      <c r="D108" s="828"/>
      <c r="E108" s="828"/>
      <c r="F108" s="831"/>
      <c r="G108" s="831"/>
      <c r="H108" s="852" t="str">
        <f t="array" ref="H108">_xlfn.IFS(AND(F108=$V$11,G108=$X$11),$Z$11,AND(F108=$V$11,G108=$X$12),$Z$11,AND(F108=$V$11,G108=$X$13),$Z$12,AND(F108=$V$12,G108=$X$11),$Z$12,AND(F108=$V$12,G108=$X$12),$Z$12,AND(F108=$V$12,G108=$X$13),$Z$13,AND(F108=$V$13,G108=$X$11),$Z$12,AND(F108=$V$13,G108=$X$12),$Z$13,AND(F108=$V$13,G108=$X$13),$Z$13,AND(F108=$V$14,G108=$X$11),$Z$13,AND(F108=$V$14,G108=$X$12),$Z$14,AND(F108=$V$14,G108=$X$13),$Z$14,TRUE,"")</f>
        <v/>
      </c>
      <c r="I108" s="828"/>
      <c r="J108" s="828"/>
      <c r="K108" s="828"/>
      <c r="L108" s="845"/>
      <c r="M108" s="853"/>
    </row>
    <row r="109" spans="1:13">
      <c r="A109" s="835"/>
      <c r="B109" s="828"/>
      <c r="C109" s="828"/>
      <c r="D109" s="828"/>
      <c r="E109" s="828"/>
      <c r="F109" s="831"/>
      <c r="G109" s="831"/>
      <c r="H109" s="852" t="str">
        <f t="array" ref="H109">_xlfn.IFS(AND(F109=$V$11,G109=$X$11),$Z$11,AND(F109=$V$11,G109=$X$12),$Z$11,AND(F109=$V$11,G109=$X$13),$Z$12,AND(F109=$V$12,G109=$X$11),$Z$12,AND(F109=$V$12,G109=$X$12),$Z$12,AND(F109=$V$12,G109=$X$13),$Z$13,AND(F109=$V$13,G109=$X$11),$Z$12,AND(F109=$V$13,G109=$X$12),$Z$13,AND(F109=$V$13,G109=$X$13),$Z$13,AND(F109=$V$14,G109=$X$11),$Z$13,AND(F109=$V$14,G109=$X$12),$Z$14,AND(F109=$V$14,G109=$X$13),$Z$14,TRUE,"")</f>
        <v/>
      </c>
      <c r="I109" s="828"/>
      <c r="J109" s="828"/>
      <c r="K109" s="828"/>
      <c r="L109" s="845"/>
      <c r="M109" s="853"/>
    </row>
    <row r="110" spans="1:13">
      <c r="A110" s="835"/>
      <c r="B110" s="828"/>
      <c r="C110" s="828"/>
      <c r="D110" s="828"/>
      <c r="E110" s="828"/>
      <c r="F110" s="831"/>
      <c r="G110" s="831"/>
      <c r="H110" s="852" t="str">
        <f t="array" ref="H110">_xlfn.IFS(AND(F110=$V$11,G110=$X$11),$Z$11,AND(F110=$V$11,G110=$X$12),$Z$11,AND(F110=$V$11,G110=$X$13),$Z$12,AND(F110=$V$12,G110=$X$11),$Z$12,AND(F110=$V$12,G110=$X$12),$Z$12,AND(F110=$V$12,G110=$X$13),$Z$13,AND(F110=$V$13,G110=$X$11),$Z$12,AND(F110=$V$13,G110=$X$12),$Z$13,AND(F110=$V$13,G110=$X$13),$Z$13,AND(F110=$V$14,G110=$X$11),$Z$13,AND(F110=$V$14,G110=$X$12),$Z$14,AND(F110=$V$14,G110=$X$13),$Z$14,TRUE,"")</f>
        <v/>
      </c>
      <c r="I110" s="828"/>
      <c r="J110" s="828"/>
      <c r="K110" s="828"/>
      <c r="L110" s="845"/>
      <c r="M110" s="853"/>
    </row>
    <row r="111" spans="1:13">
      <c r="A111" s="835"/>
      <c r="B111" s="828"/>
      <c r="C111" s="828"/>
      <c r="D111" s="828"/>
      <c r="E111" s="828"/>
      <c r="F111" s="831"/>
      <c r="G111" s="831"/>
      <c r="H111" s="852" t="str">
        <f t="array" ref="H111">_xlfn.IFS(AND(F111=$V$11,G111=$X$11),$Z$11,AND(F111=$V$11,G111=$X$12),$Z$11,AND(F111=$V$11,G111=$X$13),$Z$12,AND(F111=$V$12,G111=$X$11),$Z$12,AND(F111=$V$12,G111=$X$12),$Z$12,AND(F111=$V$12,G111=$X$13),$Z$13,AND(F111=$V$13,G111=$X$11),$Z$12,AND(F111=$V$13,G111=$X$12),$Z$13,AND(F111=$V$13,G111=$X$13),$Z$13,AND(F111=$V$14,G111=$X$11),$Z$13,AND(F111=$V$14,G111=$X$12),$Z$14,AND(F111=$V$14,G111=$X$13),$Z$14,TRUE,"")</f>
        <v/>
      </c>
      <c r="I111" s="828"/>
      <c r="J111" s="828"/>
      <c r="K111" s="828"/>
      <c r="L111" s="845"/>
      <c r="M111" s="853"/>
    </row>
    <row r="112" spans="1:13">
      <c r="A112" s="835"/>
      <c r="B112" s="828"/>
      <c r="C112" s="828"/>
      <c r="D112" s="828"/>
      <c r="E112" s="828"/>
      <c r="F112" s="831"/>
      <c r="G112" s="831"/>
      <c r="H112" s="852" t="str">
        <f t="array" ref="H112">_xlfn.IFS(AND(F112=$V$11,G112=$X$11),$Z$11,AND(F112=$V$11,G112=$X$12),$Z$11,AND(F112=$V$11,G112=$X$13),$Z$12,AND(F112=$V$12,G112=$X$11),$Z$12,AND(F112=$V$12,G112=$X$12),$Z$12,AND(F112=$V$12,G112=$X$13),$Z$13,AND(F112=$V$13,G112=$X$11),$Z$12,AND(F112=$V$13,G112=$X$12),$Z$13,AND(F112=$V$13,G112=$X$13),$Z$13,AND(F112=$V$14,G112=$X$11),$Z$13,AND(F112=$V$14,G112=$X$12),$Z$14,AND(F112=$V$14,G112=$X$13),$Z$14,TRUE,"")</f>
        <v/>
      </c>
      <c r="I112" s="828"/>
      <c r="J112" s="828"/>
      <c r="K112" s="828"/>
      <c r="L112" s="845"/>
      <c r="M112" s="853"/>
    </row>
    <row r="113" spans="1:13">
      <c r="A113" s="835"/>
      <c r="B113" s="828"/>
      <c r="C113" s="828"/>
      <c r="D113" s="828"/>
      <c r="E113" s="828"/>
      <c r="F113" s="831"/>
      <c r="G113" s="831"/>
      <c r="H113" s="852" t="str">
        <f t="array" ref="H113">_xlfn.IFS(AND(F113=$V$11,G113=$X$11),$Z$11,AND(F113=$V$11,G113=$X$12),$Z$11,AND(F113=$V$11,G113=$X$13),$Z$12,AND(F113=$V$12,G113=$X$11),$Z$12,AND(F113=$V$12,G113=$X$12),$Z$12,AND(F113=$V$12,G113=$X$13),$Z$13,AND(F113=$V$13,G113=$X$11),$Z$12,AND(F113=$V$13,G113=$X$12),$Z$13,AND(F113=$V$13,G113=$X$13),$Z$13,AND(F113=$V$14,G113=$X$11),$Z$13,AND(F113=$V$14,G113=$X$12),$Z$14,AND(F113=$V$14,G113=$X$13),$Z$14,TRUE,"")</f>
        <v/>
      </c>
      <c r="I113" s="828"/>
      <c r="J113" s="828"/>
      <c r="K113" s="828"/>
      <c r="L113" s="845"/>
      <c r="M113" s="853"/>
    </row>
    <row r="114" spans="1:13">
      <c r="A114" s="835"/>
      <c r="B114" s="828"/>
      <c r="C114" s="828"/>
      <c r="D114" s="828"/>
      <c r="E114" s="828"/>
      <c r="F114" s="831"/>
      <c r="G114" s="831"/>
      <c r="H114" s="852" t="str">
        <f t="array" ref="H114">_xlfn.IFS(AND(F114=$V$11,G114=$X$11),$Z$11,AND(F114=$V$11,G114=$X$12),$Z$11,AND(F114=$V$11,G114=$X$13),$Z$12,AND(F114=$V$12,G114=$X$11),$Z$12,AND(F114=$V$12,G114=$X$12),$Z$12,AND(F114=$V$12,G114=$X$13),$Z$13,AND(F114=$V$13,G114=$X$11),$Z$12,AND(F114=$V$13,G114=$X$12),$Z$13,AND(F114=$V$13,G114=$X$13),$Z$13,AND(F114=$V$14,G114=$X$11),$Z$13,AND(F114=$V$14,G114=$X$12),$Z$14,AND(F114=$V$14,G114=$X$13),$Z$14,TRUE,"")</f>
        <v/>
      </c>
      <c r="I114" s="828"/>
      <c r="J114" s="828"/>
      <c r="K114" s="828"/>
      <c r="L114" s="845"/>
      <c r="M114" s="853"/>
    </row>
    <row r="115" spans="1:13">
      <c r="A115" s="835"/>
      <c r="B115" s="828"/>
      <c r="C115" s="828"/>
      <c r="D115" s="828"/>
      <c r="E115" s="828"/>
      <c r="F115" s="831"/>
      <c r="G115" s="831"/>
      <c r="H115" s="852" t="str">
        <f t="array" ref="H115">_xlfn.IFS(AND(F115=$V$11,G115=$X$11),$Z$11,AND(F115=$V$11,G115=$X$12),$Z$11,AND(F115=$V$11,G115=$X$13),$Z$12,AND(F115=$V$12,G115=$X$11),$Z$12,AND(F115=$V$12,G115=$X$12),$Z$12,AND(F115=$V$12,G115=$X$13),$Z$13,AND(F115=$V$13,G115=$X$11),$Z$12,AND(F115=$V$13,G115=$X$12),$Z$13,AND(F115=$V$13,G115=$X$13),$Z$13,AND(F115=$V$14,G115=$X$11),$Z$13,AND(F115=$V$14,G115=$X$12),$Z$14,AND(F115=$V$14,G115=$X$13),$Z$14,TRUE,"")</f>
        <v/>
      </c>
      <c r="I115" s="828"/>
      <c r="J115" s="828"/>
      <c r="K115" s="828"/>
      <c r="L115" s="845"/>
      <c r="M115" s="853"/>
    </row>
    <row r="116" spans="1:13">
      <c r="A116" s="835"/>
      <c r="B116" s="828"/>
      <c r="C116" s="828"/>
      <c r="D116" s="828"/>
      <c r="E116" s="828"/>
      <c r="F116" s="831"/>
      <c r="G116" s="831"/>
      <c r="H116" s="852" t="str">
        <f t="array" ref="H116">_xlfn.IFS(AND(F116=$V$11,G116=$X$11),$Z$11,AND(F116=$V$11,G116=$X$12),$Z$11,AND(F116=$V$11,G116=$X$13),$Z$12,AND(F116=$V$12,G116=$X$11),$Z$12,AND(F116=$V$12,G116=$X$12),$Z$12,AND(F116=$V$12,G116=$X$13),$Z$13,AND(F116=$V$13,G116=$X$11),$Z$12,AND(F116=$V$13,G116=$X$12),$Z$13,AND(F116=$V$13,G116=$X$13),$Z$13,AND(F116=$V$14,G116=$X$11),$Z$13,AND(F116=$V$14,G116=$X$12),$Z$14,AND(F116=$V$14,G116=$X$13),$Z$14,TRUE,"")</f>
        <v/>
      </c>
      <c r="I116" s="828"/>
      <c r="J116" s="828"/>
      <c r="K116" s="828"/>
      <c r="L116" s="845"/>
      <c r="M116" s="853"/>
    </row>
    <row r="117" spans="1:13">
      <c r="A117" s="1618" t="s">
        <v>599</v>
      </c>
      <c r="B117" s="1619"/>
      <c r="C117" s="1619"/>
      <c r="D117" s="1619"/>
      <c r="E117" s="1619"/>
      <c r="F117" s="1619"/>
      <c r="G117" s="1619"/>
      <c r="H117" s="1619"/>
      <c r="I117" s="1619"/>
      <c r="J117" s="1619"/>
      <c r="K117" s="1619"/>
      <c r="L117" s="1619"/>
      <c r="M117" s="1620"/>
    </row>
    <row r="118" spans="1:13">
      <c r="A118" s="813" t="s">
        <v>600</v>
      </c>
      <c r="B118" s="828"/>
      <c r="C118" s="828"/>
      <c r="D118" s="828"/>
      <c r="E118" s="828"/>
      <c r="F118" s="831"/>
      <c r="G118" s="831"/>
      <c r="H118" s="852" t="str">
        <f t="array" ref="H118">_xlfn.IFS(AND(F118=$V$11,G118=$X$11),$Z$11,AND(F118=$V$11,G118=$X$12),$Z$11,AND(F118=$V$11,G118=$X$13),$Z$12,AND(F118=$V$12,G118=$X$11),$Z$12,AND(F118=$V$12,G118=$X$12),$Z$12,AND(F118=$V$12,G118=$X$13),$Z$13,AND(F118=$V$13,G118=$X$11),$Z$12,AND(F118=$V$13,G118=$X$12),$Z$13,AND(F118=$V$13,G118=$X$13),$Z$13,AND(F118=$V$14,G118=$X$11),$Z$13,AND(F118=$V$14,G118=$X$12),$Z$14,AND(F118=$V$14,G118=$X$13),$Z$14,TRUE,"")</f>
        <v/>
      </c>
      <c r="I118" s="828"/>
      <c r="J118" s="828"/>
      <c r="K118" s="828"/>
      <c r="L118" s="845"/>
      <c r="M118" s="853"/>
    </row>
    <row r="119" spans="1:13">
      <c r="A119" s="835"/>
      <c r="B119" s="828"/>
      <c r="C119" s="828"/>
      <c r="D119" s="828"/>
      <c r="E119" s="828"/>
      <c r="F119" s="831"/>
      <c r="G119" s="831"/>
      <c r="H119" s="852" t="str">
        <f t="array" ref="H119">_xlfn.IFS(AND(F119=$V$11,G119=$X$11),$Z$11,AND(F119=$V$11,G119=$X$12),$Z$11,AND(F119=$V$11,G119=$X$13),$Z$12,AND(F119=$V$12,G119=$X$11),$Z$12,AND(F119=$V$12,G119=$X$12),$Z$12,AND(F119=$V$12,G119=$X$13),$Z$13,AND(F119=$V$13,G119=$X$11),$Z$12,AND(F119=$V$13,G119=$X$12),$Z$13,AND(F119=$V$13,G119=$X$13),$Z$13,AND(F119=$V$14,G119=$X$11),$Z$13,AND(F119=$V$14,G119=$X$12),$Z$14,AND(F119=$V$14,G119=$X$13),$Z$14,TRUE,"")</f>
        <v/>
      </c>
      <c r="I119" s="828"/>
      <c r="J119" s="828"/>
      <c r="K119" s="828"/>
      <c r="L119" s="845"/>
      <c r="M119" s="853"/>
    </row>
    <row r="120" spans="1:13">
      <c r="A120" s="835"/>
      <c r="B120" s="828"/>
      <c r="C120" s="828"/>
      <c r="D120" s="828"/>
      <c r="E120" s="828"/>
      <c r="F120" s="831"/>
      <c r="G120" s="831"/>
      <c r="H120" s="852" t="str">
        <f t="array" ref="H120">_xlfn.IFS(AND(F120=$V$11,G120=$X$11),$Z$11,AND(F120=$V$11,G120=$X$12),$Z$11,AND(F120=$V$11,G120=$X$13),$Z$12,AND(F120=$V$12,G120=$X$11),$Z$12,AND(F120=$V$12,G120=$X$12),$Z$12,AND(F120=$V$12,G120=$X$13),$Z$13,AND(F120=$V$13,G120=$X$11),$Z$12,AND(F120=$V$13,G120=$X$12),$Z$13,AND(F120=$V$13,G120=$X$13),$Z$13,AND(F120=$V$14,G120=$X$11),$Z$13,AND(F120=$V$14,G120=$X$12),$Z$14,AND(F120=$V$14,G120=$X$13),$Z$14,TRUE,"")</f>
        <v/>
      </c>
      <c r="I120" s="828"/>
      <c r="J120" s="828"/>
      <c r="K120" s="828"/>
      <c r="L120" s="845"/>
      <c r="M120" s="853"/>
    </row>
    <row r="121" spans="1:13">
      <c r="A121" s="835"/>
      <c r="B121" s="828"/>
      <c r="C121" s="828"/>
      <c r="D121" s="828"/>
      <c r="E121" s="828"/>
      <c r="F121" s="831"/>
      <c r="G121" s="831"/>
      <c r="H121" s="852" t="str">
        <f t="array" ref="H121">_xlfn.IFS(AND(F121=$V$11,G121=$X$11),$Z$11,AND(F121=$V$11,G121=$X$12),$Z$11,AND(F121=$V$11,G121=$X$13),$Z$12,AND(F121=$V$12,G121=$X$11),$Z$12,AND(F121=$V$12,G121=$X$12),$Z$12,AND(F121=$V$12,G121=$X$13),$Z$13,AND(F121=$V$13,G121=$X$11),$Z$12,AND(F121=$V$13,G121=$X$12),$Z$13,AND(F121=$V$13,G121=$X$13),$Z$13,AND(F121=$V$14,G121=$X$11),$Z$13,AND(F121=$V$14,G121=$X$12),$Z$14,AND(F121=$V$14,G121=$X$13),$Z$14,TRUE,"")</f>
        <v/>
      </c>
      <c r="I121" s="828"/>
      <c r="J121" s="828"/>
      <c r="K121" s="828"/>
      <c r="L121" s="845"/>
      <c r="M121" s="853"/>
    </row>
    <row r="122" spans="1:13">
      <c r="A122" s="835"/>
      <c r="B122" s="828"/>
      <c r="C122" s="828"/>
      <c r="D122" s="828"/>
      <c r="E122" s="828"/>
      <c r="F122" s="831"/>
      <c r="G122" s="831"/>
      <c r="H122" s="852" t="str">
        <f t="array" ref="H122">_xlfn.IFS(AND(F122=$V$11,G122=$X$11),$Z$11,AND(F122=$V$11,G122=$X$12),$Z$11,AND(F122=$V$11,G122=$X$13),$Z$12,AND(F122=$V$12,G122=$X$11),$Z$12,AND(F122=$V$12,G122=$X$12),$Z$12,AND(F122=$V$12,G122=$X$13),$Z$13,AND(F122=$V$13,G122=$X$11),$Z$12,AND(F122=$V$13,G122=$X$12),$Z$13,AND(F122=$V$13,G122=$X$13),$Z$13,AND(F122=$V$14,G122=$X$11),$Z$13,AND(F122=$V$14,G122=$X$12),$Z$14,AND(F122=$V$14,G122=$X$13),$Z$14,TRUE,"")</f>
        <v/>
      </c>
      <c r="I122" s="828"/>
      <c r="J122" s="828"/>
      <c r="K122" s="828"/>
      <c r="L122" s="845"/>
      <c r="M122" s="853"/>
    </row>
    <row r="123" spans="1:13">
      <c r="A123" s="835"/>
      <c r="B123" s="828"/>
      <c r="C123" s="828"/>
      <c r="D123" s="828"/>
      <c r="E123" s="828"/>
      <c r="F123" s="831"/>
      <c r="G123" s="831"/>
      <c r="H123" s="852" t="str">
        <f t="array" ref="H123">_xlfn.IFS(AND(F123=$V$11,G123=$X$11),$Z$11,AND(F123=$V$11,G123=$X$12),$Z$11,AND(F123=$V$11,G123=$X$13),$Z$12,AND(F123=$V$12,G123=$X$11),$Z$12,AND(F123=$V$12,G123=$X$12),$Z$12,AND(F123=$V$12,G123=$X$13),$Z$13,AND(F123=$V$13,G123=$X$11),$Z$12,AND(F123=$V$13,G123=$X$12),$Z$13,AND(F123=$V$13,G123=$X$13),$Z$13,AND(F123=$V$14,G123=$X$11),$Z$13,AND(F123=$V$14,G123=$X$12),$Z$14,AND(F123=$V$14,G123=$X$13),$Z$14,TRUE,"")</f>
        <v/>
      </c>
      <c r="I123" s="828"/>
      <c r="J123" s="828"/>
      <c r="K123" s="828"/>
      <c r="L123" s="845"/>
      <c r="M123" s="853"/>
    </row>
    <row r="124" spans="1:13">
      <c r="A124" s="835"/>
      <c r="B124" s="828"/>
      <c r="C124" s="828"/>
      <c r="D124" s="828"/>
      <c r="E124" s="828"/>
      <c r="F124" s="831"/>
      <c r="G124" s="831"/>
      <c r="H124" s="852" t="str">
        <f t="array" ref="H124">_xlfn.IFS(AND(F124=$V$11,G124=$X$11),$Z$11,AND(F124=$V$11,G124=$X$12),$Z$11,AND(F124=$V$11,G124=$X$13),$Z$12,AND(F124=$V$12,G124=$X$11),$Z$12,AND(F124=$V$12,G124=$X$12),$Z$12,AND(F124=$V$12,G124=$X$13),$Z$13,AND(F124=$V$13,G124=$X$11),$Z$12,AND(F124=$V$13,G124=$X$12),$Z$13,AND(F124=$V$13,G124=$X$13),$Z$13,AND(F124=$V$14,G124=$X$11),$Z$13,AND(F124=$V$14,G124=$X$12),$Z$14,AND(F124=$V$14,G124=$X$13),$Z$14,TRUE,"")</f>
        <v/>
      </c>
      <c r="I124" s="828"/>
      <c r="J124" s="828"/>
      <c r="K124" s="828"/>
      <c r="L124" s="845"/>
      <c r="M124" s="853"/>
    </row>
    <row r="125" spans="1:13">
      <c r="A125" s="835"/>
      <c r="B125" s="828"/>
      <c r="C125" s="828"/>
      <c r="D125" s="828"/>
      <c r="E125" s="828"/>
      <c r="F125" s="831"/>
      <c r="G125" s="831"/>
      <c r="H125" s="852" t="str">
        <f t="array" ref="H125">_xlfn.IFS(AND(F125=$V$11,G125=$X$11),$Z$11,AND(F125=$V$11,G125=$X$12),$Z$11,AND(F125=$V$11,G125=$X$13),$Z$12,AND(F125=$V$12,G125=$X$11),$Z$12,AND(F125=$V$12,G125=$X$12),$Z$12,AND(F125=$V$12,G125=$X$13),$Z$13,AND(F125=$V$13,G125=$X$11),$Z$12,AND(F125=$V$13,G125=$X$12),$Z$13,AND(F125=$V$13,G125=$X$13),$Z$13,AND(F125=$V$14,G125=$X$11),$Z$13,AND(F125=$V$14,G125=$X$12),$Z$14,AND(F125=$V$14,G125=$X$13),$Z$14,TRUE,"")</f>
        <v/>
      </c>
      <c r="I125" s="828"/>
      <c r="J125" s="828"/>
      <c r="K125" s="828"/>
      <c r="L125" s="845"/>
      <c r="M125" s="853"/>
    </row>
    <row r="126" spans="1:13">
      <c r="A126" s="835"/>
      <c r="B126" s="828"/>
      <c r="C126" s="828"/>
      <c r="D126" s="828"/>
      <c r="E126" s="828"/>
      <c r="F126" s="831"/>
      <c r="G126" s="831"/>
      <c r="H126" s="852" t="str">
        <f t="array" ref="H126">_xlfn.IFS(AND(F126=$V$11,G126=$X$11),$Z$11,AND(F126=$V$11,G126=$X$12),$Z$11,AND(F126=$V$11,G126=$X$13),$Z$12,AND(F126=$V$12,G126=$X$11),$Z$12,AND(F126=$V$12,G126=$X$12),$Z$12,AND(F126=$V$12,G126=$X$13),$Z$13,AND(F126=$V$13,G126=$X$11),$Z$12,AND(F126=$V$13,G126=$X$12),$Z$13,AND(F126=$V$13,G126=$X$13),$Z$13,AND(F126=$V$14,G126=$X$11),$Z$13,AND(F126=$V$14,G126=$X$12),$Z$14,AND(F126=$V$14,G126=$X$13),$Z$14,TRUE,"")</f>
        <v/>
      </c>
      <c r="I126" s="828"/>
      <c r="J126" s="828"/>
      <c r="K126" s="828"/>
      <c r="L126" s="845"/>
      <c r="M126" s="853"/>
    </row>
    <row r="127" spans="1:13">
      <c r="A127" s="835"/>
      <c r="B127" s="828"/>
      <c r="C127" s="828"/>
      <c r="D127" s="828"/>
      <c r="E127" s="828"/>
      <c r="F127" s="831"/>
      <c r="G127" s="831"/>
      <c r="H127" s="852" t="str">
        <f t="array" ref="H127">_xlfn.IFS(AND(F127=$V$11,G127=$X$11),$Z$11,AND(F127=$V$11,G127=$X$12),$Z$11,AND(F127=$V$11,G127=$X$13),$Z$12,AND(F127=$V$12,G127=$X$11),$Z$12,AND(F127=$V$12,G127=$X$12),$Z$12,AND(F127=$V$12,G127=$X$13),$Z$13,AND(F127=$V$13,G127=$X$11),$Z$12,AND(F127=$V$13,G127=$X$12),$Z$13,AND(F127=$V$13,G127=$X$13),$Z$13,AND(F127=$V$14,G127=$X$11),$Z$13,AND(F127=$V$14,G127=$X$12),$Z$14,AND(F127=$V$14,G127=$X$13),$Z$14,TRUE,"")</f>
        <v/>
      </c>
      <c r="I127" s="828"/>
      <c r="J127" s="828"/>
      <c r="K127" s="828"/>
      <c r="L127" s="845"/>
      <c r="M127" s="853"/>
    </row>
  </sheetData>
  <sheetProtection algorithmName="SHA-512" hashValue="rLxS0eQjZhzfWI5seZgkDfbGTp3FKTkgff8RnmkO/oEaz8O1MxAbMByoWUtLXw60xrLsGCnWno4U/Dx8PJuhuQ==" saltValue="vXLTcHm4m2T+FxpWfBXxmg==" spinCount="100000" sheet="1" formatCells="0" formatColumns="0" formatRows="0" insertColumns="0" insertRows="0" insertHyperlinks="0" deleteColumns="0" deleteRows="0" sort="0" autoFilter="0" pivotTables="0"/>
  <protectedRanges>
    <protectedRange sqref="A11" name="Диапазон1_2"/>
  </protectedRanges>
  <mergeCells count="28">
    <mergeCell ref="C2:D2"/>
    <mergeCell ref="A4:B4"/>
    <mergeCell ref="F4:H4"/>
    <mergeCell ref="F5:H5"/>
    <mergeCell ref="A7:M7"/>
    <mergeCell ref="Q9:Q10"/>
    <mergeCell ref="R9:R10"/>
    <mergeCell ref="S9:S10"/>
    <mergeCell ref="T9:T10"/>
    <mergeCell ref="P13:P14"/>
    <mergeCell ref="Q13:T13"/>
    <mergeCell ref="P8:P11"/>
    <mergeCell ref="Q15:T15"/>
    <mergeCell ref="A18:M18"/>
    <mergeCell ref="P20:P21"/>
    <mergeCell ref="Q20:Q21"/>
    <mergeCell ref="R20:R21"/>
    <mergeCell ref="S20:S21"/>
    <mergeCell ref="T20:T21"/>
    <mergeCell ref="A95:M95"/>
    <mergeCell ref="A106:M106"/>
    <mergeCell ref="A117:M117"/>
    <mergeCell ref="A29:M29"/>
    <mergeCell ref="A40:M40"/>
    <mergeCell ref="A51:M51"/>
    <mergeCell ref="A62:M62"/>
    <mergeCell ref="A73:M73"/>
    <mergeCell ref="A84:M84"/>
  </mergeCells>
  <conditionalFormatting sqref="G11:G17 G30:G39 G52:G61 G74:G83 G85:G94 G63:G72 G19:G28 G41:G50 G96:G105 G107:G116 G118:G127">
    <cfRule type="containsText" dxfId="92" priority="67" operator="containsText" text="IMPROBABLE">
      <formula>NOT(ISERROR(SEARCH("IMPROBABLE",G11)))</formula>
    </cfRule>
  </conditionalFormatting>
  <conditionalFormatting sqref="G11:G17 G30:G39 G52:G61 G74:G83 G85:G94 G63:G72 G19:G28 G41:G50 G96:G105 G107:G116 G118:G127">
    <cfRule type="containsText" dxfId="91" priority="68" operator="containsText" text="POSSIBLE">
      <formula>NOT(ISERROR(SEARCH("POSSIBLE",G11)))</formula>
    </cfRule>
  </conditionalFormatting>
  <conditionalFormatting sqref="G11:G17 G30:G39 G52:G61 G74:G83 G85:G94 G63:G72 G19:G28 G41:G50 G96:G105 G107:G116 G118:G127">
    <cfRule type="containsText" dxfId="90" priority="69" operator="containsText" text="PROBABLE">
      <formula>NOT(ISERROR(SEARCH("PROBABLE",G11)))</formula>
    </cfRule>
  </conditionalFormatting>
  <conditionalFormatting sqref="X11">
    <cfRule type="containsText" dxfId="89" priority="50" operator="containsText" text="IMPROBABLE">
      <formula>NOT(ISERROR(SEARCH("IMPROBABLE",X11)))</formula>
    </cfRule>
  </conditionalFormatting>
  <conditionalFormatting sqref="X11">
    <cfRule type="containsText" dxfId="88" priority="51" operator="containsText" text="POSSIBLE">
      <formula>NOT(ISERROR(SEARCH("POSSIBLE",X11)))</formula>
    </cfRule>
  </conditionalFormatting>
  <conditionalFormatting sqref="X11">
    <cfRule type="containsText" dxfId="87" priority="52" operator="containsText" text="PROBABLE">
      <formula>NOT(ISERROR(SEARCH("PROBABLE",X11)))</formula>
    </cfRule>
  </conditionalFormatting>
  <conditionalFormatting sqref="F30:F39 F52:F61 F74:F83 F85:F94 F63:F72 F41:F50 F96:F105 F107:F116 F118:F127">
    <cfRule type="containsText" dxfId="86" priority="37" operator="containsText" text="INTOLERABLE">
      <formula>NOT(ISERROR(SEARCH("INTOLERABLE",F30)))</formula>
    </cfRule>
  </conditionalFormatting>
  <conditionalFormatting sqref="F30:F39 F52:F61 F74:F83 F85:F94 F63:F72 F41:F50 F96:F105 F107:F116 F118:F127">
    <cfRule type="containsText" dxfId="85" priority="38" operator="containsText" text="UNDESIRABLE">
      <formula>NOT(ISERROR(SEARCH("UNDESIRABLE",F30)))</formula>
    </cfRule>
  </conditionalFormatting>
  <conditionalFormatting sqref="F30:F39 F52:F61 F74:F83 F85:F94 F63:F72 F41:F50 F96:F105 F107:F116 F118:F127">
    <cfRule type="containsText" dxfId="84" priority="39" operator="containsText" text="TOLERABLE">
      <formula>NOT(ISERROR(SEARCH("TOLERABLE",F30)))</formula>
    </cfRule>
  </conditionalFormatting>
  <conditionalFormatting sqref="F30:F39 F52:F61 F74:F83 F85:F94 F63:F72 F41:F50 F96:F105 F107:F116 F118:F127">
    <cfRule type="containsText" dxfId="83" priority="40" operator="containsText" text="ACCEPTABLE">
      <formula>NOT(ISERROR(SEARCH("ACCEPTABLE",F30)))</formula>
    </cfRule>
  </conditionalFormatting>
  <conditionalFormatting sqref="V12">
    <cfRule type="containsText" dxfId="82" priority="29" operator="containsText" text="INTOLERABLE">
      <formula>NOT(ISERROR(SEARCH("INTOLERABLE",V12)))</formula>
    </cfRule>
  </conditionalFormatting>
  <conditionalFormatting sqref="V12">
    <cfRule type="containsText" dxfId="81" priority="30" operator="containsText" text="UNDESIRABLE">
      <formula>NOT(ISERROR(SEARCH("UNDESIRABLE",V12)))</formula>
    </cfRule>
  </conditionalFormatting>
  <conditionalFormatting sqref="V12">
    <cfRule type="containsText" dxfId="80" priority="31" operator="containsText" text="TOLERABLE">
      <formula>NOT(ISERROR(SEARCH("TOLERABLE",V12)))</formula>
    </cfRule>
  </conditionalFormatting>
  <conditionalFormatting sqref="V12">
    <cfRule type="containsText" dxfId="79" priority="32" operator="containsText" text="ACCEPTABLE">
      <formula>NOT(ISERROR(SEARCH("ACCEPTABLE",V12)))</formula>
    </cfRule>
  </conditionalFormatting>
  <conditionalFormatting sqref="Q14">
    <cfRule type="containsText" dxfId="78" priority="21" operator="containsText" text="INTOLERABLE">
      <formula>NOT(ISERROR(SEARCH("INTOLERABLE",Q14)))</formula>
    </cfRule>
  </conditionalFormatting>
  <conditionalFormatting sqref="Q14">
    <cfRule type="containsText" dxfId="77" priority="22" operator="containsText" text="UNDESIRABLE">
      <formula>NOT(ISERROR(SEARCH("UNDESIRABLE",Q14)))</formula>
    </cfRule>
  </conditionalFormatting>
  <conditionalFormatting sqref="Q14">
    <cfRule type="containsText" dxfId="76" priority="23" operator="containsText" text="TOLERABLE">
      <formula>NOT(ISERROR(SEARCH("TOLERABLE",Q14)))</formula>
    </cfRule>
  </conditionalFormatting>
  <conditionalFormatting sqref="Q14">
    <cfRule type="containsText" dxfId="75" priority="24" operator="containsText" text="ACCEPTABLE">
      <formula>NOT(ISERROR(SEARCH("ACCEPTABLE",Q14)))</formula>
    </cfRule>
  </conditionalFormatting>
  <conditionalFormatting sqref="P16">
    <cfRule type="containsText" dxfId="74" priority="17" operator="containsText" text="IMPROBABLE">
      <formula>NOT(ISERROR(SEARCH("IMPROBABLE",P16)))</formula>
    </cfRule>
  </conditionalFormatting>
  <conditionalFormatting sqref="P16">
    <cfRule type="containsText" dxfId="73" priority="18" operator="containsText" text="POSSIBLE">
      <formula>NOT(ISERROR(SEARCH("POSSIBLE",P16)))</formula>
    </cfRule>
  </conditionalFormatting>
  <conditionalFormatting sqref="P16">
    <cfRule type="containsText" dxfId="72" priority="19" operator="containsText" text="PROBABLE">
      <formula>NOT(ISERROR(SEARCH("PROBABLE",P16)))</formula>
    </cfRule>
  </conditionalFormatting>
  <dataValidations count="3">
    <dataValidation type="list" allowBlank="1" showInputMessage="1" showErrorMessage="1" sqref="G19:G28 G63:G72 G52:G61 G74:G83 G41:G50 G8:G17 G30:G39 G85:G94 G96:G105 G107:G116 G118:G127" xr:uid="{00B1005E-00EF-4685-8ACF-009100E200E6}">
      <formula1>$X$11:$X$13</formula1>
    </dataValidation>
    <dataValidation type="list" allowBlank="1" showInputMessage="1" showErrorMessage="1" sqref="F63:F72 F52:F61 F74:F83 F41:F50 F19:F28 F8:F17 F30:F39 F85:F94 F96:F105 F107:F116 F118:F127" xr:uid="{00BD0019-0065-448D-8EDD-003A00F60030}">
      <formula1>$V$11:$V$14</formula1>
    </dataValidation>
    <dataValidation type="list" allowBlank="1" showInputMessage="1" showErrorMessage="1" sqref="L41:L50 L63:L72 L52:L61 L19:L28 L74:L83 L8:L17 L30:L39 L85:L94 L96:L105 L107:L116 L118:L127" xr:uid="{00EF00C8-00D7-4678-8FF9-00E200400094}">
      <formula1>$AB$11:$AB$14</formula1>
    </dataValidation>
  </dataValidations>
  <pageMargins left="0.7" right="0.7" top="0.75" bottom="0.75" header="0.3" footer="0.3"/>
  <pageSetup paperSize="9" orientation="portrait"/>
  <extLst>
    <ext xmlns:x14="http://schemas.microsoft.com/office/spreadsheetml/2009/9/main" uri="{78C0D931-6437-407d-A8EE-F0AAD7539E65}">
      <x14:conditionalFormattings>
        <x14:conditionalFormatting xmlns:xm="http://schemas.microsoft.com/office/excel/2006/main">
          <x14:cfRule type="containsText" priority="54" operator="containsText" id="{002A0080-0067-4F32-9B4E-00890041000E}">
            <xm:f>NOT(ISERROR(SEARCH($Z$14,H8)))</xm:f>
            <xm:f>$Z$14</xm:f>
            <x14:dxf>
              <font>
                <color theme="0"/>
              </font>
              <fill>
                <patternFill patternType="solid">
                  <fgColor theme="1"/>
                  <bgColor theme="1"/>
                </patternFill>
              </fill>
            </x14:dxf>
          </x14:cfRule>
          <xm:sqref>H8:H17 H30:H39 H19:H28 H41:H50 H52:H61 H63:H72 H74:H83 H85:H94 H96:H105 H107:H116 H118:H127</xm:sqref>
        </x14:conditionalFormatting>
        <x14:conditionalFormatting xmlns:xm="http://schemas.microsoft.com/office/excel/2006/main">
          <x14:cfRule type="containsText" priority="55" operator="containsText" id="{00720078-00B3-42E7-B26E-00FB00FF00C9}">
            <xm:f>NOT(ISERROR(SEARCH($Z$13,H8)))</xm:f>
            <xm:f>$Z$13</xm:f>
            <x14:dxf>
              <fill>
                <patternFill patternType="solid">
                  <fgColor indexed="2"/>
                  <bgColor indexed="2"/>
                </patternFill>
              </fill>
            </x14:dxf>
          </x14:cfRule>
          <xm:sqref>H8:H17 H30:H39 H19:H28 H41:H50 H52:H61 H63:H72 H74:H83 H85:H94 H96:H105 H107:H116 H118:H127</xm:sqref>
        </x14:conditionalFormatting>
        <x14:conditionalFormatting xmlns:xm="http://schemas.microsoft.com/office/excel/2006/main">
          <x14:cfRule type="containsText" priority="64" operator="containsText" id="{001700B6-0063-4A7B-8E1F-000500C20054}">
            <xm:f>NOT(ISERROR(SEARCH($X$13,G11)))</xm:f>
            <xm:f>$X$13</xm:f>
            <x14:dxf>
              <fill>
                <patternFill patternType="solid">
                  <fgColor rgb="FFFF8F75"/>
                  <bgColor rgb="FFFF8F75"/>
                </patternFill>
              </fill>
            </x14:dxf>
          </x14:cfRule>
          <xm:sqref>G11:G17 G30:G39 G52:G61 G74:G83 G85:G94 G63:G72 G19:G28 G41:G50 G96:G105 G107:G116 G118:G127</xm:sqref>
        </x14:conditionalFormatting>
        <x14:conditionalFormatting xmlns:xm="http://schemas.microsoft.com/office/excel/2006/main">
          <x14:cfRule type="containsText" priority="65" operator="containsText" id="{006E0054-0087-4A60-8620-00C70085001F}">
            <xm:f>NOT(ISERROR(SEARCH($X$12,G11)))</xm:f>
            <xm:f>$X$12</xm:f>
            <x14:dxf>
              <fill>
                <patternFill patternType="solid">
                  <fgColor indexed="5"/>
                  <bgColor indexed="5"/>
                </patternFill>
              </fill>
            </x14:dxf>
          </x14:cfRule>
          <xm:sqref>G11:G17 G30:G39 G52:G61 G74:G83 G85:G94 G63:G72 G19:G28 G41:G50 G96:G105 G107:G116 G118:G127</xm:sqref>
        </x14:conditionalFormatting>
        <x14:conditionalFormatting xmlns:xm="http://schemas.microsoft.com/office/excel/2006/main">
          <x14:cfRule type="containsText" priority="66" operator="containsText" id="{000E0024-008F-4F45-8345-000F00DE00C8}">
            <xm:f>NOT(ISERROR(SEARCH($X$11,G11)))</xm:f>
            <xm:f>$X$11</xm:f>
            <x14:dxf>
              <fill>
                <patternFill patternType="solid">
                  <fgColor rgb="FF92D050"/>
                  <bgColor rgb="FF92D050"/>
                </patternFill>
              </fill>
            </x14:dxf>
          </x14:cfRule>
          <xm:sqref>G11:G17 G30:G39 G52:G61 G74:G83 G85:G94 G63:G72 G19:G28 G41:G50 G96:G105 G107:G116 G118:G127</xm:sqref>
        </x14:conditionalFormatting>
        <x14:conditionalFormatting xmlns:xm="http://schemas.microsoft.com/office/excel/2006/main">
          <x14:cfRule type="containsText" priority="63" operator="containsText" id="{002700E8-0025-43D2-A08A-00AD001F008F}">
            <xm:f>NOT(ISERROR(SEARCH($X$11,G11)))</xm:f>
            <xm:f>$X$11</xm:f>
            <x14:dxf>
              <fill>
                <patternFill patternType="solid">
                  <fgColor rgb="FF92D050"/>
                  <bgColor rgb="FF92D050"/>
                </patternFill>
              </fill>
            </x14:dxf>
          </x14:cfRule>
          <xm:sqref>G11:G17 G30:G39 G52:G61 G74:G83 G85:G94 G63:G72 G19:G28 G41:G50 G96:G105 G107:G116 G118:G127</xm:sqref>
        </x14:conditionalFormatting>
        <x14:conditionalFormatting xmlns:xm="http://schemas.microsoft.com/office/excel/2006/main">
          <x14:cfRule type="containsText" priority="61" operator="containsText" id="{0070007A-0055-4F51-916F-009F00EE00E7}">
            <xm:f>NOT(ISERROR(SEARCH($Z$12,H8)))</xm:f>
            <xm:f>$Z$12</xm:f>
            <x14:dxf>
              <fill>
                <patternFill patternType="solid">
                  <fgColor indexed="5"/>
                  <bgColor indexed="5"/>
                </patternFill>
              </fill>
            </x14:dxf>
          </x14:cfRule>
          <xm:sqref>H8:H17 H30:H39 H19:H28 H41:H50 H52:H61 H63:H72 H74:H83 H85:H94 H96:H105 H107:H116 H118:H127</xm:sqref>
        </x14:conditionalFormatting>
        <x14:conditionalFormatting xmlns:xm="http://schemas.microsoft.com/office/excel/2006/main">
          <x14:cfRule type="containsText" priority="62" operator="containsText" id="{009000A9-005E-47C8-B521-0009004100DA}">
            <xm:f>NOT(ISERROR(SEARCH($Z$11,H8)))</xm:f>
            <xm:f>$Z$11</xm:f>
            <x14:dxf>
              <fill>
                <patternFill patternType="solid">
                  <fgColor rgb="FF00B050"/>
                  <bgColor rgb="FF00B050"/>
                </patternFill>
              </fill>
            </x14:dxf>
          </x14:cfRule>
          <xm:sqref>H8:H17 H30:H39 H19:H28 H41:H50 H52:H61 H63:H72 H74:H83 H85:H94 H96:H105 H107:H116 H118:H127</xm:sqref>
        </x14:conditionalFormatting>
        <x14:conditionalFormatting xmlns:xm="http://schemas.microsoft.com/office/excel/2006/main">
          <x14:cfRule type="containsText" priority="57" operator="containsText" id="{00D70090-00AF-4D48-998E-008B00B9003C}">
            <xm:f>NOT(ISERROR(SEARCH($X$13,G11)))</xm:f>
            <xm:f>$X$13</xm:f>
            <x14:dxf>
              <fill>
                <patternFill patternType="solid">
                  <fgColor rgb="FFFFAFAF"/>
                  <bgColor rgb="FFFFAFAF"/>
                </patternFill>
              </fill>
            </x14:dxf>
          </x14:cfRule>
          <xm:sqref>G11:G17 G30:G39 G52:G61 G74:G83 G85:G94 G63:G72 G19:G28 G41:G50 G96:G105 G107:G116 G118:G127</xm:sqref>
        </x14:conditionalFormatting>
        <x14:conditionalFormatting xmlns:xm="http://schemas.microsoft.com/office/excel/2006/main">
          <x14:cfRule type="containsText" priority="58" operator="containsText" id="{004900C8-0036-4062-AF3B-004D003D00CF}">
            <xm:f>NOT(ISERROR(SEARCH($X$12,G11)))</xm:f>
            <xm:f>$X$12</xm:f>
            <x14:dxf>
              <fill>
                <patternFill patternType="solid">
                  <fgColor indexed="43"/>
                  <bgColor indexed="43"/>
                </patternFill>
              </fill>
            </x14:dxf>
          </x14:cfRule>
          <xm:sqref>G11:G17 G30:G39 G52:G61 G74:G83 G85:G94 G63:G72 G19:G28 G41:G50 G96:G105 G107:G116 G118:G127</xm:sqref>
        </x14:conditionalFormatting>
        <x14:conditionalFormatting xmlns:xm="http://schemas.microsoft.com/office/excel/2006/main">
          <x14:cfRule type="containsText" priority="59" operator="containsText" id="{009700E5-0025-42BC-AF1C-00AB00670024}">
            <xm:f>NOT(ISERROR(SEARCH($X$11,G11)))</xm:f>
            <xm:f>$X$11</xm:f>
            <x14:dxf>
              <fill>
                <patternFill patternType="solid">
                  <fgColor rgb="FFA7FBBD"/>
                  <bgColor rgb="FFA7FBBD"/>
                </patternFill>
              </fill>
            </x14:dxf>
          </x14:cfRule>
          <xm:sqref>G11:G17 G30:G39 G52:G61 G74:G83 G85:G94 G63:G72 G19:G28 G41:G50 G96:G105 G107:G116 G118:G127</xm:sqref>
        </x14:conditionalFormatting>
        <x14:conditionalFormatting xmlns:xm="http://schemas.microsoft.com/office/excel/2006/main">
          <x14:cfRule type="containsText" priority="60" operator="containsText" id="{008800BF-007B-4D4C-9695-00D200EE0066}">
            <xm:f>NOT(ISERROR(SEARCH($X$11,G11)))</xm:f>
            <xm:f>$X$11</xm:f>
            <x14:dxf>
              <fill>
                <patternFill patternType="solid">
                  <fgColor indexed="42"/>
                  <bgColor indexed="42"/>
                </patternFill>
              </fill>
            </x14:dxf>
          </x14:cfRule>
          <xm:sqref>G11:G17 G30:G39 G52:G61 G74:G83 G85:G94 G63:G72 G19:G28 G41:G50 G96:G105 G107:G116 G118:G127</xm:sqref>
        </x14:conditionalFormatting>
        <x14:conditionalFormatting xmlns:xm="http://schemas.microsoft.com/office/excel/2006/main">
          <x14:cfRule type="containsText" priority="56" operator="containsText" id="{00C80054-009A-4DF9-BF5C-000A004A0034}">
            <xm:f>NOT(ISERROR(SEARCH($X$11,G11)))</xm:f>
            <xm:f>$X$11</xm:f>
            <x14:dxf>
              <fill>
                <patternFill patternType="solid">
                  <fgColor rgb="FFB9EDC2"/>
                  <bgColor rgb="FFB9EDC2"/>
                </patternFill>
              </fill>
            </x14:dxf>
          </x14:cfRule>
          <xm:sqref>G11:G17 G30:G39 G52:G61 G74:G83 G85:G94 G63:G72 G19:G28 G41:G50 G96:G105 G107:G116 G118:G127</xm:sqref>
        </x14:conditionalFormatting>
        <x14:conditionalFormatting xmlns:xm="http://schemas.microsoft.com/office/excel/2006/main">
          <x14:cfRule type="containsText" priority="53" operator="containsText" id="{00FC0082-0032-46D8-B94E-006A00A200D7}">
            <xm:f>NOT(ISERROR(SEARCH($V$11,V11)))</xm:f>
            <xm:f>$V$11</xm:f>
            <x14:dxf>
              <fill>
                <patternFill patternType="solid">
                  <fgColor rgb="FFBDFFBD"/>
                  <bgColor rgb="FFBDFFBD"/>
                </patternFill>
              </fill>
            </x14:dxf>
          </x14:cfRule>
          <xm:sqref>V11</xm:sqref>
        </x14:conditionalFormatting>
        <x14:conditionalFormatting xmlns:xm="http://schemas.microsoft.com/office/excel/2006/main">
          <x14:cfRule type="containsText" priority="47" operator="containsText" id="{00B900ED-0056-4153-8ACC-0071002D009A}">
            <xm:f>NOT(ISERROR(SEARCH($X$13,X11)))</xm:f>
            <xm:f>$X$13</xm:f>
            <x14:dxf>
              <fill>
                <patternFill patternType="solid">
                  <fgColor rgb="FFFF8F75"/>
                  <bgColor rgb="FFFF8F75"/>
                </patternFill>
              </fill>
            </x14:dxf>
          </x14:cfRule>
          <xm:sqref>X11</xm:sqref>
        </x14:conditionalFormatting>
        <x14:conditionalFormatting xmlns:xm="http://schemas.microsoft.com/office/excel/2006/main">
          <x14:cfRule type="containsText" priority="48" operator="containsText" id="{006F0019-00A7-463B-A9BF-00E800BF0044}">
            <xm:f>NOT(ISERROR(SEARCH($X$12,X11)))</xm:f>
            <xm:f>$X$12</xm:f>
            <x14:dxf>
              <fill>
                <patternFill patternType="solid">
                  <fgColor indexed="5"/>
                  <bgColor indexed="5"/>
                </patternFill>
              </fill>
            </x14:dxf>
          </x14:cfRule>
          <xm:sqref>X11</xm:sqref>
        </x14:conditionalFormatting>
        <x14:conditionalFormatting xmlns:xm="http://schemas.microsoft.com/office/excel/2006/main">
          <x14:cfRule type="containsText" priority="49" operator="containsText" id="{009400B3-0041-4ABD-A7F2-00EC002300F1}">
            <xm:f>NOT(ISERROR(SEARCH($X$11,X11)))</xm:f>
            <xm:f>$X$11</xm:f>
            <x14:dxf>
              <fill>
                <patternFill patternType="solid">
                  <fgColor rgb="FF92D050"/>
                  <bgColor rgb="FF92D050"/>
                </patternFill>
              </fill>
            </x14:dxf>
          </x14:cfRule>
          <xm:sqref>X11</xm:sqref>
        </x14:conditionalFormatting>
        <x14:conditionalFormatting xmlns:xm="http://schemas.microsoft.com/office/excel/2006/main">
          <x14:cfRule type="containsText" priority="46" operator="containsText" id="{00E900B7-004F-4F4F-AC5F-00CD001D00E3}">
            <xm:f>NOT(ISERROR(SEARCH($X$11,X11)))</xm:f>
            <xm:f>$X$11</xm:f>
            <x14:dxf>
              <fill>
                <patternFill patternType="solid">
                  <fgColor rgb="FF92D050"/>
                  <bgColor rgb="FF92D050"/>
                </patternFill>
              </fill>
            </x14:dxf>
          </x14:cfRule>
          <xm:sqref>X11</xm:sqref>
        </x14:conditionalFormatting>
        <x14:conditionalFormatting xmlns:xm="http://schemas.microsoft.com/office/excel/2006/main">
          <x14:cfRule type="containsText" priority="42" operator="containsText" id="{00C20089-002D-477E-A384-00400028007D}">
            <xm:f>NOT(ISERROR(SEARCH($X$13,X11)))</xm:f>
            <xm:f>$X$13</xm:f>
            <x14:dxf>
              <fill>
                <patternFill patternType="solid">
                  <fgColor rgb="FFFFAFAF"/>
                  <bgColor rgb="FFFFAFAF"/>
                </patternFill>
              </fill>
            </x14:dxf>
          </x14:cfRule>
          <xm:sqref>X11</xm:sqref>
        </x14:conditionalFormatting>
        <x14:conditionalFormatting xmlns:xm="http://schemas.microsoft.com/office/excel/2006/main">
          <x14:cfRule type="containsText" priority="43" operator="containsText" id="{00090097-006D-4918-9D45-0053007100ED}">
            <xm:f>NOT(ISERROR(SEARCH($X$12,X11)))</xm:f>
            <xm:f>$X$12</xm:f>
            <x14:dxf>
              <fill>
                <patternFill patternType="solid">
                  <fgColor indexed="43"/>
                  <bgColor indexed="43"/>
                </patternFill>
              </fill>
            </x14:dxf>
          </x14:cfRule>
          <xm:sqref>X11</xm:sqref>
        </x14:conditionalFormatting>
        <x14:conditionalFormatting xmlns:xm="http://schemas.microsoft.com/office/excel/2006/main">
          <x14:cfRule type="containsText" priority="44" operator="containsText" id="{00A800E2-00A7-4CC5-86EC-00F400840090}">
            <xm:f>NOT(ISERROR(SEARCH($X$11,X11)))</xm:f>
            <xm:f>$X$11</xm:f>
            <x14:dxf>
              <fill>
                <patternFill patternType="solid">
                  <fgColor rgb="FFA7FBBD"/>
                  <bgColor rgb="FFA7FBBD"/>
                </patternFill>
              </fill>
            </x14:dxf>
          </x14:cfRule>
          <xm:sqref>X11</xm:sqref>
        </x14:conditionalFormatting>
        <x14:conditionalFormatting xmlns:xm="http://schemas.microsoft.com/office/excel/2006/main">
          <x14:cfRule type="containsText" priority="45" operator="containsText" id="{007C00FD-001A-46FF-B12E-006300B000C4}">
            <xm:f>NOT(ISERROR(SEARCH($X$11,X11)))</xm:f>
            <xm:f>$X$11</xm:f>
            <x14:dxf>
              <fill>
                <patternFill patternType="solid">
                  <fgColor indexed="42"/>
                  <bgColor indexed="42"/>
                </patternFill>
              </fill>
            </x14:dxf>
          </x14:cfRule>
          <xm:sqref>X11</xm:sqref>
        </x14:conditionalFormatting>
        <x14:conditionalFormatting xmlns:xm="http://schemas.microsoft.com/office/excel/2006/main">
          <x14:cfRule type="containsText" priority="41" operator="containsText" id="{00570082-00D6-406A-8DF3-004C003D0042}">
            <xm:f>NOT(ISERROR(SEARCH($X$11,X11)))</xm:f>
            <xm:f>$X$11</xm:f>
            <x14:dxf>
              <fill>
                <patternFill patternType="solid">
                  <fgColor rgb="FFB9EDC2"/>
                  <bgColor rgb="FFB9EDC2"/>
                </patternFill>
              </fill>
            </x14:dxf>
          </x14:cfRule>
          <xm:sqref>X11</xm:sqref>
        </x14:conditionalFormatting>
        <x14:conditionalFormatting xmlns:xm="http://schemas.microsoft.com/office/excel/2006/main">
          <x14:cfRule type="containsText" priority="33" operator="containsText" id="{00D30069-0017-4143-9CAD-007F00D60047}">
            <xm:f>NOT(ISERROR(SEARCH($V$14,F8)))</xm:f>
            <xm:f>$V$14</xm:f>
            <x14:dxf>
              <fill>
                <patternFill patternType="solid">
                  <fgColor rgb="FFFF9966"/>
                  <bgColor rgb="FFFF9966"/>
                </patternFill>
              </fill>
            </x14:dxf>
          </x14:cfRule>
          <xm:sqref>F30:F39 F52:F61 F74:F83 F85:F94 F63:F72 F8:F17 F19:F28 F41:F50 F96:F105 F107:F116 F118:F127</xm:sqref>
        </x14:conditionalFormatting>
        <x14:conditionalFormatting xmlns:xm="http://schemas.microsoft.com/office/excel/2006/main">
          <x14:cfRule type="containsText" priority="34" operator="containsText" id="{00C80008-0004-4404-BDBB-0021005D009B}">
            <xm:f>NOT(ISERROR(SEARCH($V$13,F8)))</xm:f>
            <xm:f>$V$13</xm:f>
            <x14:dxf>
              <fill>
                <patternFill patternType="solid">
                  <fgColor rgb="FFFFC000"/>
                  <bgColor rgb="FFFFC000"/>
                </patternFill>
              </fill>
            </x14:dxf>
          </x14:cfRule>
          <xm:sqref>F30:F39 F52:F61 F74:F83 F85:F94 F63:F72 F8:F17 F19:F28 F41:F50 F96:F105 F107:F116 F118:F127</xm:sqref>
        </x14:conditionalFormatting>
        <x14:conditionalFormatting xmlns:xm="http://schemas.microsoft.com/office/excel/2006/main">
          <x14:cfRule type="containsText" priority="35" operator="containsText" id="{00C70030-00D9-4C85-B08F-00DC006B00B4}">
            <xm:f>NOT(ISERROR(SEARCH($V$12,F8)))</xm:f>
            <xm:f>$V$12</xm:f>
            <x14:dxf>
              <fill>
                <patternFill patternType="solid">
                  <fgColor indexed="26"/>
                  <bgColor indexed="26"/>
                </patternFill>
              </fill>
            </x14:dxf>
          </x14:cfRule>
          <xm:sqref>F30:F39 F52:F61 F74:F83 F85:F94 F63:F72 F8:F17 F19:F28 F41:F50 F96:F105 F107:F116 F118:F127</xm:sqref>
        </x14:conditionalFormatting>
        <x14:conditionalFormatting xmlns:xm="http://schemas.microsoft.com/office/excel/2006/main">
          <x14:cfRule type="containsText" priority="36" operator="containsText" id="{009A00D8-0009-4152-B610-0087007C0016}">
            <xm:f>NOT(ISERROR(SEARCH($V$11,F8)))</xm:f>
            <xm:f>$V$11</xm:f>
            <x14:dxf>
              <fill>
                <patternFill patternType="solid">
                  <fgColor rgb="FFBDFFBD"/>
                  <bgColor rgb="FFBDFFBD"/>
                </patternFill>
              </fill>
            </x14:dxf>
          </x14:cfRule>
          <xm:sqref>F30:F39 F52:F61 F74:F83 F85:F94 F63:F72 F8:F17 F19:F28 F41:F50 F96:F105 F107:F116 F118:F127</xm:sqref>
        </x14:conditionalFormatting>
        <x14:conditionalFormatting xmlns:xm="http://schemas.microsoft.com/office/excel/2006/main">
          <x14:cfRule type="containsText" priority="25" operator="containsText" id="{000900F6-0063-436E-A122-00FA005700DF}">
            <xm:f>NOT(ISERROR(SEARCH($V$14,V12)))</xm:f>
            <xm:f>$V$14</xm:f>
            <x14:dxf>
              <fill>
                <patternFill patternType="solid">
                  <fgColor rgb="FFFF9966"/>
                  <bgColor rgb="FFFF9966"/>
                </patternFill>
              </fill>
            </x14:dxf>
          </x14:cfRule>
          <xm:sqref>V12</xm:sqref>
        </x14:conditionalFormatting>
        <x14:conditionalFormatting xmlns:xm="http://schemas.microsoft.com/office/excel/2006/main">
          <x14:cfRule type="containsText" priority="26" operator="containsText" id="{00CF008E-0071-421B-9D48-0069001700C1}">
            <xm:f>NOT(ISERROR(SEARCH($V$13,V12)))</xm:f>
            <xm:f>$V$13</xm:f>
            <x14:dxf>
              <fill>
                <patternFill patternType="solid">
                  <fgColor theme="7" tint="0.39994506668294322"/>
                  <bgColor theme="7" tint="0.39994506668294322"/>
                </patternFill>
              </fill>
            </x14:dxf>
          </x14:cfRule>
          <xm:sqref>V12</xm:sqref>
        </x14:conditionalFormatting>
        <x14:conditionalFormatting xmlns:xm="http://schemas.microsoft.com/office/excel/2006/main">
          <x14:cfRule type="containsText" priority="27" operator="containsText" id="{00590028-00B3-4443-AC88-0083006A00DC}">
            <xm:f>NOT(ISERROR(SEARCH($V$12,V12)))</xm:f>
            <xm:f>$V$12</xm:f>
            <x14:dxf>
              <fill>
                <patternFill patternType="solid">
                  <fgColor indexed="26"/>
                  <bgColor indexed="26"/>
                </patternFill>
              </fill>
            </x14:dxf>
          </x14:cfRule>
          <xm:sqref>V12</xm:sqref>
        </x14:conditionalFormatting>
        <x14:conditionalFormatting xmlns:xm="http://schemas.microsoft.com/office/excel/2006/main">
          <x14:cfRule type="containsText" priority="28" operator="containsText" id="{0098001C-00B1-4FB9-A050-00D900AF002F}">
            <xm:f>NOT(ISERROR(SEARCH($V$11,V12)))</xm:f>
            <xm:f>$V$11</xm:f>
            <x14:dxf>
              <fill>
                <patternFill patternType="solid">
                  <fgColor rgb="FFBDFFBD"/>
                  <bgColor rgb="FFBDFFBD"/>
                </patternFill>
              </fill>
            </x14:dxf>
          </x14:cfRule>
          <xm:sqref>V12</xm:sqref>
        </x14:conditionalFormatting>
        <x14:conditionalFormatting xmlns:xm="http://schemas.microsoft.com/office/excel/2006/main">
          <x14:cfRule type="containsText" priority="20" operator="containsText" id="{003A0081-00B1-4179-BA84-00BB00160009}">
            <xm:f>NOT(ISERROR(SEARCH($R$12,Q14)))</xm:f>
            <xm:f>$R$12</xm:f>
            <x14:dxf>
              <fill>
                <patternFill patternType="solid">
                  <fgColor rgb="FFBDFFBD"/>
                  <bgColor rgb="FFBDFFBD"/>
                </patternFill>
              </fill>
            </x14:dxf>
          </x14:cfRule>
          <xm:sqref>Q14</xm:sqref>
        </x14:conditionalFormatting>
        <x14:conditionalFormatting xmlns:xm="http://schemas.microsoft.com/office/excel/2006/main">
          <x14:cfRule type="containsText" priority="14" operator="containsText" id="{003800B3-008E-475C-BBAE-000000EA00C8}">
            <xm:f>NOT(ISERROR(SEARCH($T$14,P16)))</xm:f>
            <xm:f>$T$14</xm:f>
            <x14:dxf>
              <fill>
                <patternFill patternType="solid">
                  <fgColor rgb="FFFF8F75"/>
                  <bgColor rgb="FFFF8F75"/>
                </patternFill>
              </fill>
            </x14:dxf>
          </x14:cfRule>
          <xm:sqref>P16</xm:sqref>
        </x14:conditionalFormatting>
        <x14:conditionalFormatting xmlns:xm="http://schemas.microsoft.com/office/excel/2006/main">
          <x14:cfRule type="containsText" priority="15" operator="containsText" id="{00190094-00C2-4CE9-A205-009A003600F8}">
            <xm:f>NOT(ISERROR(SEARCH($T$13,P16)))</xm:f>
            <xm:f>$T$13</xm:f>
            <x14:dxf>
              <fill>
                <patternFill patternType="solid">
                  <fgColor indexed="5"/>
                  <bgColor indexed="5"/>
                </patternFill>
              </fill>
            </x14:dxf>
          </x14:cfRule>
          <xm:sqref>P16</xm:sqref>
        </x14:conditionalFormatting>
        <x14:conditionalFormatting xmlns:xm="http://schemas.microsoft.com/office/excel/2006/main">
          <x14:cfRule type="containsText" priority="16" operator="containsText" id="{002800C3-00B7-421F-AB3C-009B006D0072}">
            <xm:f>NOT(ISERROR(SEARCH($T$12,P16)))</xm:f>
            <xm:f>$T$12</xm:f>
            <x14:dxf>
              <fill>
                <patternFill patternType="solid">
                  <fgColor rgb="FF92D050"/>
                  <bgColor rgb="FF92D050"/>
                </patternFill>
              </fill>
            </x14:dxf>
          </x14:cfRule>
          <xm:sqref>P16</xm:sqref>
        </x14:conditionalFormatting>
        <x14:conditionalFormatting xmlns:xm="http://schemas.microsoft.com/office/excel/2006/main">
          <x14:cfRule type="containsText" priority="13" operator="containsText" id="{00F80081-0020-442F-9F16-009F007E00CD}">
            <xm:f>NOT(ISERROR(SEARCH($T$12,P16)))</xm:f>
            <xm:f>$T$12</xm:f>
            <x14:dxf>
              <fill>
                <patternFill patternType="solid">
                  <fgColor rgb="FF92D050"/>
                  <bgColor rgb="FF92D050"/>
                </patternFill>
              </fill>
            </x14:dxf>
          </x14:cfRule>
          <xm:sqref>P16</xm:sqref>
        </x14:conditionalFormatting>
        <x14:conditionalFormatting xmlns:xm="http://schemas.microsoft.com/office/excel/2006/main">
          <x14:cfRule type="containsText" priority="9" operator="containsText" id="{0007009F-008F-460F-9E32-00DC0081000B}">
            <xm:f>NOT(ISERROR(SEARCH($T$14,P16)))</xm:f>
            <xm:f>$T$14</xm:f>
            <x14:dxf>
              <fill>
                <patternFill patternType="solid">
                  <fgColor rgb="FFFFAFAF"/>
                  <bgColor rgb="FFFFAFAF"/>
                </patternFill>
              </fill>
            </x14:dxf>
          </x14:cfRule>
          <xm:sqref>P16</xm:sqref>
        </x14:conditionalFormatting>
        <x14:conditionalFormatting xmlns:xm="http://schemas.microsoft.com/office/excel/2006/main">
          <x14:cfRule type="containsText" priority="10" operator="containsText" id="{006E00C8-00D6-43FC-9E26-0042003900C6}">
            <xm:f>NOT(ISERROR(SEARCH($T$13,P16)))</xm:f>
            <xm:f>$T$13</xm:f>
            <x14:dxf>
              <fill>
                <patternFill patternType="solid">
                  <fgColor indexed="43"/>
                  <bgColor indexed="43"/>
                </patternFill>
              </fill>
            </x14:dxf>
          </x14:cfRule>
          <xm:sqref>P16</xm:sqref>
        </x14:conditionalFormatting>
        <x14:conditionalFormatting xmlns:xm="http://schemas.microsoft.com/office/excel/2006/main">
          <x14:cfRule type="containsText" priority="11" operator="containsText" id="{00E7008A-005C-4A1A-9B7C-009900630043}">
            <xm:f>NOT(ISERROR(SEARCH($T$12,P16)))</xm:f>
            <xm:f>$T$12</xm:f>
            <x14:dxf>
              <fill>
                <patternFill patternType="solid">
                  <fgColor rgb="FFA7FBBD"/>
                  <bgColor rgb="FFA7FBBD"/>
                </patternFill>
              </fill>
            </x14:dxf>
          </x14:cfRule>
          <xm:sqref>P16</xm:sqref>
        </x14:conditionalFormatting>
        <x14:conditionalFormatting xmlns:xm="http://schemas.microsoft.com/office/excel/2006/main">
          <x14:cfRule type="containsText" priority="12" operator="containsText" id="{00550002-00AF-484A-950E-002E002A00DB}">
            <xm:f>NOT(ISERROR(SEARCH($T$12,P16)))</xm:f>
            <xm:f>$T$12</xm:f>
            <x14:dxf>
              <fill>
                <patternFill patternType="solid">
                  <fgColor indexed="42"/>
                  <bgColor indexed="42"/>
                </patternFill>
              </fill>
            </x14:dxf>
          </x14:cfRule>
          <xm:sqref>P16</xm:sqref>
        </x14:conditionalFormatting>
        <x14:conditionalFormatting xmlns:xm="http://schemas.microsoft.com/office/excel/2006/main">
          <x14:cfRule type="containsText" priority="8" operator="containsText" id="{00340046-005C-446E-BAFC-00BC00DE0030}">
            <xm:f>NOT(ISERROR(SEARCH($T$12,P16)))</xm:f>
            <xm:f>$T$12</xm:f>
            <x14:dxf>
              <fill>
                <patternFill patternType="solid">
                  <fgColor rgb="FFB9EDC2"/>
                  <bgColor rgb="FFB9EDC2"/>
                </patternFill>
              </fill>
            </x14:dxf>
          </x14:cfRule>
          <xm:sqref>P16</xm:sqref>
        </x14:conditionalFormatting>
        <x14:conditionalFormatting xmlns:xm="http://schemas.microsoft.com/office/excel/2006/main">
          <x14:cfRule type="containsText" priority="4" operator="containsText" id="{00A100FF-00AC-445E-B721-00E300880095}">
            <xm:f>NOT(ISERROR(SEARCH($AB$14,L8)))</xm:f>
            <xm:f>$AB$14</xm:f>
            <x14:dxf>
              <font>
                <b/>
                <i val="0"/>
                <color theme="0"/>
              </font>
              <fill>
                <patternFill patternType="solid">
                  <fgColor theme="1"/>
                  <bgColor theme="1"/>
                </patternFill>
              </fill>
            </x14:dxf>
          </x14:cfRule>
          <xm:sqref>L8:L17 L30:L39 L52:L61 L74:L83 L85:L94 L63:L72 L19:L28 L41:L50 L96:L105 L107:L116 L118:L127</xm:sqref>
        </x14:conditionalFormatting>
        <x14:conditionalFormatting xmlns:xm="http://schemas.microsoft.com/office/excel/2006/main">
          <x14:cfRule type="containsText" priority="5" operator="containsText" id="{00D00011-008E-42F5-85B4-00040098000F}">
            <xm:f>NOT(ISERROR(SEARCH($AB$13,L8)))</xm:f>
            <xm:f>$AB$13</xm:f>
            <x14:dxf>
              <font>
                <b/>
                <i val="0"/>
              </font>
              <fill>
                <patternFill patternType="solid">
                  <fgColor indexed="2"/>
                  <bgColor indexed="2"/>
                </patternFill>
              </fill>
            </x14:dxf>
          </x14:cfRule>
          <xm:sqref>L8:L17 L30:L39 L52:L61 L74:L83 L85:L94 L63:L72 L19:L28 L41:L50 L96:L105 L107:L116 L118:L127</xm:sqref>
        </x14:conditionalFormatting>
        <x14:conditionalFormatting xmlns:xm="http://schemas.microsoft.com/office/excel/2006/main">
          <x14:cfRule type="containsText" priority="6" operator="containsText" id="{001E0058-00DD-4EEE-B180-00DA003F00B8}">
            <xm:f>NOT(ISERROR(SEARCH($AB$12,L8)))</xm:f>
            <xm:f>$AB$12</xm:f>
            <x14:dxf>
              <font>
                <b/>
                <i val="0"/>
              </font>
              <fill>
                <patternFill patternType="solid">
                  <fgColor indexed="5"/>
                  <bgColor indexed="5"/>
                </patternFill>
              </fill>
            </x14:dxf>
          </x14:cfRule>
          <xm:sqref>L8:L17 L30:L39 L52:L61 L74:L83 L85:L94 L63:L72 L19:L28 L41:L50 L96:L105 L107:L116 L118:L127</xm:sqref>
        </x14:conditionalFormatting>
        <x14:conditionalFormatting xmlns:xm="http://schemas.microsoft.com/office/excel/2006/main">
          <x14:cfRule type="containsText" priority="7" operator="containsText" id="{0006005D-00A3-4171-B43D-005D001500BB}">
            <xm:f>NOT(ISERROR(SEARCH($AB$11,L8)))</xm:f>
            <xm:f>$AB$11</xm:f>
            <x14:dxf>
              <font>
                <b/>
                <i val="0"/>
              </font>
              <fill>
                <patternFill patternType="solid">
                  <fgColor rgb="FF00B050"/>
                  <bgColor rgb="FF00B050"/>
                </patternFill>
              </fill>
            </x14:dxf>
          </x14:cfRule>
          <xm:sqref>L8:L17 L30:L39 L52:L61 L74:L83 L85:L94 L63:L72 L19:L28 L41:L50 L96:L105 L107:L116 L118:L127</xm:sqref>
        </x14:conditionalFormatting>
        <x14:conditionalFormatting xmlns:xm="http://schemas.microsoft.com/office/excel/2006/main">
          <x14:cfRule type="containsText" priority="1" operator="containsText" id="{00FC002B-0097-4EED-A6D0-00980041002B}">
            <xm:f>NOT(ISERROR(SEARCH($X$11,G8)))</xm:f>
            <xm:f>$X$11</xm:f>
            <x14:dxf>
              <fill>
                <patternFill patternType="solid">
                  <fgColor rgb="FFB9EDC2"/>
                  <bgColor rgb="FFB9EDC2"/>
                </patternFill>
              </fill>
            </x14:dxf>
          </x14:cfRule>
          <xm:sqref>G8:G17 G30:G39 G52:G61 G63:G72 G74:G83 G85:G94 G19:G28 G41:G50 G96:G105 G107:G116 G118:G127</xm:sqref>
        </x14:conditionalFormatting>
        <x14:conditionalFormatting xmlns:xm="http://schemas.microsoft.com/office/excel/2006/main">
          <x14:cfRule type="containsText" priority="2" operator="containsText" id="{007600F5-0038-48BD-8899-0026002F0030}">
            <xm:f>NOT(ISERROR(SEARCH($X$13,G8)))</xm:f>
            <xm:f>$X$13</xm:f>
            <x14:dxf>
              <fill>
                <patternFill patternType="solid">
                  <fgColor rgb="FFFFAFAF"/>
                  <bgColor rgb="FFFFAFAF"/>
                </patternFill>
              </fill>
            </x14:dxf>
          </x14:cfRule>
          <xm:sqref>G8:G17 G30:G39 G52:G61 G63:G72 G74:G83 G85:G94 G19:G28 G41:G50 G96:G105 G107:G116 G118:G127</xm:sqref>
        </x14:conditionalFormatting>
        <x14:conditionalFormatting xmlns:xm="http://schemas.microsoft.com/office/excel/2006/main">
          <x14:cfRule type="containsText" priority="3" operator="containsText" id="{00680084-00D1-4EAC-98AB-007900CF0077}">
            <xm:f>NOT(ISERROR(SEARCH($X$12,G8)))</xm:f>
            <xm:f>$X$12</xm:f>
            <x14:dxf>
              <fill>
                <patternFill patternType="solid">
                  <fgColor indexed="43"/>
                  <bgColor indexed="43"/>
                </patternFill>
              </fill>
            </x14:dxf>
          </x14:cfRule>
          <xm:sqref>G8:G17 G30:G39 G52:G61 G63:G72 G74:G83 G85:G94 G19:G28 G41:G50 G96:G105 G107:G116 G118:G127</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election activeCell="F8" sqref="F8"/>
    </sheetView>
  </sheetViews>
  <sheetFormatPr defaultColWidth="9.33203125" defaultRowHeight="12.75"/>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
  <sheetViews>
    <sheetView workbookViewId="0">
      <selection activeCell="C22" sqref="C22"/>
    </sheetView>
  </sheetViews>
  <sheetFormatPr defaultColWidth="9.33203125" defaultRowHeight="12.75"/>
  <sheetData/>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B2"/>
  <sheetViews>
    <sheetView workbookViewId="0">
      <selection activeCell="A11" sqref="A11"/>
    </sheetView>
  </sheetViews>
  <sheetFormatPr defaultColWidth="9.33203125" defaultRowHeight="12.75"/>
  <cols>
    <col min="1" max="1" width="8.83203125" bestFit="1" customWidth="1"/>
    <col min="2" max="3" width="12.33203125" bestFit="1" customWidth="1"/>
    <col min="4" max="9" width="13.5" bestFit="1" customWidth="1"/>
    <col min="10" max="11" width="12.33203125" bestFit="1" customWidth="1"/>
    <col min="12" max="12" width="8.83203125" bestFit="1" customWidth="1"/>
    <col min="13" max="19" width="9.83203125" bestFit="1" customWidth="1"/>
    <col min="20" max="20" width="8.83203125" bestFit="1" customWidth="1"/>
    <col min="21" max="21" width="9.83203125" bestFit="1" customWidth="1"/>
    <col min="22" max="22" width="13.5" bestFit="1" customWidth="1"/>
    <col min="23" max="23" width="11.33203125" bestFit="1" customWidth="1"/>
    <col min="24" max="24" width="8.83203125" style="898" bestFit="1" customWidth="1"/>
    <col min="25" max="25" width="13.5" bestFit="1" customWidth="1"/>
    <col min="26" max="26" width="8.83203125" style="898" bestFit="1" customWidth="1"/>
    <col min="27" max="27" width="11.33203125" customWidth="1"/>
    <col min="28" max="28" width="8.83203125" bestFit="1" customWidth="1"/>
  </cols>
  <sheetData>
    <row r="1" spans="1:28" s="899" customFormat="1" ht="27" customHeight="1">
      <c r="A1" s="900" t="s">
        <v>601</v>
      </c>
      <c r="B1" s="901" t="s">
        <v>602</v>
      </c>
      <c r="C1" s="901" t="s">
        <v>603</v>
      </c>
      <c r="D1" s="901" t="s">
        <v>604</v>
      </c>
      <c r="E1" s="901" t="s">
        <v>605</v>
      </c>
      <c r="F1" s="901" t="s">
        <v>606</v>
      </c>
      <c r="G1" s="901" t="s">
        <v>607</v>
      </c>
      <c r="H1" s="901" t="s">
        <v>608</v>
      </c>
      <c r="I1" s="901" t="s">
        <v>609</v>
      </c>
      <c r="J1" s="901" t="s">
        <v>610</v>
      </c>
      <c r="K1" s="901" t="s">
        <v>611</v>
      </c>
      <c r="L1" s="901" t="s">
        <v>612</v>
      </c>
      <c r="M1" s="901" t="s">
        <v>613</v>
      </c>
      <c r="N1" s="901" t="s">
        <v>614</v>
      </c>
      <c r="O1" s="901" t="s">
        <v>615</v>
      </c>
      <c r="P1" s="901" t="s">
        <v>616</v>
      </c>
      <c r="Q1" s="901" t="s">
        <v>617</v>
      </c>
      <c r="R1" s="901" t="s">
        <v>618</v>
      </c>
      <c r="S1" s="901" t="s">
        <v>619</v>
      </c>
      <c r="T1" s="901" t="s">
        <v>620</v>
      </c>
      <c r="U1" s="901" t="s">
        <v>621</v>
      </c>
      <c r="V1" s="902" t="s">
        <v>622</v>
      </c>
      <c r="W1" s="901" t="s">
        <v>623</v>
      </c>
      <c r="X1" s="903" t="s">
        <v>624</v>
      </c>
      <c r="Y1" s="904" t="s">
        <v>625</v>
      </c>
      <c r="Z1" s="903" t="s">
        <v>626</v>
      </c>
      <c r="AA1" s="905" t="s">
        <v>627</v>
      </c>
      <c r="AB1" s="905" t="s">
        <v>628</v>
      </c>
    </row>
    <row r="2" spans="1:28" s="906" customFormat="1">
      <c r="A2">
        <v>2028</v>
      </c>
      <c r="B2" s="906">
        <f>'Forecast RU'!BO9</f>
        <v>154504800</v>
      </c>
      <c r="C2" s="906">
        <f>'Forecast RU'!BP9</f>
        <v>269456371.20000005</v>
      </c>
      <c r="D2" s="906">
        <f>'Forecast RU'!BQ9</f>
        <v>528673400.29440016</v>
      </c>
      <c r="E2" s="906">
        <f>'Forecast RU'!BR9</f>
        <v>806755608.84925473</v>
      </c>
      <c r="F2" s="906">
        <f>'Forecast RU'!BS9</f>
        <v>1143172697.7393939</v>
      </c>
      <c r="G2" s="906">
        <f>'Forecast RU'!BT9</f>
        <v>1495270416.9204307</v>
      </c>
      <c r="H2" s="906">
        <f>'Forecast RU'!BU9</f>
        <v>1629844754.4432695</v>
      </c>
      <c r="I2" s="906">
        <f>'Forecast RU'!BV9</f>
        <v>1776530782.3431637</v>
      </c>
      <c r="J2" s="906">
        <f>'Forecast RU'!BW9</f>
        <v>167940000</v>
      </c>
      <c r="K2" s="906">
        <f>'Forecast RU'!BX9</f>
        <v>292887360</v>
      </c>
      <c r="L2" s="906">
        <f>'Forecast RU'!S9</f>
        <v>180000</v>
      </c>
      <c r="M2" s="906">
        <f>'Forecast RU'!T9</f>
        <v>288000</v>
      </c>
      <c r="N2" s="906">
        <f>'Forecast RU'!U9</f>
        <v>518400</v>
      </c>
      <c r="O2" s="906">
        <f>'Forecast RU'!V9</f>
        <v>725760</v>
      </c>
      <c r="P2" s="906">
        <f>'Forecast RU'!W9</f>
        <v>943488</v>
      </c>
      <c r="Q2" s="906">
        <f>'Forecast RU'!X9</f>
        <v>1132186</v>
      </c>
      <c r="R2" s="906">
        <f>'Forecast RU'!Y9</f>
        <v>1132186</v>
      </c>
      <c r="S2" s="906">
        <f>'Forecast RU'!Z9</f>
        <v>1132186</v>
      </c>
      <c r="T2" s="906">
        <f>'Forecast RU'!AA9</f>
        <v>180000</v>
      </c>
      <c r="U2" s="906">
        <f>'Forecast RU'!AB9</f>
        <v>288000</v>
      </c>
      <c r="V2" s="906">
        <f>D2</f>
        <v>528673400.29440016</v>
      </c>
      <c r="W2" s="906">
        <f>-NPV_RUB_EUR!T50</f>
        <v>2000080</v>
      </c>
      <c r="X2" s="898">
        <f>NPV_RUB_EUR!T13</f>
        <v>0.71342210302347198</v>
      </c>
      <c r="Y2" s="906">
        <v>-1395203.9598494275</v>
      </c>
      <c r="Z2" s="898">
        <f>NPV_RUB_EUR!C66</f>
        <v>0.52151589496632966</v>
      </c>
      <c r="AA2" s="906">
        <f>NPV_RUB_EUR!C67</f>
        <v>8</v>
      </c>
      <c r="AB2" s="906">
        <f>Assump_local!H634</f>
        <v>115</v>
      </c>
    </row>
  </sheetData>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50058"/>
  </sheetPr>
  <dimension ref="B1:D66"/>
  <sheetViews>
    <sheetView showGridLines="0" topLeftCell="A63" zoomScale="70" workbookViewId="0">
      <selection activeCell="X86" sqref="X86"/>
    </sheetView>
  </sheetViews>
  <sheetFormatPr defaultColWidth="12" defaultRowHeight="14.25" outlineLevelRow="1"/>
  <cols>
    <col min="1" max="1" width="1.5" style="907" customWidth="1"/>
    <col min="2" max="2" width="14.1640625" style="907" customWidth="1"/>
    <col min="3" max="3" width="146.1640625" style="907" customWidth="1"/>
    <col min="4" max="4" width="7.83203125" style="907" customWidth="1"/>
    <col min="5" max="16384" width="12" style="907"/>
  </cols>
  <sheetData>
    <row r="1" spans="2:3" ht="2.25" customHeight="1"/>
    <row r="2" spans="2:3" ht="20.25" customHeight="1">
      <c r="B2" s="908" t="s">
        <v>629</v>
      </c>
      <c r="C2" s="909"/>
    </row>
    <row r="3" spans="2:3" s="910" customFormat="1" ht="3" customHeight="1"/>
    <row r="4" spans="2:3" s="911" customFormat="1" ht="15">
      <c r="B4" s="912">
        <v>1</v>
      </c>
      <c r="C4" s="912" t="s">
        <v>630</v>
      </c>
    </row>
    <row r="5" spans="2:3" s="913" customFormat="1" ht="25.5">
      <c r="C5" s="914" t="s">
        <v>631</v>
      </c>
    </row>
    <row r="6" spans="2:3" s="913" customFormat="1" ht="12.75">
      <c r="C6" s="914" t="s">
        <v>632</v>
      </c>
    </row>
    <row r="7" spans="2:3" s="910" customFormat="1" ht="8.25" customHeight="1"/>
    <row r="8" spans="2:3" s="911" customFormat="1" ht="15">
      <c r="B8" s="912">
        <f>B4+1</f>
        <v>2</v>
      </c>
      <c r="C8" s="912" t="s">
        <v>633</v>
      </c>
    </row>
    <row r="9" spans="2:3" s="910" customFormat="1" ht="25.5">
      <c r="C9" s="914" t="s">
        <v>634</v>
      </c>
    </row>
    <row r="10" spans="2:3" s="910" customFormat="1" ht="12.75">
      <c r="C10" s="915" t="s">
        <v>635</v>
      </c>
    </row>
    <row r="11" spans="2:3" s="910" customFormat="1" ht="12.75">
      <c r="C11" s="916" t="s">
        <v>636</v>
      </c>
    </row>
    <row r="12" spans="2:3" s="910" customFormat="1" ht="12.75">
      <c r="C12" s="917" t="s">
        <v>637</v>
      </c>
    </row>
    <row r="13" spans="2:3" s="910" customFormat="1" ht="12.75">
      <c r="C13" s="917" t="s">
        <v>638</v>
      </c>
    </row>
    <row r="14" spans="2:3" s="910" customFormat="1" ht="12.75">
      <c r="C14" s="917" t="s">
        <v>639</v>
      </c>
    </row>
    <row r="15" spans="2:3" s="910" customFormat="1" ht="12.75">
      <c r="C15" s="917" t="s">
        <v>640</v>
      </c>
    </row>
    <row r="16" spans="2:3" s="910" customFormat="1" ht="12.75">
      <c r="C16" s="917" t="s">
        <v>641</v>
      </c>
    </row>
    <row r="17" spans="2:3" s="910" customFormat="1" ht="12.75">
      <c r="C17" s="917" t="s">
        <v>642</v>
      </c>
    </row>
    <row r="18" spans="2:3" s="910" customFormat="1" ht="12.75">
      <c r="C18" s="917" t="s">
        <v>643</v>
      </c>
    </row>
    <row r="19" spans="2:3" s="910" customFormat="1" ht="12.75">
      <c r="C19" s="913" t="s">
        <v>644</v>
      </c>
    </row>
    <row r="20" spans="2:3" s="910" customFormat="1" ht="12.75">
      <c r="C20" s="915" t="s">
        <v>635</v>
      </c>
    </row>
    <row r="21" spans="2:3" s="910" customFormat="1" ht="12.75">
      <c r="C21" s="917" t="s">
        <v>645</v>
      </c>
    </row>
    <row r="22" spans="2:3" s="910" customFormat="1" ht="12.75">
      <c r="C22" s="917" t="s">
        <v>646</v>
      </c>
    </row>
    <row r="23" spans="2:3" s="910" customFormat="1" ht="12.75">
      <c r="C23" s="917" t="s">
        <v>647</v>
      </c>
    </row>
    <row r="24" spans="2:3" s="910" customFormat="1" ht="8.25" customHeight="1">
      <c r="C24" s="914"/>
    </row>
    <row r="25" spans="2:3" s="911" customFormat="1" ht="15" hidden="1" outlineLevel="1">
      <c r="B25" s="912">
        <f>B8+1</f>
        <v>3</v>
      </c>
      <c r="C25" s="912" t="s">
        <v>648</v>
      </c>
    </row>
    <row r="26" spans="2:3" s="910" customFormat="1" ht="12.75" hidden="1" outlineLevel="1">
      <c r="C26" s="914" t="s">
        <v>649</v>
      </c>
    </row>
    <row r="27" spans="2:3" s="910" customFormat="1" ht="12.75" hidden="1" outlineLevel="1">
      <c r="C27" s="910" t="s">
        <v>650</v>
      </c>
    </row>
    <row r="28" spans="2:3" s="910" customFormat="1" ht="12.75" hidden="1" outlineLevel="1">
      <c r="C28" s="910" t="s">
        <v>651</v>
      </c>
    </row>
    <row r="29" spans="2:3" s="910" customFormat="1" ht="12.75" hidden="1" outlineLevel="1">
      <c r="C29" s="910" t="s">
        <v>652</v>
      </c>
    </row>
    <row r="30" spans="2:3" s="910" customFormat="1" ht="12.75" hidden="1" outlineLevel="1">
      <c r="C30" s="910" t="s">
        <v>653</v>
      </c>
    </row>
    <row r="31" spans="2:3" s="910" customFormat="1" ht="12.75" hidden="1" outlineLevel="1">
      <c r="C31" s="914" t="s">
        <v>654</v>
      </c>
    </row>
    <row r="32" spans="2:3" s="910" customFormat="1" ht="12.75" hidden="1" outlineLevel="1">
      <c r="C32" s="910" t="s">
        <v>655</v>
      </c>
    </row>
    <row r="33" spans="2:3" s="910" customFormat="1" ht="12.75" hidden="1" outlineLevel="1">
      <c r="C33" s="914" t="s">
        <v>656</v>
      </c>
    </row>
    <row r="34" spans="2:3" s="910" customFormat="1" ht="12.75" hidden="1" outlineLevel="1">
      <c r="C34" s="913" t="s">
        <v>657</v>
      </c>
    </row>
    <row r="35" spans="2:3" s="910" customFormat="1" ht="12.75" hidden="1" outlineLevel="1">
      <c r="C35" s="913" t="s">
        <v>658</v>
      </c>
    </row>
    <row r="36" spans="2:3" s="910" customFormat="1" ht="2.25" hidden="1" customHeight="1" outlineLevel="1"/>
    <row r="37" spans="2:3" s="910" customFormat="1" ht="12.75" hidden="1" outlineLevel="1">
      <c r="C37" s="914" t="s">
        <v>659</v>
      </c>
    </row>
    <row r="38" spans="2:3" s="910" customFormat="1" ht="12.75" hidden="1" outlineLevel="1">
      <c r="C38" s="913" t="s">
        <v>660</v>
      </c>
    </row>
    <row r="39" spans="2:3" s="910" customFormat="1" ht="12.75" hidden="1" outlineLevel="1">
      <c r="C39" s="913" t="s">
        <v>661</v>
      </c>
    </row>
    <row r="40" spans="2:3" s="910" customFormat="1" ht="12.75" hidden="1" outlineLevel="1">
      <c r="C40" s="913" t="s">
        <v>662</v>
      </c>
    </row>
    <row r="41" spans="2:3" s="910" customFormat="1" ht="12.75" hidden="1" outlineLevel="1">
      <c r="C41" s="914" t="s">
        <v>663</v>
      </c>
    </row>
    <row r="42" spans="2:3" s="910" customFormat="1" ht="12.75" hidden="1" outlineLevel="1">
      <c r="C42" s="914" t="s">
        <v>664</v>
      </c>
    </row>
    <row r="43" spans="2:3" s="910" customFormat="1" ht="4.5" customHeight="1" collapsed="1">
      <c r="C43" s="914"/>
    </row>
    <row r="44" spans="2:3" ht="20.25" customHeight="1">
      <c r="B44" s="918" t="s">
        <v>665</v>
      </c>
      <c r="C44" s="919"/>
    </row>
    <row r="45" spans="2:3" s="910" customFormat="1" ht="3" customHeight="1"/>
    <row r="46" spans="2:3" s="911" customFormat="1" ht="15">
      <c r="B46" s="912">
        <v>1</v>
      </c>
      <c r="C46" s="912" t="s">
        <v>630</v>
      </c>
    </row>
    <row r="47" spans="2:3" s="913" customFormat="1" ht="12.75">
      <c r="C47" s="914" t="s">
        <v>666</v>
      </c>
    </row>
    <row r="48" spans="2:3" s="913" customFormat="1" ht="32.25" customHeight="1">
      <c r="C48" s="920" t="s">
        <v>667</v>
      </c>
    </row>
    <row r="49" spans="2:4" s="913" customFormat="1" ht="28.5" customHeight="1">
      <c r="C49" s="921" t="s">
        <v>668</v>
      </c>
    </row>
    <row r="50" spans="2:4" s="910" customFormat="1" ht="8.25" customHeight="1"/>
    <row r="51" spans="2:4" s="911" customFormat="1" ht="15">
      <c r="B51" s="912">
        <f>B46+1</f>
        <v>2</v>
      </c>
      <c r="C51" s="912" t="s">
        <v>669</v>
      </c>
    </row>
    <row r="52" spans="2:4" s="910" customFormat="1" ht="63.75">
      <c r="C52" s="914" t="s">
        <v>670</v>
      </c>
    </row>
    <row r="53" spans="2:4" s="910" customFormat="1" ht="8.25" customHeight="1"/>
    <row r="54" spans="2:4" s="911" customFormat="1" ht="15" hidden="1" outlineLevel="1">
      <c r="B54" s="912">
        <f>B51+1</f>
        <v>3</v>
      </c>
      <c r="C54" s="912" t="s">
        <v>648</v>
      </c>
    </row>
    <row r="55" spans="2:4" s="910" customFormat="1" ht="12.75" hidden="1" outlineLevel="1">
      <c r="C55" s="914" t="s">
        <v>671</v>
      </c>
    </row>
    <row r="56" spans="2:4" s="910" customFormat="1" ht="12.75" hidden="1" outlineLevel="1">
      <c r="C56" s="910" t="s">
        <v>672</v>
      </c>
    </row>
    <row r="57" spans="2:4" s="910" customFormat="1" ht="2.25" customHeight="1" collapsed="1"/>
    <row r="60" spans="2:4" ht="15.75">
      <c r="B60" s="908" t="s">
        <v>673</v>
      </c>
      <c r="C60" s="909"/>
      <c r="D60" s="922"/>
    </row>
    <row r="61" spans="2:4">
      <c r="B61" s="922"/>
      <c r="C61" s="922"/>
      <c r="D61" s="922"/>
    </row>
    <row r="62" spans="2:4" ht="51">
      <c r="B62" s="923" t="s">
        <v>674</v>
      </c>
      <c r="C62" s="924" t="s">
        <v>675</v>
      </c>
    </row>
    <row r="63" spans="2:4" ht="38.25">
      <c r="B63" s="925" t="s">
        <v>676</v>
      </c>
      <c r="C63" s="926" t="s">
        <v>677</v>
      </c>
    </row>
    <row r="64" spans="2:4" ht="89.25">
      <c r="B64" s="925" t="s">
        <v>678</v>
      </c>
      <c r="C64" s="926" t="s">
        <v>679</v>
      </c>
    </row>
    <row r="65" spans="2:3" ht="114.75">
      <c r="B65" s="923" t="s">
        <v>680</v>
      </c>
      <c r="C65" s="926" t="s">
        <v>681</v>
      </c>
    </row>
    <row r="66" spans="2:3" ht="38.25">
      <c r="B66" s="923" t="s">
        <v>682</v>
      </c>
      <c r="C66" s="926" t="s">
        <v>683</v>
      </c>
    </row>
  </sheetData>
  <pageMargins left="0.7" right="0.7" top="0.78740157500000008" bottom="0.78740157500000008" header="0.3" footer="0.3"/>
  <pageSetup paperSize="9" orientation="portrait" verticalDpi="0"/>
  <headerFooter>
    <oddHeader>&amp;R&amp;"Calibri"&amp;8&amp;K000000 INTERNAL&amp;1#_x000D_</oddHead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499984740745262"/>
  </sheetPr>
  <dimension ref="B4:F7"/>
  <sheetViews>
    <sheetView showGridLines="0" workbookViewId="0">
      <selection activeCell="X86" sqref="X86"/>
    </sheetView>
  </sheetViews>
  <sheetFormatPr defaultColWidth="11.1640625" defaultRowHeight="12.75"/>
  <sheetData>
    <row r="4" spans="2:6">
      <c r="B4" s="1654" t="s">
        <v>684</v>
      </c>
      <c r="C4" s="1655"/>
      <c r="D4" s="1655"/>
      <c r="E4" s="1655"/>
      <c r="F4" s="1656"/>
    </row>
    <row r="5" spans="2:6">
      <c r="B5" s="1657"/>
      <c r="C5" s="1658"/>
      <c r="D5" s="1658"/>
      <c r="E5" s="1658"/>
      <c r="F5" s="1659"/>
    </row>
    <row r="6" spans="2:6">
      <c r="B6" s="1657"/>
      <c r="C6" s="1658"/>
      <c r="D6" s="1658"/>
      <c r="E6" s="1658"/>
      <c r="F6" s="1659"/>
    </row>
    <row r="7" spans="2:6">
      <c r="B7" s="1660"/>
      <c r="C7" s="1661"/>
      <c r="D7" s="1661"/>
      <c r="E7" s="1661"/>
      <c r="F7" s="1662"/>
    </row>
  </sheetData>
  <mergeCells count="1">
    <mergeCell ref="B4:F7"/>
  </mergeCells>
  <pageMargins left="0.7" right="0.7" top="0.78740157500000008" bottom="0.78740157500000008" header="0.3" footer="0.3"/>
  <pageSetup paperSize="9" orientation="portrait"/>
  <headerFooter>
    <oddHeader>&amp;R&amp;"Calibri"&amp;8&amp;K000000 INTERNAL&amp;1#_x000D_</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D50058"/>
  </sheetPr>
  <dimension ref="A3:I132"/>
  <sheetViews>
    <sheetView showGridLines="0" topLeftCell="A125" zoomScale="60" workbookViewId="0">
      <selection activeCell="X86" sqref="X86"/>
    </sheetView>
  </sheetViews>
  <sheetFormatPr defaultColWidth="9.33203125" defaultRowHeight="12.75"/>
  <sheetData>
    <row r="3" spans="1:1">
      <c r="A3" t="s">
        <v>685</v>
      </c>
    </row>
    <row r="4" spans="1:1">
      <c r="A4" t="s">
        <v>686</v>
      </c>
    </row>
    <row r="14" spans="1:1">
      <c r="A14" t="s">
        <v>687</v>
      </c>
    </row>
    <row r="30" spans="1:1">
      <c r="A30" t="s">
        <v>688</v>
      </c>
    </row>
    <row r="31" spans="1:1">
      <c r="A31" t="s">
        <v>689</v>
      </c>
    </row>
    <row r="48" spans="1:1">
      <c r="A48" t="s">
        <v>690</v>
      </c>
    </row>
    <row r="52" spans="1:1">
      <c r="A52" t="s">
        <v>691</v>
      </c>
    </row>
    <row r="83" spans="1:1">
      <c r="A83" t="s">
        <v>692</v>
      </c>
    </row>
    <row r="85" spans="1:1">
      <c r="A85" s="927" t="s">
        <v>693</v>
      </c>
    </row>
    <row r="87" spans="1:1">
      <c r="A87" s="928" t="s">
        <v>694</v>
      </c>
    </row>
    <row r="101" spans="1:9">
      <c r="A101" s="928" t="s">
        <v>695</v>
      </c>
    </row>
    <row r="110" spans="1:9">
      <c r="A110" s="927" t="s">
        <v>696</v>
      </c>
    </row>
    <row r="111" spans="1:9">
      <c r="A111" s="927"/>
    </row>
    <row r="112" spans="1:9">
      <c r="B112" s="929">
        <v>5000</v>
      </c>
      <c r="C112" s="930" t="s">
        <v>697</v>
      </c>
      <c r="D112" s="930"/>
      <c r="E112" s="930"/>
      <c r="F112" s="930"/>
      <c r="G112" s="930"/>
      <c r="H112" s="930"/>
      <c r="I112" s="930"/>
    </row>
    <row r="113" spans="1:9">
      <c r="B113" s="930">
        <v>5000</v>
      </c>
      <c r="C113" s="930">
        <v>5000</v>
      </c>
      <c r="D113" s="930">
        <v>5000</v>
      </c>
      <c r="E113" s="930">
        <v>5000</v>
      </c>
      <c r="F113" s="930">
        <v>5000</v>
      </c>
      <c r="G113" s="930">
        <v>5000</v>
      </c>
      <c r="H113" s="930">
        <v>5000</v>
      </c>
      <c r="I113" s="930">
        <v>5000</v>
      </c>
    </row>
    <row r="114" spans="1:9" ht="38.25">
      <c r="B114" s="931" t="s">
        <v>698</v>
      </c>
      <c r="C114" s="931" t="s">
        <v>698</v>
      </c>
      <c r="D114" s="931" t="s">
        <v>698</v>
      </c>
      <c r="E114" s="931" t="s">
        <v>698</v>
      </c>
      <c r="F114" s="931" t="s">
        <v>698</v>
      </c>
      <c r="G114" s="931" t="s">
        <v>698</v>
      </c>
      <c r="H114" s="931" t="s">
        <v>698</v>
      </c>
      <c r="I114" s="931" t="s">
        <v>698</v>
      </c>
    </row>
    <row r="115" spans="1:9">
      <c r="B115" s="932">
        <v>1</v>
      </c>
      <c r="C115" s="932">
        <v>2</v>
      </c>
      <c r="D115" s="932">
        <v>3</v>
      </c>
      <c r="E115" s="932">
        <v>4</v>
      </c>
      <c r="F115" s="932">
        <v>5</v>
      </c>
      <c r="G115" s="932">
        <v>6</v>
      </c>
      <c r="H115" s="932">
        <v>7</v>
      </c>
      <c r="I115" s="932">
        <v>8</v>
      </c>
    </row>
    <row r="116" spans="1:9">
      <c r="B116" s="933">
        <v>2023</v>
      </c>
      <c r="C116" s="933">
        <v>2024</v>
      </c>
      <c r="D116" s="933">
        <v>2025</v>
      </c>
      <c r="E116" s="933">
        <v>2026</v>
      </c>
      <c r="F116" s="933">
        <v>2027</v>
      </c>
      <c r="G116" s="933">
        <v>2028</v>
      </c>
      <c r="H116" s="933">
        <v>2029</v>
      </c>
      <c r="I116" s="933">
        <v>2030</v>
      </c>
    </row>
    <row r="117" spans="1:9">
      <c r="B117" s="934">
        <v>5000</v>
      </c>
      <c r="C117" s="934">
        <v>5000</v>
      </c>
      <c r="D117" s="934">
        <v>5000</v>
      </c>
      <c r="E117" s="934">
        <v>5000</v>
      </c>
      <c r="F117" s="934">
        <v>5000</v>
      </c>
      <c r="G117" s="934">
        <v>5000</v>
      </c>
      <c r="H117" s="934">
        <v>5000</v>
      </c>
      <c r="I117" s="934">
        <v>5000</v>
      </c>
    </row>
    <row r="118" spans="1:9">
      <c r="B118" s="934"/>
      <c r="C118" s="934"/>
      <c r="D118" s="934"/>
      <c r="E118" s="934"/>
      <c r="F118" s="934"/>
      <c r="G118" s="934"/>
      <c r="H118" s="934"/>
      <c r="I118" s="934"/>
    </row>
    <row r="119" spans="1:9">
      <c r="B119" s="934"/>
      <c r="C119" s="934"/>
      <c r="D119" s="934"/>
      <c r="E119" s="934"/>
      <c r="F119" s="934"/>
      <c r="G119" s="934"/>
      <c r="H119" s="934"/>
      <c r="I119" s="934"/>
    </row>
    <row r="120" spans="1:9">
      <c r="B120" s="934"/>
      <c r="C120" s="934"/>
      <c r="D120" s="934"/>
      <c r="E120" s="934"/>
      <c r="F120" s="934"/>
      <c r="G120" s="934"/>
      <c r="H120" s="934"/>
      <c r="I120" s="934"/>
    </row>
    <row r="121" spans="1:9">
      <c r="B121" s="934"/>
      <c r="C121" s="934"/>
      <c r="D121" s="934"/>
      <c r="E121" s="934"/>
      <c r="F121" s="934"/>
      <c r="G121" s="934"/>
      <c r="H121" s="934"/>
      <c r="I121" s="934"/>
    </row>
    <row r="125" spans="1:9" ht="14.25">
      <c r="A125" s="935" t="s">
        <v>699</v>
      </c>
    </row>
    <row r="126" spans="1:9" ht="15">
      <c r="A126" s="936" t="s">
        <v>700</v>
      </c>
    </row>
    <row r="128" spans="1:9">
      <c r="A128" s="937" t="s">
        <v>701</v>
      </c>
    </row>
    <row r="129" spans="1:1">
      <c r="A129" s="937" t="s">
        <v>702</v>
      </c>
    </row>
    <row r="130" spans="1:1">
      <c r="A130" s="937" t="s">
        <v>703</v>
      </c>
    </row>
    <row r="131" spans="1:1">
      <c r="A131" s="937" t="s">
        <v>704</v>
      </c>
    </row>
    <row r="132" spans="1:1">
      <c r="A132" s="937" t="s">
        <v>705</v>
      </c>
    </row>
  </sheetData>
  <pageMargins left="0.7" right="0.7" top="0.75" bottom="0.75" header="0.3" footer="0.3"/>
  <pageSetup paperSize="9" orientation="portrait"/>
  <headerFooter>
    <oddHeader>&amp;R&amp;"Calibri"&amp;8&amp;K000000 INTERNAL&amp;1#_x000D_</oddHead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ABAB"/>
  </sheetPr>
  <dimension ref="A1:AF656"/>
  <sheetViews>
    <sheetView showGridLines="0" topLeftCell="C1" zoomScale="90" workbookViewId="0">
      <selection activeCell="G637" sqref="G637"/>
    </sheetView>
  </sheetViews>
  <sheetFormatPr defaultColWidth="9.33203125" defaultRowHeight="12.75" outlineLevelRow="1"/>
  <cols>
    <col min="1" max="1" width="9.33203125" style="938" customWidth="1"/>
    <col min="2" max="2" width="36.83203125" style="938" customWidth="1"/>
    <col min="3" max="3" width="39.83203125" style="938" customWidth="1"/>
    <col min="4" max="4" width="10.6640625" style="938" customWidth="1"/>
    <col min="5" max="6" width="12.33203125" style="938" customWidth="1"/>
    <col min="7" max="14" width="13.1640625" style="938" customWidth="1"/>
    <col min="15" max="15" width="17.1640625" style="938" bestFit="1" customWidth="1"/>
    <col min="16" max="16" width="50.6640625" style="938" customWidth="1"/>
    <col min="17" max="17" width="17.1640625" style="938" bestFit="1" customWidth="1"/>
    <col min="18" max="18" width="19" style="938" bestFit="1" customWidth="1"/>
    <col min="19" max="19" width="5.5" style="938" customWidth="1"/>
    <col min="20" max="20" width="32" style="938" bestFit="1" customWidth="1"/>
    <col min="21" max="23" width="9.33203125" style="938"/>
    <col min="24" max="24" width="8.6640625" style="938" bestFit="1" customWidth="1"/>
    <col min="25" max="16384" width="9.33203125" style="938"/>
  </cols>
  <sheetData>
    <row r="1" spans="2:20">
      <c r="B1" s="939"/>
    </row>
    <row r="2" spans="2:20">
      <c r="B2" s="940"/>
      <c r="C2" s="940"/>
      <c r="D2" s="940"/>
      <c r="E2" s="940"/>
      <c r="F2" s="940"/>
      <c r="G2" s="941"/>
      <c r="H2" s="941"/>
      <c r="I2" s="941"/>
      <c r="J2" s="941"/>
      <c r="K2" s="941"/>
      <c r="L2" s="1667" t="s">
        <v>706</v>
      </c>
      <c r="M2" s="1667"/>
      <c r="N2" s="1667"/>
      <c r="O2" s="941"/>
      <c r="P2" s="941"/>
      <c r="Q2" s="942"/>
      <c r="R2" s="942"/>
      <c r="S2" s="942"/>
    </row>
    <row r="3" spans="2:20" ht="15.75">
      <c r="B3" s="943" t="s">
        <v>707</v>
      </c>
      <c r="C3" s="943" t="s">
        <v>307</v>
      </c>
      <c r="D3" s="943"/>
      <c r="E3" s="943"/>
      <c r="F3" s="943"/>
      <c r="G3" s="943"/>
      <c r="H3" s="943"/>
      <c r="I3" s="943"/>
      <c r="J3" s="943"/>
      <c r="K3" s="943"/>
      <c r="L3" s="944"/>
      <c r="M3" s="944"/>
      <c r="N3" s="944"/>
      <c r="O3" s="945"/>
      <c r="P3" s="945"/>
    </row>
    <row r="4" spans="2:20">
      <c r="B4" s="946"/>
      <c r="C4" s="946"/>
      <c r="D4" s="946"/>
      <c r="E4" s="946"/>
      <c r="F4" s="946"/>
      <c r="G4" s="1663" t="s">
        <v>708</v>
      </c>
      <c r="H4" s="1663"/>
      <c r="I4" s="1663"/>
      <c r="J4" s="1663"/>
      <c r="K4" s="1663"/>
      <c r="L4" s="1663"/>
      <c r="M4" s="1663"/>
      <c r="N4" s="1663"/>
      <c r="O4" s="1664"/>
      <c r="P4" s="1664"/>
      <c r="Q4" s="947"/>
    </row>
    <row r="5" spans="2:20" s="948" customFormat="1">
      <c r="B5" s="949"/>
      <c r="C5" s="950"/>
      <c r="D5" s="950"/>
      <c r="E5" s="950"/>
      <c r="F5" s="951">
        <f t="shared" ref="F5:F6" si="0">G5-1</f>
        <v>2026</v>
      </c>
      <c r="G5" s="951">
        <f>Input!C8</f>
        <v>2027</v>
      </c>
      <c r="H5" s="951">
        <f t="shared" ref="H5:H6" si="1">G5+1</f>
        <v>2028</v>
      </c>
      <c r="I5" s="951">
        <f t="shared" ref="I5:N6" si="2">H5+1</f>
        <v>2029</v>
      </c>
      <c r="J5" s="951">
        <f t="shared" si="2"/>
        <v>2030</v>
      </c>
      <c r="K5" s="951">
        <f t="shared" si="2"/>
        <v>2031</v>
      </c>
      <c r="L5" s="951">
        <f t="shared" si="2"/>
        <v>2032</v>
      </c>
      <c r="M5" s="951">
        <f t="shared" si="2"/>
        <v>2033</v>
      </c>
      <c r="N5" s="952">
        <f t="shared" si="2"/>
        <v>2034</v>
      </c>
      <c r="O5" s="953"/>
      <c r="P5" s="953"/>
      <c r="Q5" s="1665"/>
      <c r="R5" s="1666"/>
      <c r="S5" s="954"/>
      <c r="T5" s="955"/>
    </row>
    <row r="6" spans="2:20" s="948" customFormat="1">
      <c r="B6" s="956"/>
      <c r="C6" s="957"/>
      <c r="D6" s="958" t="s">
        <v>249</v>
      </c>
      <c r="E6" s="958" t="s">
        <v>709</v>
      </c>
      <c r="F6" s="959">
        <f t="shared" si="0"/>
        <v>0</v>
      </c>
      <c r="G6" s="959">
        <v>1</v>
      </c>
      <c r="H6" s="959">
        <f t="shared" si="1"/>
        <v>2</v>
      </c>
      <c r="I6" s="959">
        <f t="shared" si="2"/>
        <v>3</v>
      </c>
      <c r="J6" s="959">
        <f t="shared" si="2"/>
        <v>4</v>
      </c>
      <c r="K6" s="959">
        <f t="shared" si="2"/>
        <v>5</v>
      </c>
      <c r="L6" s="959">
        <f t="shared" si="2"/>
        <v>6</v>
      </c>
      <c r="M6" s="959">
        <f t="shared" si="2"/>
        <v>7</v>
      </c>
      <c r="N6" s="959">
        <f t="shared" si="2"/>
        <v>8</v>
      </c>
      <c r="Q6" s="960" t="s">
        <v>710</v>
      </c>
      <c r="R6" s="961"/>
      <c r="S6" s="961"/>
    </row>
    <row r="7" spans="2:20" s="948" customFormat="1">
      <c r="B7" s="962" t="s">
        <v>711</v>
      </c>
      <c r="C7" s="963" t="s">
        <v>712</v>
      </c>
      <c r="D7" s="963"/>
      <c r="E7" s="963"/>
      <c r="F7" s="963"/>
      <c r="G7" s="964"/>
      <c r="H7" s="964"/>
      <c r="I7" s="964"/>
      <c r="J7" s="964"/>
      <c r="K7" s="964"/>
      <c r="L7" s="964"/>
      <c r="M7" s="964"/>
      <c r="N7" s="965"/>
      <c r="P7" s="966" t="s">
        <v>713</v>
      </c>
      <c r="Q7" s="967"/>
      <c r="R7" s="961"/>
      <c r="S7" s="961"/>
    </row>
    <row r="8" spans="2:20" s="948" customFormat="1" ht="15.6" customHeight="1">
      <c r="B8" s="968" t="s">
        <v>714</v>
      </c>
      <c r="C8" s="968" t="s">
        <v>714</v>
      </c>
      <c r="D8" s="968" t="s">
        <v>715</v>
      </c>
      <c r="E8" s="968" t="s">
        <v>716</v>
      </c>
      <c r="F8" s="969"/>
      <c r="G8" s="970">
        <f>'Forecast RU'!AA11</f>
        <v>180000</v>
      </c>
      <c r="H8" s="970">
        <f>'Forecast RU'!AB11</f>
        <v>288000</v>
      </c>
      <c r="I8" s="970">
        <f>'Forecast RU'!AC11</f>
        <v>518400</v>
      </c>
      <c r="J8" s="970">
        <f>'Forecast RU'!AD11</f>
        <v>725760</v>
      </c>
      <c r="K8" s="970">
        <f>'Forecast RU'!AE11</f>
        <v>943488</v>
      </c>
      <c r="L8" s="970">
        <f>'Forecast RU'!AF11</f>
        <v>1132186</v>
      </c>
      <c r="M8" s="970">
        <f>'Forecast RU'!AG11</f>
        <v>1132186</v>
      </c>
      <c r="N8" s="970">
        <f>'Forecast RU'!AH11</f>
        <v>1132186</v>
      </c>
    </row>
    <row r="9" spans="2:20" s="948" customFormat="1">
      <c r="B9" s="971" t="s">
        <v>717</v>
      </c>
      <c r="C9" s="971" t="s">
        <v>717</v>
      </c>
      <c r="D9" s="968" t="s">
        <v>715</v>
      </c>
      <c r="E9" s="968" t="s">
        <v>716</v>
      </c>
      <c r="F9" s="969"/>
      <c r="G9" s="970">
        <f>'Forecast RU'!AA12</f>
        <v>0</v>
      </c>
      <c r="H9" s="970">
        <f>'Forecast RU'!AB12</f>
        <v>0</v>
      </c>
      <c r="I9" s="970">
        <f>'Forecast RU'!AC12</f>
        <v>0</v>
      </c>
      <c r="J9" s="970">
        <f>'Forecast RU'!AD12</f>
        <v>0</v>
      </c>
      <c r="K9" s="970">
        <f>'Forecast RU'!AE12</f>
        <v>0</v>
      </c>
      <c r="L9" s="970">
        <f>'Forecast RU'!AF12</f>
        <v>0</v>
      </c>
      <c r="M9" s="970">
        <f>'Forecast RU'!AG12</f>
        <v>0</v>
      </c>
      <c r="N9" s="970">
        <f>'Forecast RU'!AH12</f>
        <v>0</v>
      </c>
      <c r="O9" s="972"/>
      <c r="P9" s="972"/>
    </row>
    <row r="10" spans="2:20" s="948" customFormat="1">
      <c r="B10" s="971" t="s">
        <v>718</v>
      </c>
      <c r="C10" s="971" t="s">
        <v>718</v>
      </c>
      <c r="D10" s="968" t="s">
        <v>715</v>
      </c>
      <c r="E10" s="968" t="s">
        <v>716</v>
      </c>
      <c r="F10" s="969"/>
      <c r="G10" s="970">
        <f>'Forecast RU'!AA13</f>
        <v>0</v>
      </c>
      <c r="H10" s="970">
        <f>'Forecast RU'!AB13</f>
        <v>0</v>
      </c>
      <c r="I10" s="970">
        <f>'Forecast RU'!AC13</f>
        <v>0</v>
      </c>
      <c r="J10" s="970">
        <f>'Forecast RU'!AD13</f>
        <v>0</v>
      </c>
      <c r="K10" s="970">
        <f>'Forecast RU'!AE13</f>
        <v>0</v>
      </c>
      <c r="L10" s="970">
        <f>'Forecast RU'!AF13</f>
        <v>0</v>
      </c>
      <c r="M10" s="970">
        <f>'Forecast RU'!AG13</f>
        <v>0</v>
      </c>
      <c r="N10" s="970">
        <f>'Forecast RU'!AH13</f>
        <v>0</v>
      </c>
      <c r="O10" s="973"/>
      <c r="P10" s="973"/>
    </row>
    <row r="11" spans="2:20" s="948" customFormat="1">
      <c r="B11" s="971" t="s">
        <v>719</v>
      </c>
      <c r="C11" s="971" t="s">
        <v>719</v>
      </c>
      <c r="D11" s="968" t="s">
        <v>715</v>
      </c>
      <c r="E11" s="968" t="s">
        <v>716</v>
      </c>
      <c r="F11" s="969"/>
      <c r="G11" s="970">
        <f>'Forecast RU'!AA14</f>
        <v>0</v>
      </c>
      <c r="H11" s="970">
        <f>'Forecast RU'!AB14</f>
        <v>0</v>
      </c>
      <c r="I11" s="970">
        <f>'Forecast RU'!AC14</f>
        <v>0</v>
      </c>
      <c r="J11" s="970">
        <f>'Forecast RU'!AD14</f>
        <v>0</v>
      </c>
      <c r="K11" s="970">
        <f>'Forecast RU'!AE14</f>
        <v>0</v>
      </c>
      <c r="L11" s="970">
        <f>'Forecast RU'!AF14</f>
        <v>0</v>
      </c>
      <c r="M11" s="970">
        <f>'Forecast RU'!AG14</f>
        <v>0</v>
      </c>
      <c r="N11" s="970">
        <f>'Forecast RU'!AH14</f>
        <v>0</v>
      </c>
      <c r="O11" s="973"/>
      <c r="P11" s="973"/>
    </row>
    <row r="12" spans="2:20" s="948" customFormat="1">
      <c r="B12" s="971" t="s">
        <v>720</v>
      </c>
      <c r="C12" s="971" t="s">
        <v>720</v>
      </c>
      <c r="D12" s="968" t="s">
        <v>715</v>
      </c>
      <c r="E12" s="968" t="s">
        <v>716</v>
      </c>
      <c r="F12" s="969"/>
      <c r="G12" s="970">
        <f>'Forecast RU'!AA15</f>
        <v>0</v>
      </c>
      <c r="H12" s="970">
        <f>'Forecast RU'!AB15</f>
        <v>0</v>
      </c>
      <c r="I12" s="970">
        <f>'Forecast RU'!AC15</f>
        <v>0</v>
      </c>
      <c r="J12" s="970">
        <f>'Forecast RU'!AD15</f>
        <v>0</v>
      </c>
      <c r="K12" s="970">
        <f>'Forecast RU'!AE15</f>
        <v>0</v>
      </c>
      <c r="L12" s="970">
        <f>'Forecast RU'!AF15</f>
        <v>0</v>
      </c>
      <c r="M12" s="970">
        <f>'Forecast RU'!AG15</f>
        <v>0</v>
      </c>
      <c r="N12" s="970">
        <f>'Forecast RU'!AH15</f>
        <v>0</v>
      </c>
      <c r="O12" s="973"/>
      <c r="P12" s="973"/>
    </row>
    <row r="13" spans="2:20" s="948" customFormat="1" ht="14.1" hidden="1" customHeight="1" outlineLevel="1">
      <c r="B13" s="968" t="s">
        <v>714</v>
      </c>
      <c r="C13" s="968" t="s">
        <v>714</v>
      </c>
      <c r="D13" s="968" t="s">
        <v>721</v>
      </c>
      <c r="E13" s="968" t="s">
        <v>170</v>
      </c>
      <c r="F13" s="969"/>
      <c r="G13" s="974"/>
      <c r="H13" s="970"/>
      <c r="I13" s="970"/>
      <c r="J13" s="970"/>
      <c r="K13" s="970"/>
      <c r="L13" s="970"/>
      <c r="M13" s="970"/>
      <c r="N13" s="975"/>
      <c r="O13" s="972"/>
      <c r="P13" s="972"/>
    </row>
    <row r="14" spans="2:20" s="948" customFormat="1" hidden="1" outlineLevel="1">
      <c r="B14" s="971" t="s">
        <v>717</v>
      </c>
      <c r="C14" s="971" t="s">
        <v>717</v>
      </c>
      <c r="D14" s="968" t="s">
        <v>721</v>
      </c>
      <c r="E14" s="968" t="s">
        <v>170</v>
      </c>
      <c r="F14" s="969"/>
      <c r="G14" s="974"/>
      <c r="H14" s="970"/>
      <c r="I14" s="970"/>
      <c r="J14" s="970"/>
      <c r="K14" s="970"/>
      <c r="L14" s="970"/>
      <c r="M14" s="970"/>
      <c r="N14" s="975"/>
      <c r="O14" s="972"/>
      <c r="P14" s="972"/>
    </row>
    <row r="15" spans="2:20" s="948" customFormat="1" hidden="1" outlineLevel="1">
      <c r="B15" s="971" t="s">
        <v>718</v>
      </c>
      <c r="C15" s="971" t="s">
        <v>718</v>
      </c>
      <c r="D15" s="968" t="s">
        <v>721</v>
      </c>
      <c r="E15" s="968" t="s">
        <v>170</v>
      </c>
      <c r="F15" s="969"/>
      <c r="G15" s="974"/>
      <c r="H15" s="974"/>
      <c r="I15" s="974"/>
      <c r="J15" s="974"/>
      <c r="K15" s="974"/>
      <c r="L15" s="974"/>
      <c r="M15" s="974"/>
      <c r="N15" s="976"/>
      <c r="O15" s="973"/>
      <c r="P15" s="973"/>
    </row>
    <row r="16" spans="2:20" s="948" customFormat="1" hidden="1" outlineLevel="1">
      <c r="B16" s="971" t="s">
        <v>719</v>
      </c>
      <c r="C16" s="971" t="s">
        <v>719</v>
      </c>
      <c r="D16" s="968" t="s">
        <v>721</v>
      </c>
      <c r="E16" s="968" t="s">
        <v>170</v>
      </c>
      <c r="F16" s="969"/>
      <c r="G16" s="974"/>
      <c r="H16" s="974"/>
      <c r="I16" s="974"/>
      <c r="J16" s="974"/>
      <c r="K16" s="974"/>
      <c r="L16" s="974"/>
      <c r="M16" s="974"/>
      <c r="N16" s="976"/>
      <c r="O16" s="973"/>
      <c r="P16" s="973"/>
    </row>
    <row r="17" spans="2:32" s="948" customFormat="1" hidden="1" outlineLevel="1">
      <c r="B17" s="971" t="s">
        <v>720</v>
      </c>
      <c r="C17" s="971" t="s">
        <v>720</v>
      </c>
      <c r="D17" s="968" t="s">
        <v>721</v>
      </c>
      <c r="E17" s="968" t="s">
        <v>170</v>
      </c>
      <c r="F17" s="969"/>
      <c r="G17" s="974"/>
      <c r="H17" s="974"/>
      <c r="I17" s="974"/>
      <c r="J17" s="974"/>
      <c r="K17" s="974"/>
      <c r="L17" s="974"/>
      <c r="M17" s="974"/>
      <c r="N17" s="976"/>
      <c r="O17" s="973"/>
      <c r="P17" s="973"/>
    </row>
    <row r="18" spans="2:32" s="948" customFormat="1" ht="14.1" hidden="1" customHeight="1" outlineLevel="1">
      <c r="B18" s="968" t="s">
        <v>714</v>
      </c>
      <c r="C18" s="968" t="s">
        <v>714</v>
      </c>
      <c r="D18" s="968" t="s">
        <v>372</v>
      </c>
      <c r="E18" s="968" t="s">
        <v>170</v>
      </c>
      <c r="F18" s="969"/>
      <c r="G18" s="974"/>
      <c r="H18" s="970"/>
      <c r="I18" s="970"/>
      <c r="J18" s="970"/>
      <c r="K18" s="970"/>
      <c r="L18" s="970"/>
      <c r="M18" s="970"/>
      <c r="N18" s="975"/>
      <c r="O18" s="972"/>
      <c r="P18" s="972"/>
      <c r="Q18" s="938"/>
      <c r="R18" s="938"/>
      <c r="S18" s="938"/>
      <c r="T18" s="938"/>
      <c r="U18" s="938"/>
      <c r="V18" s="938"/>
      <c r="W18" s="938"/>
      <c r="X18" s="938"/>
      <c r="Y18" s="938"/>
      <c r="Z18" s="938"/>
      <c r="AA18" s="938"/>
      <c r="AB18" s="938"/>
      <c r="AC18" s="938"/>
      <c r="AD18" s="938"/>
      <c r="AE18" s="938"/>
      <c r="AF18" s="938"/>
    </row>
    <row r="19" spans="2:32" s="948" customFormat="1" hidden="1" outlineLevel="1">
      <c r="B19" s="971" t="s">
        <v>717</v>
      </c>
      <c r="C19" s="971" t="s">
        <v>717</v>
      </c>
      <c r="D19" s="968" t="s">
        <v>372</v>
      </c>
      <c r="E19" s="968" t="s">
        <v>170</v>
      </c>
      <c r="F19" s="969"/>
      <c r="G19" s="974"/>
      <c r="H19" s="974"/>
      <c r="I19" s="970"/>
      <c r="J19" s="970"/>
      <c r="K19" s="970"/>
      <c r="L19" s="970"/>
      <c r="M19" s="970"/>
      <c r="N19" s="975"/>
      <c r="O19" s="972"/>
      <c r="P19" s="972"/>
      <c r="Q19" s="938"/>
      <c r="R19" s="938"/>
      <c r="S19" s="938"/>
      <c r="T19" s="938"/>
      <c r="U19" s="938"/>
      <c r="V19" s="938"/>
      <c r="W19" s="938"/>
      <c r="X19" s="938"/>
      <c r="Y19" s="938"/>
      <c r="Z19" s="938"/>
      <c r="AA19" s="938"/>
      <c r="AB19" s="938"/>
      <c r="AC19" s="938"/>
      <c r="AD19" s="938"/>
      <c r="AE19" s="938"/>
      <c r="AF19" s="938"/>
    </row>
    <row r="20" spans="2:32" s="948" customFormat="1" hidden="1" outlineLevel="1">
      <c r="B20" s="971" t="s">
        <v>718</v>
      </c>
      <c r="C20" s="971" t="s">
        <v>718</v>
      </c>
      <c r="D20" s="968" t="s">
        <v>372</v>
      </c>
      <c r="E20" s="968" t="s">
        <v>170</v>
      </c>
      <c r="F20" s="969"/>
      <c r="G20" s="974"/>
      <c r="H20" s="974"/>
      <c r="I20" s="974"/>
      <c r="J20" s="974"/>
      <c r="K20" s="974"/>
      <c r="L20" s="974"/>
      <c r="M20" s="974"/>
      <c r="N20" s="976"/>
      <c r="O20" s="973"/>
      <c r="P20" s="973"/>
      <c r="Q20" s="938"/>
      <c r="R20" s="938"/>
      <c r="S20" s="938"/>
      <c r="T20" s="938"/>
      <c r="U20" s="938"/>
      <c r="V20" s="938"/>
      <c r="W20" s="938"/>
      <c r="X20" s="938"/>
      <c r="Y20" s="938"/>
      <c r="Z20" s="938"/>
      <c r="AA20" s="938"/>
      <c r="AB20" s="938"/>
      <c r="AC20" s="938"/>
      <c r="AD20" s="938"/>
      <c r="AE20" s="938"/>
      <c r="AF20" s="938"/>
    </row>
    <row r="21" spans="2:32" s="948" customFormat="1" hidden="1" outlineLevel="1">
      <c r="B21" s="971" t="s">
        <v>719</v>
      </c>
      <c r="C21" s="971" t="s">
        <v>719</v>
      </c>
      <c r="D21" s="968" t="s">
        <v>372</v>
      </c>
      <c r="E21" s="968" t="s">
        <v>170</v>
      </c>
      <c r="F21" s="969"/>
      <c r="G21" s="974"/>
      <c r="H21" s="974"/>
      <c r="I21" s="974"/>
      <c r="J21" s="974"/>
      <c r="K21" s="974"/>
      <c r="L21" s="974"/>
      <c r="M21" s="974"/>
      <c r="N21" s="976"/>
      <c r="O21" s="973"/>
      <c r="P21" s="973"/>
      <c r="Q21" s="938"/>
      <c r="R21" s="938"/>
      <c r="S21" s="938"/>
      <c r="T21" s="938"/>
      <c r="U21" s="938"/>
      <c r="V21" s="938"/>
      <c r="W21" s="938"/>
      <c r="X21" s="938"/>
      <c r="Y21" s="938"/>
      <c r="Z21" s="938"/>
      <c r="AA21" s="938"/>
      <c r="AB21" s="938"/>
      <c r="AC21" s="938"/>
      <c r="AD21" s="938"/>
      <c r="AE21" s="938"/>
      <c r="AF21" s="938"/>
    </row>
    <row r="22" spans="2:32" s="948" customFormat="1" hidden="1" outlineLevel="1">
      <c r="B22" s="971" t="s">
        <v>720</v>
      </c>
      <c r="C22" s="971" t="s">
        <v>720</v>
      </c>
      <c r="D22" s="968" t="s">
        <v>372</v>
      </c>
      <c r="E22" s="968" t="s">
        <v>170</v>
      </c>
      <c r="F22" s="969"/>
      <c r="G22" s="974"/>
      <c r="H22" s="974"/>
      <c r="I22" s="974"/>
      <c r="J22" s="974"/>
      <c r="K22" s="974"/>
      <c r="L22" s="974"/>
      <c r="M22" s="974"/>
      <c r="N22" s="976"/>
      <c r="O22" s="973"/>
      <c r="P22" s="973"/>
      <c r="Q22" s="938"/>
      <c r="R22" s="938"/>
      <c r="S22" s="938"/>
      <c r="T22" s="938"/>
      <c r="U22" s="938"/>
      <c r="V22" s="938"/>
      <c r="W22" s="938"/>
      <c r="X22" s="938"/>
      <c r="Y22" s="938"/>
      <c r="Z22" s="938"/>
      <c r="AA22" s="938"/>
      <c r="AB22" s="938"/>
      <c r="AC22" s="938"/>
      <c r="AD22" s="938"/>
      <c r="AE22" s="938"/>
      <c r="AF22" s="938"/>
    </row>
    <row r="23" spans="2:32" s="948" customFormat="1" ht="13.5" hidden="1" customHeight="1" outlineLevel="1">
      <c r="B23" s="968" t="s">
        <v>714</v>
      </c>
      <c r="C23" s="968" t="s">
        <v>714</v>
      </c>
      <c r="D23" s="968" t="s">
        <v>722</v>
      </c>
      <c r="E23" s="968" t="s">
        <v>170</v>
      </c>
      <c r="F23" s="969"/>
      <c r="G23" s="974"/>
      <c r="H23" s="970"/>
      <c r="I23" s="970"/>
      <c r="J23" s="970"/>
      <c r="K23" s="970"/>
      <c r="L23" s="970"/>
      <c r="M23" s="970"/>
      <c r="N23" s="975"/>
      <c r="O23" s="972"/>
      <c r="P23" s="972"/>
      <c r="Q23" s="977"/>
      <c r="R23" s="978"/>
      <c r="S23" s="978"/>
      <c r="T23" s="979"/>
      <c r="U23" s="979"/>
    </row>
    <row r="24" spans="2:32" s="948" customFormat="1" hidden="1" outlineLevel="1">
      <c r="B24" s="971" t="s">
        <v>717</v>
      </c>
      <c r="C24" s="971" t="s">
        <v>717</v>
      </c>
      <c r="D24" s="968" t="s">
        <v>722</v>
      </c>
      <c r="E24" s="968" t="s">
        <v>170</v>
      </c>
      <c r="F24" s="969"/>
      <c r="G24" s="974"/>
      <c r="H24" s="970"/>
      <c r="I24" s="970"/>
      <c r="J24" s="970"/>
      <c r="K24" s="970"/>
      <c r="L24" s="970"/>
      <c r="M24" s="970"/>
      <c r="N24" s="975"/>
      <c r="O24" s="972"/>
      <c r="P24" s="972"/>
      <c r="Q24" s="977"/>
      <c r="R24" s="978"/>
      <c r="S24" s="978"/>
      <c r="T24" s="979"/>
      <c r="U24" s="979"/>
    </row>
    <row r="25" spans="2:32" s="948" customFormat="1" hidden="1" outlineLevel="1">
      <c r="B25" s="971" t="s">
        <v>718</v>
      </c>
      <c r="C25" s="971" t="s">
        <v>718</v>
      </c>
      <c r="D25" s="968" t="s">
        <v>722</v>
      </c>
      <c r="E25" s="968" t="s">
        <v>170</v>
      </c>
      <c r="F25" s="969"/>
      <c r="G25" s="974"/>
      <c r="H25" s="974"/>
      <c r="I25" s="974"/>
      <c r="J25" s="974"/>
      <c r="K25" s="974"/>
      <c r="L25" s="974"/>
      <c r="M25" s="974"/>
      <c r="N25" s="976"/>
      <c r="O25" s="973"/>
      <c r="P25" s="973"/>
      <c r="Q25" s="978"/>
      <c r="R25" s="978"/>
      <c r="S25" s="978"/>
      <c r="T25" s="979"/>
      <c r="U25" s="979"/>
    </row>
    <row r="26" spans="2:32" s="948" customFormat="1" hidden="1" outlineLevel="1">
      <c r="B26" s="971" t="s">
        <v>719</v>
      </c>
      <c r="C26" s="971" t="s">
        <v>719</v>
      </c>
      <c r="D26" s="968" t="s">
        <v>722</v>
      </c>
      <c r="E26" s="968" t="s">
        <v>170</v>
      </c>
      <c r="F26" s="969"/>
      <c r="G26" s="974"/>
      <c r="H26" s="974"/>
      <c r="I26" s="974"/>
      <c r="J26" s="974"/>
      <c r="K26" s="974"/>
      <c r="L26" s="974"/>
      <c r="M26" s="974"/>
      <c r="N26" s="976"/>
      <c r="O26" s="973"/>
      <c r="P26" s="973"/>
      <c r="Q26" s="978"/>
      <c r="R26" s="978"/>
      <c r="S26" s="978"/>
      <c r="T26" s="979"/>
      <c r="U26" s="979"/>
    </row>
    <row r="27" spans="2:32" s="948" customFormat="1" hidden="1" outlineLevel="1">
      <c r="B27" s="971" t="s">
        <v>720</v>
      </c>
      <c r="C27" s="971" t="s">
        <v>720</v>
      </c>
      <c r="D27" s="968" t="s">
        <v>722</v>
      </c>
      <c r="E27" s="968" t="s">
        <v>170</v>
      </c>
      <c r="F27" s="969"/>
      <c r="G27" s="974"/>
      <c r="H27" s="974"/>
      <c r="I27" s="974"/>
      <c r="J27" s="974"/>
      <c r="K27" s="974"/>
      <c r="L27" s="974"/>
      <c r="M27" s="974"/>
      <c r="N27" s="976"/>
      <c r="O27" s="973"/>
      <c r="P27" s="973"/>
      <c r="Q27" s="978"/>
      <c r="R27" s="978"/>
      <c r="S27" s="978"/>
      <c r="T27" s="979"/>
      <c r="U27" s="979"/>
    </row>
    <row r="28" spans="2:32" s="948" customFormat="1" ht="12.6" hidden="1" customHeight="1" outlineLevel="1">
      <c r="B28" s="968" t="s">
        <v>714</v>
      </c>
      <c r="C28" s="968" t="s">
        <v>714</v>
      </c>
      <c r="D28" s="968" t="s">
        <v>366</v>
      </c>
      <c r="E28" s="968" t="s">
        <v>170</v>
      </c>
      <c r="F28" s="969"/>
      <c r="G28" s="974"/>
      <c r="H28" s="974"/>
      <c r="I28" s="974"/>
      <c r="J28" s="974"/>
      <c r="K28" s="974"/>
      <c r="L28" s="974"/>
      <c r="M28" s="974"/>
      <c r="N28" s="976"/>
      <c r="O28" s="973"/>
      <c r="P28" s="973"/>
      <c r="Q28" s="980"/>
      <c r="R28" s="978"/>
      <c r="S28" s="978"/>
      <c r="T28" s="979"/>
      <c r="U28" s="979"/>
    </row>
    <row r="29" spans="2:32" s="948" customFormat="1" ht="15" hidden="1" outlineLevel="1">
      <c r="B29" s="971" t="s">
        <v>717</v>
      </c>
      <c r="C29" s="971" t="s">
        <v>717</v>
      </c>
      <c r="D29" s="968" t="s">
        <v>366</v>
      </c>
      <c r="E29" s="968" t="s">
        <v>170</v>
      </c>
      <c r="F29" s="969"/>
      <c r="G29" s="974"/>
      <c r="H29" s="970"/>
      <c r="I29" s="970"/>
      <c r="J29" s="970"/>
      <c r="K29" s="970"/>
      <c r="L29" s="970"/>
      <c r="M29" s="970"/>
      <c r="N29" s="975"/>
      <c r="O29" s="972"/>
      <c r="P29" s="972"/>
      <c r="Q29" s="980"/>
      <c r="R29" s="978"/>
      <c r="S29" s="978"/>
      <c r="T29" s="979"/>
      <c r="U29" s="979"/>
    </row>
    <row r="30" spans="2:32" s="948" customFormat="1" hidden="1" outlineLevel="1">
      <c r="B30" s="971" t="s">
        <v>718</v>
      </c>
      <c r="C30" s="971" t="s">
        <v>718</v>
      </c>
      <c r="D30" s="968" t="s">
        <v>366</v>
      </c>
      <c r="E30" s="968" t="s">
        <v>170</v>
      </c>
      <c r="F30" s="969"/>
      <c r="G30" s="974"/>
      <c r="H30" s="974"/>
      <c r="I30" s="974"/>
      <c r="J30" s="974"/>
      <c r="K30" s="974"/>
      <c r="L30" s="974"/>
      <c r="M30" s="974"/>
      <c r="N30" s="976"/>
      <c r="O30" s="973"/>
      <c r="P30" s="973"/>
      <c r="Q30" s="978"/>
      <c r="R30" s="978"/>
      <c r="S30" s="978"/>
      <c r="T30" s="979"/>
      <c r="U30" s="979"/>
    </row>
    <row r="31" spans="2:32" s="948" customFormat="1" hidden="1" outlineLevel="1">
      <c r="B31" s="971" t="s">
        <v>719</v>
      </c>
      <c r="C31" s="971" t="s">
        <v>719</v>
      </c>
      <c r="D31" s="968" t="s">
        <v>366</v>
      </c>
      <c r="E31" s="968" t="s">
        <v>170</v>
      </c>
      <c r="F31" s="969"/>
      <c r="G31" s="974"/>
      <c r="H31" s="974"/>
      <c r="I31" s="974"/>
      <c r="J31" s="974"/>
      <c r="K31" s="974"/>
      <c r="L31" s="974"/>
      <c r="M31" s="974"/>
      <c r="N31" s="976"/>
      <c r="O31" s="973"/>
      <c r="P31" s="973"/>
      <c r="Q31" s="978"/>
      <c r="R31" s="978"/>
      <c r="S31" s="978"/>
      <c r="T31" s="979"/>
      <c r="U31" s="979"/>
    </row>
    <row r="32" spans="2:32" s="948" customFormat="1" hidden="1" outlineLevel="1">
      <c r="B32" s="971" t="s">
        <v>720</v>
      </c>
      <c r="C32" s="971" t="s">
        <v>720</v>
      </c>
      <c r="D32" s="968" t="s">
        <v>366</v>
      </c>
      <c r="E32" s="968" t="s">
        <v>170</v>
      </c>
      <c r="F32" s="969"/>
      <c r="G32" s="974"/>
      <c r="H32" s="974"/>
      <c r="I32" s="974"/>
      <c r="J32" s="974"/>
      <c r="K32" s="974"/>
      <c r="L32" s="974"/>
      <c r="M32" s="974"/>
      <c r="N32" s="976"/>
      <c r="O32" s="973"/>
      <c r="P32" s="973"/>
      <c r="Q32" s="978"/>
      <c r="R32" s="978"/>
      <c r="S32" s="978"/>
      <c r="T32" s="979"/>
      <c r="U32" s="979"/>
    </row>
    <row r="33" spans="2:21" s="948" customFormat="1" ht="12.6" hidden="1" customHeight="1" outlineLevel="1">
      <c r="B33" s="968" t="s">
        <v>714</v>
      </c>
      <c r="C33" s="968" t="s">
        <v>714</v>
      </c>
      <c r="D33" s="968" t="s">
        <v>723</v>
      </c>
      <c r="E33" s="968" t="s">
        <v>170</v>
      </c>
      <c r="F33" s="969"/>
      <c r="G33" s="970"/>
      <c r="H33" s="970"/>
      <c r="I33" s="970"/>
      <c r="J33" s="970"/>
      <c r="K33" s="970"/>
      <c r="L33" s="970"/>
      <c r="M33" s="970"/>
      <c r="N33" s="975"/>
      <c r="O33" s="972"/>
      <c r="P33" s="972"/>
      <c r="Q33" s="977"/>
      <c r="R33" s="978"/>
      <c r="S33" s="978"/>
      <c r="T33" s="979"/>
      <c r="U33" s="979"/>
    </row>
    <row r="34" spans="2:21" s="948" customFormat="1" hidden="1" outlineLevel="1">
      <c r="B34" s="971" t="s">
        <v>717</v>
      </c>
      <c r="C34" s="971" t="s">
        <v>717</v>
      </c>
      <c r="D34" s="968" t="s">
        <v>723</v>
      </c>
      <c r="E34" s="968" t="s">
        <v>170</v>
      </c>
      <c r="F34" s="969"/>
      <c r="G34" s="974"/>
      <c r="H34" s="970"/>
      <c r="I34" s="970"/>
      <c r="J34" s="970"/>
      <c r="K34" s="970"/>
      <c r="L34" s="970"/>
      <c r="M34" s="970"/>
      <c r="N34" s="975"/>
      <c r="O34" s="972"/>
      <c r="P34" s="972"/>
      <c r="Q34" s="977"/>
      <c r="R34" s="978"/>
      <c r="S34" s="978"/>
      <c r="T34" s="979"/>
      <c r="U34" s="979"/>
    </row>
    <row r="35" spans="2:21" s="948" customFormat="1" hidden="1" outlineLevel="1">
      <c r="B35" s="971" t="s">
        <v>718</v>
      </c>
      <c r="C35" s="971" t="s">
        <v>718</v>
      </c>
      <c r="D35" s="968" t="s">
        <v>723</v>
      </c>
      <c r="E35" s="968" t="s">
        <v>170</v>
      </c>
      <c r="F35" s="969"/>
      <c r="G35" s="974"/>
      <c r="H35" s="974"/>
      <c r="I35" s="974"/>
      <c r="J35" s="974"/>
      <c r="K35" s="974"/>
      <c r="L35" s="974"/>
      <c r="M35" s="974"/>
      <c r="N35" s="976"/>
      <c r="O35" s="973"/>
      <c r="P35" s="973"/>
      <c r="Q35" s="978"/>
      <c r="R35" s="978"/>
      <c r="S35" s="978"/>
      <c r="T35" s="979"/>
      <c r="U35" s="979"/>
    </row>
    <row r="36" spans="2:21" s="948" customFormat="1" hidden="1" outlineLevel="1">
      <c r="B36" s="971" t="s">
        <v>719</v>
      </c>
      <c r="C36" s="971" t="s">
        <v>719</v>
      </c>
      <c r="D36" s="968" t="s">
        <v>723</v>
      </c>
      <c r="E36" s="968" t="s">
        <v>170</v>
      </c>
      <c r="F36" s="969"/>
      <c r="G36" s="974"/>
      <c r="H36" s="974"/>
      <c r="I36" s="974"/>
      <c r="J36" s="974"/>
      <c r="K36" s="974"/>
      <c r="L36" s="974"/>
      <c r="M36" s="974"/>
      <c r="N36" s="976"/>
      <c r="O36" s="973"/>
      <c r="P36" s="973"/>
      <c r="Q36" s="978"/>
      <c r="R36" s="978"/>
      <c r="S36" s="978"/>
      <c r="T36" s="979"/>
      <c r="U36" s="979"/>
    </row>
    <row r="37" spans="2:21" s="948" customFormat="1" hidden="1" outlineLevel="1">
      <c r="B37" s="971" t="s">
        <v>720</v>
      </c>
      <c r="C37" s="971" t="s">
        <v>720</v>
      </c>
      <c r="D37" s="968" t="s">
        <v>723</v>
      </c>
      <c r="E37" s="968" t="s">
        <v>170</v>
      </c>
      <c r="F37" s="969"/>
      <c r="G37" s="974"/>
      <c r="H37" s="974"/>
      <c r="I37" s="974"/>
      <c r="J37" s="974"/>
      <c r="K37" s="974"/>
      <c r="L37" s="974"/>
      <c r="M37" s="974"/>
      <c r="N37" s="976"/>
      <c r="O37" s="973"/>
      <c r="P37" s="973"/>
      <c r="Q37" s="978"/>
      <c r="R37" s="978"/>
      <c r="S37" s="978"/>
      <c r="T37" s="979"/>
      <c r="U37" s="979"/>
    </row>
    <row r="38" spans="2:21" s="948" customFormat="1" ht="15" hidden="1" customHeight="1" outlineLevel="1">
      <c r="B38" s="968" t="s">
        <v>714</v>
      </c>
      <c r="C38" s="968" t="s">
        <v>714</v>
      </c>
      <c r="D38" s="968" t="s">
        <v>367</v>
      </c>
      <c r="E38" s="968" t="s">
        <v>170</v>
      </c>
      <c r="F38" s="969"/>
      <c r="G38" s="974"/>
      <c r="H38" s="970"/>
      <c r="I38" s="970"/>
      <c r="J38" s="970"/>
      <c r="K38" s="970"/>
      <c r="L38" s="970"/>
      <c r="M38" s="970"/>
      <c r="N38" s="975"/>
      <c r="O38" s="972"/>
      <c r="P38" s="972"/>
      <c r="Q38" s="977"/>
      <c r="R38" s="978"/>
      <c r="S38" s="978"/>
      <c r="T38" s="979"/>
      <c r="U38" s="979"/>
    </row>
    <row r="39" spans="2:21" s="948" customFormat="1" hidden="1" outlineLevel="1">
      <c r="B39" s="971" t="s">
        <v>717</v>
      </c>
      <c r="C39" s="971" t="s">
        <v>717</v>
      </c>
      <c r="D39" s="968" t="s">
        <v>367</v>
      </c>
      <c r="E39" s="968" t="s">
        <v>170</v>
      </c>
      <c r="F39" s="969"/>
      <c r="G39" s="974"/>
      <c r="H39" s="970"/>
      <c r="I39" s="970"/>
      <c r="J39" s="970"/>
      <c r="K39" s="970"/>
      <c r="L39" s="970"/>
      <c r="M39" s="970"/>
      <c r="N39" s="975"/>
      <c r="O39" s="972"/>
      <c r="P39" s="972"/>
      <c r="Q39" s="977"/>
      <c r="R39" s="978"/>
      <c r="S39" s="978"/>
      <c r="T39" s="979"/>
      <c r="U39" s="979"/>
    </row>
    <row r="40" spans="2:21" s="948" customFormat="1" hidden="1" outlineLevel="1">
      <c r="B40" s="971" t="s">
        <v>718</v>
      </c>
      <c r="C40" s="971" t="s">
        <v>718</v>
      </c>
      <c r="D40" s="968" t="s">
        <v>367</v>
      </c>
      <c r="E40" s="968" t="s">
        <v>170</v>
      </c>
      <c r="F40" s="969"/>
      <c r="G40" s="974"/>
      <c r="H40" s="974"/>
      <c r="I40" s="974"/>
      <c r="J40" s="974"/>
      <c r="K40" s="974"/>
      <c r="L40" s="974"/>
      <c r="M40" s="974"/>
      <c r="N40" s="976"/>
      <c r="O40" s="973"/>
      <c r="P40" s="973"/>
      <c r="Q40" s="978"/>
      <c r="R40" s="978"/>
      <c r="S40" s="978"/>
      <c r="T40" s="979"/>
      <c r="U40" s="979"/>
    </row>
    <row r="41" spans="2:21" s="948" customFormat="1" hidden="1" outlineLevel="1">
      <c r="B41" s="971" t="s">
        <v>719</v>
      </c>
      <c r="C41" s="971" t="s">
        <v>719</v>
      </c>
      <c r="D41" s="968" t="s">
        <v>367</v>
      </c>
      <c r="E41" s="968" t="s">
        <v>170</v>
      </c>
      <c r="F41" s="969"/>
      <c r="G41" s="974"/>
      <c r="H41" s="974"/>
      <c r="I41" s="974"/>
      <c r="J41" s="974"/>
      <c r="K41" s="974"/>
      <c r="L41" s="974"/>
      <c r="M41" s="974"/>
      <c r="N41" s="976"/>
      <c r="O41" s="973"/>
      <c r="P41" s="973"/>
      <c r="Q41" s="978"/>
      <c r="R41" s="978"/>
      <c r="S41" s="978"/>
      <c r="T41" s="979"/>
      <c r="U41" s="979"/>
    </row>
    <row r="42" spans="2:21" s="948" customFormat="1" hidden="1" outlineLevel="1">
      <c r="B42" s="971" t="s">
        <v>720</v>
      </c>
      <c r="C42" s="971" t="s">
        <v>720</v>
      </c>
      <c r="D42" s="968" t="s">
        <v>367</v>
      </c>
      <c r="E42" s="968" t="s">
        <v>170</v>
      </c>
      <c r="F42" s="969"/>
      <c r="G42" s="974"/>
      <c r="H42" s="974"/>
      <c r="I42" s="974"/>
      <c r="J42" s="974"/>
      <c r="K42" s="974"/>
      <c r="L42" s="974"/>
      <c r="M42" s="974"/>
      <c r="N42" s="976"/>
      <c r="O42" s="973"/>
      <c r="P42" s="973"/>
      <c r="Q42" s="978"/>
      <c r="R42" s="978"/>
      <c r="S42" s="978"/>
      <c r="T42" s="979"/>
      <c r="U42" s="979"/>
    </row>
    <row r="43" spans="2:21" s="948" customFormat="1" ht="14.1" hidden="1" customHeight="1" outlineLevel="1">
      <c r="B43" s="968" t="s">
        <v>714</v>
      </c>
      <c r="C43" s="968" t="s">
        <v>714</v>
      </c>
      <c r="D43" s="968" t="s">
        <v>368</v>
      </c>
      <c r="E43" s="968" t="s">
        <v>170</v>
      </c>
      <c r="F43" s="969"/>
      <c r="G43" s="974"/>
      <c r="H43" s="970"/>
      <c r="I43" s="970"/>
      <c r="J43" s="970"/>
      <c r="K43" s="970"/>
      <c r="L43" s="970"/>
      <c r="M43" s="970"/>
      <c r="N43" s="975"/>
      <c r="O43" s="972"/>
      <c r="P43" s="972"/>
      <c r="Q43" s="977"/>
      <c r="R43" s="978"/>
      <c r="S43" s="978"/>
      <c r="T43" s="979"/>
      <c r="U43" s="979"/>
    </row>
    <row r="44" spans="2:21" s="948" customFormat="1" hidden="1" outlineLevel="1">
      <c r="B44" s="971" t="s">
        <v>717</v>
      </c>
      <c r="C44" s="971" t="s">
        <v>717</v>
      </c>
      <c r="D44" s="968" t="s">
        <v>368</v>
      </c>
      <c r="E44" s="968" t="s">
        <v>170</v>
      </c>
      <c r="F44" s="969"/>
      <c r="G44" s="974"/>
      <c r="H44" s="970"/>
      <c r="I44" s="970"/>
      <c r="J44" s="970"/>
      <c r="K44" s="970"/>
      <c r="L44" s="970"/>
      <c r="M44" s="970"/>
      <c r="N44" s="975"/>
      <c r="O44" s="972"/>
      <c r="P44" s="972"/>
      <c r="Q44" s="977"/>
      <c r="R44" s="978"/>
      <c r="S44" s="978"/>
      <c r="T44" s="979"/>
      <c r="U44" s="979"/>
    </row>
    <row r="45" spans="2:21" s="948" customFormat="1" hidden="1" outlineLevel="1">
      <c r="B45" s="971" t="s">
        <v>718</v>
      </c>
      <c r="C45" s="971" t="s">
        <v>718</v>
      </c>
      <c r="D45" s="968" t="s">
        <v>368</v>
      </c>
      <c r="E45" s="968" t="s">
        <v>170</v>
      </c>
      <c r="F45" s="969"/>
      <c r="G45" s="974"/>
      <c r="H45" s="974"/>
      <c r="I45" s="974"/>
      <c r="J45" s="974"/>
      <c r="K45" s="974"/>
      <c r="L45" s="974"/>
      <c r="M45" s="974"/>
      <c r="N45" s="976"/>
      <c r="O45" s="973"/>
      <c r="P45" s="973"/>
      <c r="Q45" s="978"/>
      <c r="R45" s="978"/>
      <c r="S45" s="978"/>
      <c r="T45" s="979"/>
      <c r="U45" s="979"/>
    </row>
    <row r="46" spans="2:21" s="948" customFormat="1" hidden="1" outlineLevel="1">
      <c r="B46" s="971" t="s">
        <v>719</v>
      </c>
      <c r="C46" s="971" t="s">
        <v>719</v>
      </c>
      <c r="D46" s="968" t="s">
        <v>368</v>
      </c>
      <c r="E46" s="968" t="s">
        <v>170</v>
      </c>
      <c r="F46" s="969"/>
      <c r="G46" s="974"/>
      <c r="H46" s="974"/>
      <c r="I46" s="974"/>
      <c r="J46" s="974"/>
      <c r="K46" s="974"/>
      <c r="L46" s="974"/>
      <c r="M46" s="974"/>
      <c r="N46" s="976"/>
      <c r="O46" s="973"/>
      <c r="P46" s="973"/>
      <c r="Q46" s="978"/>
      <c r="R46" s="978"/>
      <c r="S46" s="978"/>
      <c r="T46" s="979"/>
      <c r="U46" s="979"/>
    </row>
    <row r="47" spans="2:21" s="948" customFormat="1" hidden="1" outlineLevel="1">
      <c r="B47" s="971" t="s">
        <v>720</v>
      </c>
      <c r="C47" s="971" t="s">
        <v>720</v>
      </c>
      <c r="D47" s="968" t="s">
        <v>368</v>
      </c>
      <c r="E47" s="968" t="s">
        <v>170</v>
      </c>
      <c r="F47" s="969"/>
      <c r="G47" s="974"/>
      <c r="H47" s="974"/>
      <c r="I47" s="974"/>
      <c r="J47" s="974"/>
      <c r="K47" s="974"/>
      <c r="L47" s="974"/>
      <c r="M47" s="974"/>
      <c r="N47" s="976"/>
      <c r="O47" s="973"/>
      <c r="P47" s="973"/>
      <c r="Q47" s="978"/>
      <c r="R47" s="978"/>
      <c r="S47" s="978"/>
      <c r="T47" s="979"/>
      <c r="U47" s="979"/>
    </row>
    <row r="48" spans="2:21" s="948" customFormat="1" ht="14.45" hidden="1" customHeight="1" outlineLevel="1">
      <c r="B48" s="968" t="s">
        <v>714</v>
      </c>
      <c r="C48" s="968" t="s">
        <v>714</v>
      </c>
      <c r="D48" s="968" t="s">
        <v>724</v>
      </c>
      <c r="E48" s="968" t="s">
        <v>170</v>
      </c>
      <c r="F48" s="969"/>
      <c r="G48" s="970"/>
      <c r="H48" s="970"/>
      <c r="I48" s="970"/>
      <c r="J48" s="970"/>
      <c r="K48" s="970"/>
      <c r="L48" s="970"/>
      <c r="M48" s="970"/>
      <c r="N48" s="975"/>
      <c r="O48" s="972"/>
      <c r="P48" s="972"/>
      <c r="Q48" s="977"/>
      <c r="R48" s="978"/>
      <c r="S48" s="978"/>
      <c r="T48" s="979"/>
      <c r="U48" s="979"/>
    </row>
    <row r="49" spans="2:21" s="948" customFormat="1" hidden="1" outlineLevel="1">
      <c r="B49" s="971" t="s">
        <v>717</v>
      </c>
      <c r="C49" s="971" t="s">
        <v>717</v>
      </c>
      <c r="D49" s="968" t="s">
        <v>724</v>
      </c>
      <c r="E49" s="968" t="s">
        <v>170</v>
      </c>
      <c r="F49" s="969"/>
      <c r="G49" s="974"/>
      <c r="H49" s="970"/>
      <c r="I49" s="970"/>
      <c r="J49" s="970"/>
      <c r="K49" s="970"/>
      <c r="L49" s="970"/>
      <c r="M49" s="970"/>
      <c r="N49" s="975"/>
      <c r="O49" s="972"/>
      <c r="P49" s="972"/>
      <c r="Q49" s="977"/>
      <c r="R49" s="978"/>
      <c r="S49" s="978"/>
      <c r="T49" s="979"/>
      <c r="U49" s="979"/>
    </row>
    <row r="50" spans="2:21" s="948" customFormat="1" hidden="1" outlineLevel="1">
      <c r="B50" s="971" t="s">
        <v>718</v>
      </c>
      <c r="C50" s="971" t="s">
        <v>718</v>
      </c>
      <c r="D50" s="968" t="s">
        <v>724</v>
      </c>
      <c r="E50" s="968" t="s">
        <v>170</v>
      </c>
      <c r="F50" s="969"/>
      <c r="G50" s="974"/>
      <c r="H50" s="970"/>
      <c r="I50" s="970"/>
      <c r="J50" s="970"/>
      <c r="K50" s="970"/>
      <c r="L50" s="970"/>
      <c r="M50" s="970"/>
      <c r="N50" s="975"/>
      <c r="O50" s="972"/>
      <c r="P50" s="972"/>
      <c r="Q50" s="977"/>
      <c r="R50" s="978"/>
      <c r="S50" s="978"/>
      <c r="T50" s="979"/>
      <c r="U50" s="979"/>
    </row>
    <row r="51" spans="2:21" s="948" customFormat="1" hidden="1" outlineLevel="1">
      <c r="B51" s="971" t="s">
        <v>719</v>
      </c>
      <c r="C51" s="971" t="s">
        <v>719</v>
      </c>
      <c r="D51" s="968" t="s">
        <v>724</v>
      </c>
      <c r="E51" s="968" t="s">
        <v>170</v>
      </c>
      <c r="F51" s="969"/>
      <c r="G51" s="974"/>
      <c r="H51" s="970"/>
      <c r="I51" s="970"/>
      <c r="J51" s="970"/>
      <c r="K51" s="970"/>
      <c r="L51" s="970"/>
      <c r="M51" s="970"/>
      <c r="N51" s="975"/>
      <c r="O51" s="972"/>
      <c r="P51" s="972"/>
      <c r="Q51" s="977"/>
      <c r="R51" s="978"/>
      <c r="S51" s="978"/>
      <c r="T51" s="979"/>
      <c r="U51" s="979"/>
    </row>
    <row r="52" spans="2:21" s="948" customFormat="1" hidden="1" outlineLevel="1">
      <c r="B52" s="971" t="s">
        <v>720</v>
      </c>
      <c r="C52" s="971" t="s">
        <v>720</v>
      </c>
      <c r="D52" s="968" t="s">
        <v>724</v>
      </c>
      <c r="E52" s="968" t="s">
        <v>170</v>
      </c>
      <c r="F52" s="969"/>
      <c r="G52" s="974"/>
      <c r="H52" s="970"/>
      <c r="I52" s="970"/>
      <c r="J52" s="970"/>
      <c r="K52" s="970"/>
      <c r="L52" s="970"/>
      <c r="M52" s="970"/>
      <c r="N52" s="975"/>
      <c r="O52" s="972"/>
      <c r="P52" s="972"/>
      <c r="Q52" s="977"/>
      <c r="R52" s="978"/>
      <c r="S52" s="978"/>
      <c r="T52" s="979"/>
      <c r="U52" s="979"/>
    </row>
    <row r="53" spans="2:21" s="948" customFormat="1" hidden="1" outlineLevel="1">
      <c r="B53" s="968" t="s">
        <v>714</v>
      </c>
      <c r="C53" s="968" t="s">
        <v>714</v>
      </c>
      <c r="D53" s="968" t="s">
        <v>370</v>
      </c>
      <c r="E53" s="968" t="s">
        <v>170</v>
      </c>
      <c r="F53" s="969"/>
      <c r="G53" s="974"/>
      <c r="H53" s="970"/>
      <c r="I53" s="970"/>
      <c r="J53" s="970"/>
      <c r="K53" s="970"/>
      <c r="L53" s="970"/>
      <c r="M53" s="970"/>
      <c r="N53" s="975"/>
      <c r="O53" s="972"/>
      <c r="P53" s="972"/>
      <c r="Q53" s="977"/>
      <c r="R53" s="978"/>
      <c r="S53" s="978"/>
      <c r="T53" s="979"/>
      <c r="U53" s="979"/>
    </row>
    <row r="54" spans="2:21" s="948" customFormat="1" ht="14.1" hidden="1" customHeight="1" outlineLevel="1">
      <c r="B54" s="971" t="s">
        <v>717</v>
      </c>
      <c r="C54" s="971" t="s">
        <v>717</v>
      </c>
      <c r="D54" s="968" t="s">
        <v>370</v>
      </c>
      <c r="E54" s="968" t="s">
        <v>170</v>
      </c>
      <c r="F54" s="969"/>
      <c r="G54" s="974"/>
      <c r="H54" s="970"/>
      <c r="I54" s="970"/>
      <c r="J54" s="970"/>
      <c r="K54" s="970"/>
      <c r="L54" s="970"/>
      <c r="M54" s="970"/>
      <c r="N54" s="975"/>
      <c r="O54" s="972"/>
      <c r="P54" s="972"/>
      <c r="Q54" s="977"/>
      <c r="R54" s="978"/>
      <c r="S54" s="978"/>
      <c r="T54" s="979"/>
      <c r="U54" s="979"/>
    </row>
    <row r="55" spans="2:21" s="948" customFormat="1" ht="14.1" hidden="1" customHeight="1" outlineLevel="1">
      <c r="B55" s="971" t="s">
        <v>718</v>
      </c>
      <c r="C55" s="971" t="s">
        <v>718</v>
      </c>
      <c r="D55" s="968" t="s">
        <v>370</v>
      </c>
      <c r="E55" s="968" t="s">
        <v>170</v>
      </c>
      <c r="F55" s="969"/>
      <c r="G55" s="974"/>
      <c r="H55" s="970"/>
      <c r="I55" s="970"/>
      <c r="J55" s="970"/>
      <c r="K55" s="970"/>
      <c r="L55" s="970"/>
      <c r="M55" s="970"/>
      <c r="N55" s="975"/>
      <c r="O55" s="972"/>
      <c r="P55" s="972"/>
      <c r="Q55" s="977"/>
      <c r="R55" s="978"/>
      <c r="S55" s="978"/>
      <c r="T55" s="979"/>
      <c r="U55" s="979"/>
    </row>
    <row r="56" spans="2:21" s="948" customFormat="1" ht="14.1" hidden="1" customHeight="1" outlineLevel="1">
      <c r="B56" s="971" t="s">
        <v>719</v>
      </c>
      <c r="C56" s="971" t="s">
        <v>719</v>
      </c>
      <c r="D56" s="968" t="s">
        <v>370</v>
      </c>
      <c r="E56" s="968" t="s">
        <v>170</v>
      </c>
      <c r="F56" s="969"/>
      <c r="G56" s="974"/>
      <c r="H56" s="970"/>
      <c r="I56" s="970"/>
      <c r="J56" s="970"/>
      <c r="K56" s="970"/>
      <c r="L56" s="970"/>
      <c r="M56" s="970"/>
      <c r="N56" s="975"/>
      <c r="O56" s="972"/>
      <c r="P56" s="972"/>
      <c r="Q56" s="977"/>
      <c r="R56" s="978"/>
      <c r="S56" s="978"/>
      <c r="T56" s="979"/>
      <c r="U56" s="979"/>
    </row>
    <row r="57" spans="2:21" s="948" customFormat="1" ht="14.1" hidden="1" customHeight="1" outlineLevel="1">
      <c r="B57" s="971" t="s">
        <v>720</v>
      </c>
      <c r="C57" s="971" t="s">
        <v>720</v>
      </c>
      <c r="D57" s="968" t="s">
        <v>370</v>
      </c>
      <c r="E57" s="968" t="s">
        <v>170</v>
      </c>
      <c r="F57" s="969"/>
      <c r="G57" s="974"/>
      <c r="H57" s="970"/>
      <c r="I57" s="970"/>
      <c r="J57" s="970"/>
      <c r="K57" s="970"/>
      <c r="L57" s="970"/>
      <c r="M57" s="970"/>
      <c r="N57" s="975"/>
      <c r="O57" s="972"/>
      <c r="P57" s="972"/>
      <c r="Q57" s="977"/>
      <c r="R57" s="978"/>
      <c r="S57" s="978"/>
      <c r="T57" s="979"/>
      <c r="U57" s="979"/>
    </row>
    <row r="58" spans="2:21" s="948" customFormat="1" ht="14.1" hidden="1" customHeight="1" outlineLevel="1">
      <c r="B58" s="968" t="s">
        <v>714</v>
      </c>
      <c r="C58" s="968" t="s">
        <v>714</v>
      </c>
      <c r="D58" s="968" t="s">
        <v>371</v>
      </c>
      <c r="E58" s="968" t="s">
        <v>170</v>
      </c>
      <c r="F58" s="969"/>
      <c r="G58" s="974"/>
      <c r="H58" s="970"/>
      <c r="I58" s="970"/>
      <c r="J58" s="970"/>
      <c r="K58" s="970"/>
      <c r="L58" s="970"/>
      <c r="M58" s="970"/>
      <c r="N58" s="975"/>
      <c r="O58" s="972"/>
      <c r="P58" s="972"/>
      <c r="Q58" s="977"/>
      <c r="R58" s="978"/>
      <c r="S58" s="978"/>
      <c r="T58" s="979"/>
      <c r="U58" s="979"/>
    </row>
    <row r="59" spans="2:21" s="948" customFormat="1" ht="14.1" hidden="1" customHeight="1" outlineLevel="1">
      <c r="B59" s="971" t="s">
        <v>717</v>
      </c>
      <c r="C59" s="971" t="s">
        <v>717</v>
      </c>
      <c r="D59" s="968" t="s">
        <v>371</v>
      </c>
      <c r="E59" s="968" t="s">
        <v>170</v>
      </c>
      <c r="F59" s="969"/>
      <c r="G59" s="974"/>
      <c r="H59" s="970"/>
      <c r="I59" s="970"/>
      <c r="J59" s="970"/>
      <c r="K59" s="970"/>
      <c r="L59" s="970"/>
      <c r="M59" s="970"/>
      <c r="N59" s="975"/>
      <c r="O59" s="972"/>
      <c r="P59" s="972"/>
      <c r="Q59" s="977"/>
      <c r="R59" s="978"/>
      <c r="S59" s="978"/>
      <c r="T59" s="979"/>
      <c r="U59" s="979"/>
    </row>
    <row r="60" spans="2:21" s="948" customFormat="1" ht="14.1" hidden="1" customHeight="1" outlineLevel="1">
      <c r="B60" s="971" t="s">
        <v>718</v>
      </c>
      <c r="C60" s="971" t="s">
        <v>718</v>
      </c>
      <c r="D60" s="968" t="s">
        <v>371</v>
      </c>
      <c r="E60" s="968" t="s">
        <v>170</v>
      </c>
      <c r="F60" s="969"/>
      <c r="G60" s="974"/>
      <c r="H60" s="970"/>
      <c r="I60" s="970"/>
      <c r="J60" s="970"/>
      <c r="K60" s="970"/>
      <c r="L60" s="970"/>
      <c r="M60" s="970"/>
      <c r="N60" s="975"/>
      <c r="O60" s="972"/>
      <c r="P60" s="972"/>
      <c r="Q60" s="977"/>
      <c r="R60" s="978"/>
      <c r="S60" s="978"/>
      <c r="T60" s="979"/>
      <c r="U60" s="979"/>
    </row>
    <row r="61" spans="2:21" s="948" customFormat="1" ht="14.1" hidden="1" customHeight="1" outlineLevel="1">
      <c r="B61" s="971" t="s">
        <v>719</v>
      </c>
      <c r="C61" s="971" t="s">
        <v>719</v>
      </c>
      <c r="D61" s="968" t="s">
        <v>371</v>
      </c>
      <c r="E61" s="968" t="s">
        <v>170</v>
      </c>
      <c r="F61" s="969"/>
      <c r="G61" s="974"/>
      <c r="H61" s="970"/>
      <c r="I61" s="970"/>
      <c r="J61" s="970"/>
      <c r="K61" s="970"/>
      <c r="L61" s="970"/>
      <c r="M61" s="970"/>
      <c r="N61" s="975"/>
      <c r="O61" s="972"/>
      <c r="P61" s="972"/>
      <c r="Q61" s="977"/>
      <c r="R61" s="978"/>
      <c r="S61" s="978"/>
      <c r="T61" s="979"/>
      <c r="U61" s="979"/>
    </row>
    <row r="62" spans="2:21" s="948" customFormat="1" ht="14.1" hidden="1" customHeight="1" outlineLevel="1">
      <c r="B62" s="971" t="s">
        <v>720</v>
      </c>
      <c r="C62" s="971" t="s">
        <v>720</v>
      </c>
      <c r="D62" s="968" t="s">
        <v>371</v>
      </c>
      <c r="E62" s="968" t="s">
        <v>170</v>
      </c>
      <c r="F62" s="969"/>
      <c r="G62" s="974"/>
      <c r="H62" s="970"/>
      <c r="I62" s="970"/>
      <c r="J62" s="970"/>
      <c r="K62" s="970"/>
      <c r="L62" s="970"/>
      <c r="M62" s="970"/>
      <c r="N62" s="975"/>
      <c r="O62" s="972"/>
      <c r="P62" s="972"/>
      <c r="Q62" s="977"/>
      <c r="R62" s="978"/>
      <c r="S62" s="978"/>
      <c r="T62" s="979"/>
      <c r="U62" s="979"/>
    </row>
    <row r="63" spans="2:21" s="948" customFormat="1" hidden="1" outlineLevel="1">
      <c r="B63" s="968" t="s">
        <v>714</v>
      </c>
      <c r="C63" s="968" t="s">
        <v>714</v>
      </c>
      <c r="D63" s="968" t="s">
        <v>369</v>
      </c>
      <c r="E63" s="968" t="s">
        <v>170</v>
      </c>
      <c r="F63" s="969"/>
      <c r="G63" s="974"/>
      <c r="H63" s="970"/>
      <c r="I63" s="970"/>
      <c r="J63" s="970"/>
      <c r="K63" s="970"/>
      <c r="L63" s="970"/>
      <c r="M63" s="970"/>
      <c r="N63" s="975"/>
      <c r="O63" s="972"/>
      <c r="P63" s="972"/>
      <c r="Q63" s="977"/>
      <c r="R63" s="978"/>
      <c r="S63" s="978"/>
      <c r="T63" s="979"/>
      <c r="U63" s="979"/>
    </row>
    <row r="64" spans="2:21" s="948" customFormat="1" ht="12.6" hidden="1" customHeight="1" outlineLevel="1">
      <c r="B64" s="971" t="s">
        <v>717</v>
      </c>
      <c r="C64" s="971" t="s">
        <v>717</v>
      </c>
      <c r="D64" s="968" t="s">
        <v>369</v>
      </c>
      <c r="E64" s="968" t="s">
        <v>170</v>
      </c>
      <c r="F64" s="969"/>
      <c r="G64" s="974"/>
      <c r="H64" s="970"/>
      <c r="I64" s="970"/>
      <c r="J64" s="970"/>
      <c r="K64" s="970"/>
      <c r="L64" s="970"/>
      <c r="M64" s="970"/>
      <c r="N64" s="975"/>
      <c r="O64" s="972"/>
      <c r="P64" s="972"/>
      <c r="Q64" s="977"/>
      <c r="R64" s="978"/>
      <c r="S64" s="978"/>
      <c r="T64" s="979"/>
      <c r="U64" s="979"/>
    </row>
    <row r="65" spans="2:21" s="948" customFormat="1" ht="12.6" hidden="1" customHeight="1" outlineLevel="1">
      <c r="B65" s="971" t="s">
        <v>718</v>
      </c>
      <c r="C65" s="971" t="s">
        <v>718</v>
      </c>
      <c r="D65" s="968" t="s">
        <v>369</v>
      </c>
      <c r="E65" s="968" t="s">
        <v>170</v>
      </c>
      <c r="F65" s="969"/>
      <c r="G65" s="974"/>
      <c r="H65" s="970"/>
      <c r="I65" s="970"/>
      <c r="J65" s="970"/>
      <c r="K65" s="970"/>
      <c r="L65" s="970"/>
      <c r="M65" s="970"/>
      <c r="N65" s="975"/>
      <c r="O65" s="972"/>
      <c r="P65" s="972"/>
      <c r="Q65" s="977"/>
      <c r="R65" s="978"/>
      <c r="S65" s="978"/>
      <c r="T65" s="979"/>
      <c r="U65" s="979"/>
    </row>
    <row r="66" spans="2:21" s="948" customFormat="1" ht="12.6" hidden="1" customHeight="1" outlineLevel="1">
      <c r="B66" s="971" t="s">
        <v>719</v>
      </c>
      <c r="C66" s="971" t="s">
        <v>719</v>
      </c>
      <c r="D66" s="968" t="s">
        <v>369</v>
      </c>
      <c r="E66" s="968" t="s">
        <v>170</v>
      </c>
      <c r="F66" s="969"/>
      <c r="G66" s="974"/>
      <c r="H66" s="970"/>
      <c r="I66" s="970"/>
      <c r="J66" s="970"/>
      <c r="K66" s="970"/>
      <c r="L66" s="970"/>
      <c r="M66" s="970"/>
      <c r="N66" s="975"/>
      <c r="O66" s="972"/>
      <c r="P66" s="972"/>
      <c r="Q66" s="977"/>
      <c r="R66" s="978"/>
      <c r="S66" s="978"/>
      <c r="T66" s="979"/>
      <c r="U66" s="979"/>
    </row>
    <row r="67" spans="2:21" s="948" customFormat="1" ht="12.6" hidden="1" customHeight="1" outlineLevel="1">
      <c r="B67" s="971" t="s">
        <v>720</v>
      </c>
      <c r="C67" s="971" t="s">
        <v>720</v>
      </c>
      <c r="D67" s="968" t="s">
        <v>369</v>
      </c>
      <c r="E67" s="968" t="s">
        <v>170</v>
      </c>
      <c r="F67" s="969"/>
      <c r="G67" s="974"/>
      <c r="H67" s="970"/>
      <c r="I67" s="970"/>
      <c r="J67" s="970"/>
      <c r="K67" s="970"/>
      <c r="L67" s="970"/>
      <c r="M67" s="970"/>
      <c r="N67" s="975"/>
      <c r="O67" s="972"/>
      <c r="P67" s="972"/>
      <c r="Q67" s="977"/>
      <c r="R67" s="978"/>
      <c r="S67" s="978"/>
      <c r="T67" s="979"/>
      <c r="U67" s="979"/>
    </row>
    <row r="68" spans="2:21" s="948" customFormat="1" collapsed="1">
      <c r="B68" s="981" t="s">
        <v>725</v>
      </c>
      <c r="C68" s="981" t="s">
        <v>726</v>
      </c>
      <c r="D68" s="981"/>
      <c r="E68" s="981"/>
      <c r="F68" s="981"/>
      <c r="G68" s="982"/>
      <c r="H68" s="982"/>
      <c r="I68" s="982"/>
      <c r="J68" s="982"/>
      <c r="K68" s="982"/>
      <c r="L68" s="982"/>
      <c r="M68" s="982"/>
      <c r="N68" s="983"/>
      <c r="O68" s="984"/>
      <c r="P68" s="984"/>
    </row>
    <row r="69" spans="2:21" s="948" customFormat="1">
      <c r="B69" s="985" t="str">
        <f t="shared" ref="B69:E70" si="3">B8</f>
        <v>SKU 1</v>
      </c>
      <c r="C69" s="985" t="str">
        <f>C8</f>
        <v>SKU 1</v>
      </c>
      <c r="D69" s="986" t="str">
        <f>D8</f>
        <v>RU</v>
      </c>
      <c r="E69" s="986" t="str">
        <f>E8</f>
        <v>RUB</v>
      </c>
      <c r="F69" s="969"/>
      <c r="G69" s="970">
        <f>'Forecast RU'!AI11</f>
        <v>933</v>
      </c>
      <c r="H69" s="970">
        <f>'Forecast RU'!AJ11</f>
        <v>1016.97</v>
      </c>
      <c r="I69" s="970">
        <f>'Forecast RU'!AK11</f>
        <v>1108.4973000000002</v>
      </c>
      <c r="J69" s="970">
        <f>'Forecast RU'!AL11</f>
        <v>1208.2620570000004</v>
      </c>
      <c r="K69" s="970">
        <f>'Forecast RU'!AM11</f>
        <v>1317.0056421300005</v>
      </c>
      <c r="L69" s="970">
        <f>'Forecast RU'!AN11</f>
        <v>1435.5361499217006</v>
      </c>
      <c r="M69" s="970">
        <f>'Forecast RU'!AO11</f>
        <v>1564.7344034146538</v>
      </c>
      <c r="N69" s="970">
        <f>'Forecast RU'!AP11</f>
        <v>1705.5604997219727</v>
      </c>
      <c r="O69" s="987"/>
      <c r="P69" s="987"/>
      <c r="Q69" s="988"/>
      <c r="R69" s="988"/>
      <c r="S69" s="988"/>
    </row>
    <row r="70" spans="2:21" s="948" customFormat="1">
      <c r="B70" s="985" t="str">
        <f t="shared" si="3"/>
        <v>SKU 2</v>
      </c>
      <c r="C70" s="985" t="str">
        <f t="shared" si="3"/>
        <v>SKU 2</v>
      </c>
      <c r="D70" s="986" t="str">
        <f t="shared" si="3"/>
        <v>RU</v>
      </c>
      <c r="E70" s="986" t="str">
        <f t="shared" si="3"/>
        <v>RUB</v>
      </c>
      <c r="F70" s="969"/>
      <c r="G70" s="970">
        <f>'Forecast RU'!AI12</f>
        <v>0</v>
      </c>
      <c r="H70" s="970">
        <f>'Forecast RU'!AJ12</f>
        <v>0</v>
      </c>
      <c r="I70" s="970">
        <f>'Forecast RU'!AK12</f>
        <v>0</v>
      </c>
      <c r="J70" s="970">
        <f>'Forecast RU'!AL12</f>
        <v>0</v>
      </c>
      <c r="K70" s="970">
        <f>'Forecast RU'!AM12</f>
        <v>0</v>
      </c>
      <c r="L70" s="970">
        <f>'Forecast RU'!AN12</f>
        <v>0</v>
      </c>
      <c r="M70" s="970">
        <f>'Forecast RU'!AO12</f>
        <v>0</v>
      </c>
      <c r="N70" s="970">
        <f>'Forecast RU'!AP12</f>
        <v>0</v>
      </c>
      <c r="O70" s="987"/>
      <c r="P70" s="987"/>
      <c r="Q70" s="988"/>
      <c r="R70" s="988"/>
      <c r="S70" s="988"/>
    </row>
    <row r="71" spans="2:21" s="948" customFormat="1">
      <c r="B71" s="985" t="str">
        <f t="shared" ref="B71:E134" si="4">B10</f>
        <v xml:space="preserve">SKU 3 </v>
      </c>
      <c r="C71" s="985" t="str">
        <f t="shared" si="4"/>
        <v xml:space="preserve">SKU 3 </v>
      </c>
      <c r="D71" s="986" t="str">
        <f t="shared" si="4"/>
        <v>RU</v>
      </c>
      <c r="E71" s="986" t="str">
        <f t="shared" si="4"/>
        <v>RUB</v>
      </c>
      <c r="F71" s="969"/>
      <c r="G71" s="970">
        <f>'Forecast RU'!AI13</f>
        <v>0</v>
      </c>
      <c r="H71" s="970">
        <f>'Forecast RU'!AJ13</f>
        <v>0</v>
      </c>
      <c r="I71" s="970">
        <f>'Forecast RU'!AK13</f>
        <v>0</v>
      </c>
      <c r="J71" s="970">
        <f>'Forecast RU'!AL13</f>
        <v>0</v>
      </c>
      <c r="K71" s="970">
        <f>'Forecast RU'!AM13</f>
        <v>0</v>
      </c>
      <c r="L71" s="970">
        <f>'Forecast RU'!AN13</f>
        <v>0</v>
      </c>
      <c r="M71" s="970">
        <f>'Forecast RU'!AO13</f>
        <v>0</v>
      </c>
      <c r="N71" s="970">
        <f>'Forecast RU'!AP13</f>
        <v>0</v>
      </c>
      <c r="O71" s="989"/>
      <c r="P71" s="989"/>
    </row>
    <row r="72" spans="2:21" s="948" customFormat="1">
      <c r="B72" s="985" t="str">
        <f t="shared" si="4"/>
        <v>SKU 4</v>
      </c>
      <c r="C72" s="985" t="str">
        <f t="shared" si="4"/>
        <v>SKU 4</v>
      </c>
      <c r="D72" s="986" t="str">
        <f t="shared" si="4"/>
        <v>RU</v>
      </c>
      <c r="E72" s="986" t="str">
        <f t="shared" si="4"/>
        <v>RUB</v>
      </c>
      <c r="F72" s="969"/>
      <c r="G72" s="970">
        <f>'Forecast RU'!AI14</f>
        <v>0</v>
      </c>
      <c r="H72" s="970">
        <f>'Forecast RU'!AJ14</f>
        <v>0</v>
      </c>
      <c r="I72" s="970">
        <f>'Forecast RU'!AK14</f>
        <v>0</v>
      </c>
      <c r="J72" s="970">
        <f>'Forecast RU'!AL14</f>
        <v>0</v>
      </c>
      <c r="K72" s="970">
        <f>'Forecast RU'!AM14</f>
        <v>0</v>
      </c>
      <c r="L72" s="970">
        <f>'Forecast RU'!AN14</f>
        <v>0</v>
      </c>
      <c r="M72" s="970">
        <f>'Forecast RU'!AO14</f>
        <v>0</v>
      </c>
      <c r="N72" s="970">
        <f>'Forecast RU'!AP14</f>
        <v>0</v>
      </c>
      <c r="O72" s="990"/>
      <c r="P72" s="990"/>
      <c r="Q72" s="988"/>
    </row>
    <row r="73" spans="2:21" s="948" customFormat="1">
      <c r="B73" s="985" t="str">
        <f t="shared" si="4"/>
        <v>SKU 5</v>
      </c>
      <c r="C73" s="985" t="str">
        <f t="shared" si="4"/>
        <v>SKU 5</v>
      </c>
      <c r="D73" s="986" t="str">
        <f t="shared" si="4"/>
        <v>RU</v>
      </c>
      <c r="E73" s="986" t="str">
        <f t="shared" si="4"/>
        <v>RUB</v>
      </c>
      <c r="F73" s="969"/>
      <c r="G73" s="970">
        <f>'Forecast RU'!AI15</f>
        <v>0</v>
      </c>
      <c r="H73" s="970">
        <f>'Forecast RU'!AJ15</f>
        <v>0</v>
      </c>
      <c r="I73" s="970">
        <f>'Forecast RU'!AK15</f>
        <v>0</v>
      </c>
      <c r="J73" s="970">
        <f>'Forecast RU'!AL15</f>
        <v>0</v>
      </c>
      <c r="K73" s="970">
        <f>'Forecast RU'!AM15</f>
        <v>0</v>
      </c>
      <c r="L73" s="970">
        <f>'Forecast RU'!AN15</f>
        <v>0</v>
      </c>
      <c r="M73" s="970">
        <f>'Forecast RU'!AO15</f>
        <v>0</v>
      </c>
      <c r="N73" s="970">
        <f>'Forecast RU'!AP15</f>
        <v>0</v>
      </c>
      <c r="O73" s="990"/>
      <c r="P73" s="990"/>
      <c r="Q73" s="988"/>
    </row>
    <row r="74" spans="2:21" s="948" customFormat="1" hidden="1" outlineLevel="1">
      <c r="B74" s="985" t="str">
        <f t="shared" si="4"/>
        <v>SKU 1</v>
      </c>
      <c r="C74" s="985" t="str">
        <f t="shared" si="4"/>
        <v>SKU 1</v>
      </c>
      <c r="D74" s="986" t="str">
        <f t="shared" si="4"/>
        <v>KZ</v>
      </c>
      <c r="E74" s="986" t="str">
        <f t="shared" si="4"/>
        <v>EUR</v>
      </c>
      <c r="F74" s="969"/>
      <c r="G74" s="974"/>
      <c r="H74" s="974"/>
      <c r="I74" s="974"/>
      <c r="J74" s="974"/>
      <c r="K74" s="974"/>
      <c r="L74" s="991"/>
      <c r="M74" s="991"/>
      <c r="N74" s="992"/>
      <c r="O74" s="989"/>
      <c r="P74" s="989"/>
      <c r="Q74" s="988"/>
    </row>
    <row r="75" spans="2:21" s="948" customFormat="1" hidden="1" outlineLevel="1">
      <c r="B75" s="985" t="str">
        <f t="shared" si="4"/>
        <v>SKU 2</v>
      </c>
      <c r="C75" s="985" t="str">
        <f t="shared" si="4"/>
        <v>SKU 2</v>
      </c>
      <c r="D75" s="986" t="str">
        <f t="shared" si="4"/>
        <v>KZ</v>
      </c>
      <c r="E75" s="986" t="str">
        <f t="shared" si="4"/>
        <v>EUR</v>
      </c>
      <c r="F75" s="969"/>
      <c r="G75" s="974"/>
      <c r="H75" s="974"/>
      <c r="I75" s="974"/>
      <c r="J75" s="974"/>
      <c r="K75" s="974"/>
      <c r="L75" s="974"/>
      <c r="M75" s="974"/>
      <c r="N75" s="976"/>
      <c r="O75" s="990"/>
      <c r="P75" s="990"/>
    </row>
    <row r="76" spans="2:21" s="948" customFormat="1" hidden="1" outlineLevel="1">
      <c r="B76" s="985" t="str">
        <f t="shared" si="4"/>
        <v xml:space="preserve">SKU 3 </v>
      </c>
      <c r="C76" s="985" t="str">
        <f t="shared" si="4"/>
        <v xml:space="preserve">SKU 3 </v>
      </c>
      <c r="D76" s="986" t="str">
        <f t="shared" si="4"/>
        <v>KZ</v>
      </c>
      <c r="E76" s="986" t="str">
        <f t="shared" si="4"/>
        <v>EUR</v>
      </c>
      <c r="F76" s="969"/>
      <c r="G76" s="974"/>
      <c r="H76" s="974"/>
      <c r="I76" s="974"/>
      <c r="J76" s="974"/>
      <c r="K76" s="974"/>
      <c r="L76" s="974"/>
      <c r="M76" s="974"/>
      <c r="N76" s="976"/>
      <c r="O76" s="990"/>
      <c r="P76" s="990"/>
    </row>
    <row r="77" spans="2:21" s="948" customFormat="1" hidden="1" outlineLevel="1">
      <c r="B77" s="985" t="str">
        <f t="shared" si="4"/>
        <v>SKU 4</v>
      </c>
      <c r="C77" s="985" t="str">
        <f t="shared" si="4"/>
        <v>SKU 4</v>
      </c>
      <c r="D77" s="986" t="str">
        <f t="shared" si="4"/>
        <v>KZ</v>
      </c>
      <c r="E77" s="986" t="str">
        <f t="shared" si="4"/>
        <v>EUR</v>
      </c>
      <c r="F77" s="969"/>
      <c r="G77" s="974"/>
      <c r="H77" s="974"/>
      <c r="I77" s="974"/>
      <c r="J77" s="974"/>
      <c r="K77" s="974"/>
      <c r="L77" s="991"/>
      <c r="M77" s="991"/>
      <c r="N77" s="992"/>
      <c r="O77" s="989"/>
      <c r="P77" s="989"/>
    </row>
    <row r="78" spans="2:21" s="948" customFormat="1" hidden="1" outlineLevel="1">
      <c r="B78" s="985" t="str">
        <f t="shared" si="4"/>
        <v>SKU 5</v>
      </c>
      <c r="C78" s="985" t="str">
        <f t="shared" si="4"/>
        <v>SKU 5</v>
      </c>
      <c r="D78" s="986" t="str">
        <f t="shared" si="4"/>
        <v>KZ</v>
      </c>
      <c r="E78" s="986" t="str">
        <f t="shared" si="4"/>
        <v>EUR</v>
      </c>
      <c r="F78" s="969"/>
      <c r="G78" s="974"/>
      <c r="H78" s="974"/>
      <c r="I78" s="974"/>
      <c r="J78" s="974"/>
      <c r="K78" s="974"/>
      <c r="L78" s="974"/>
      <c r="M78" s="974"/>
      <c r="N78" s="976"/>
      <c r="O78" s="990"/>
      <c r="P78" s="990"/>
    </row>
    <row r="79" spans="2:21" s="948" customFormat="1" hidden="1" outlineLevel="1">
      <c r="B79" s="985" t="str">
        <f t="shared" si="4"/>
        <v>SKU 1</v>
      </c>
      <c r="C79" s="985" t="str">
        <f t="shared" si="4"/>
        <v>SKU 1</v>
      </c>
      <c r="D79" s="986" t="str">
        <f t="shared" si="4"/>
        <v>UZ</v>
      </c>
      <c r="E79" s="986" t="str">
        <f t="shared" si="4"/>
        <v>EUR</v>
      </c>
      <c r="F79" s="969"/>
      <c r="G79" s="974"/>
      <c r="H79" s="974"/>
      <c r="I79" s="974"/>
      <c r="J79" s="974"/>
      <c r="K79" s="974"/>
      <c r="L79" s="974"/>
      <c r="M79" s="974"/>
      <c r="N79" s="976"/>
      <c r="O79" s="990"/>
      <c r="P79" s="990"/>
    </row>
    <row r="80" spans="2:21" s="948" customFormat="1" hidden="1" outlineLevel="1">
      <c r="B80" s="985" t="str">
        <f t="shared" si="4"/>
        <v>SKU 2</v>
      </c>
      <c r="C80" s="985" t="str">
        <f t="shared" si="4"/>
        <v>SKU 2</v>
      </c>
      <c r="D80" s="986" t="str">
        <f t="shared" si="4"/>
        <v>UZ</v>
      </c>
      <c r="E80" s="986" t="str">
        <f t="shared" si="4"/>
        <v>EUR</v>
      </c>
      <c r="F80" s="969"/>
      <c r="G80" s="974"/>
      <c r="H80" s="974"/>
      <c r="I80" s="974"/>
      <c r="J80" s="974"/>
      <c r="K80" s="974"/>
      <c r="L80" s="991"/>
      <c r="M80" s="991"/>
      <c r="N80" s="992"/>
      <c r="O80" s="989"/>
      <c r="P80" s="989"/>
    </row>
    <row r="81" spans="2:16" s="948" customFormat="1" hidden="1" outlineLevel="1">
      <c r="B81" s="985" t="str">
        <f t="shared" si="4"/>
        <v xml:space="preserve">SKU 3 </v>
      </c>
      <c r="C81" s="985" t="str">
        <f t="shared" si="4"/>
        <v xml:space="preserve">SKU 3 </v>
      </c>
      <c r="D81" s="986" t="str">
        <f t="shared" si="4"/>
        <v>UZ</v>
      </c>
      <c r="E81" s="986" t="str">
        <f t="shared" si="4"/>
        <v>EUR</v>
      </c>
      <c r="F81" s="969"/>
      <c r="G81" s="974"/>
      <c r="H81" s="974"/>
      <c r="I81" s="974"/>
      <c r="J81" s="974"/>
      <c r="K81" s="974"/>
      <c r="L81" s="991"/>
      <c r="M81" s="991"/>
      <c r="N81" s="992"/>
      <c r="O81" s="989"/>
      <c r="P81" s="989"/>
    </row>
    <row r="82" spans="2:16" s="948" customFormat="1" hidden="1" outlineLevel="1">
      <c r="B82" s="985" t="str">
        <f t="shared" si="4"/>
        <v>SKU 4</v>
      </c>
      <c r="C82" s="985" t="str">
        <f t="shared" si="4"/>
        <v>SKU 4</v>
      </c>
      <c r="D82" s="986" t="str">
        <f t="shared" si="4"/>
        <v>UZ</v>
      </c>
      <c r="E82" s="986" t="str">
        <f t="shared" si="4"/>
        <v>EUR</v>
      </c>
      <c r="F82" s="969"/>
      <c r="G82" s="974"/>
      <c r="H82" s="974"/>
      <c r="I82" s="974"/>
      <c r="J82" s="974"/>
      <c r="K82" s="974"/>
      <c r="L82" s="993"/>
      <c r="M82" s="993"/>
      <c r="N82" s="994"/>
      <c r="O82" s="990"/>
      <c r="P82" s="990"/>
    </row>
    <row r="83" spans="2:16" s="948" customFormat="1" hidden="1" outlineLevel="1">
      <c r="B83" s="985" t="str">
        <f t="shared" si="4"/>
        <v>SKU 5</v>
      </c>
      <c r="C83" s="985" t="str">
        <f t="shared" si="4"/>
        <v>SKU 5</v>
      </c>
      <c r="D83" s="986" t="str">
        <f t="shared" si="4"/>
        <v>UZ</v>
      </c>
      <c r="E83" s="986" t="str">
        <f t="shared" si="4"/>
        <v>EUR</v>
      </c>
      <c r="F83" s="969"/>
      <c r="G83" s="974"/>
      <c r="H83" s="974"/>
      <c r="I83" s="974"/>
      <c r="J83" s="974"/>
      <c r="K83" s="974"/>
      <c r="L83" s="991"/>
      <c r="M83" s="991"/>
      <c r="N83" s="992"/>
      <c r="O83" s="989"/>
      <c r="P83" s="989"/>
    </row>
    <row r="84" spans="2:16" s="948" customFormat="1" hidden="1" outlineLevel="1">
      <c r="B84" s="985" t="str">
        <f t="shared" si="4"/>
        <v>SKU 1</v>
      </c>
      <c r="C84" s="985" t="str">
        <f t="shared" si="4"/>
        <v>SKU 1</v>
      </c>
      <c r="D84" s="986" t="str">
        <f t="shared" si="4"/>
        <v>BY</v>
      </c>
      <c r="E84" s="986" t="str">
        <f t="shared" si="4"/>
        <v>EUR</v>
      </c>
      <c r="F84" s="969"/>
      <c r="G84" s="974"/>
      <c r="H84" s="974"/>
      <c r="I84" s="974"/>
      <c r="J84" s="974"/>
      <c r="K84" s="974"/>
      <c r="L84" s="974"/>
      <c r="M84" s="974"/>
      <c r="N84" s="976"/>
      <c r="O84" s="990"/>
      <c r="P84" s="990"/>
    </row>
    <row r="85" spans="2:16" s="948" customFormat="1" hidden="1" outlineLevel="1">
      <c r="B85" s="985" t="str">
        <f t="shared" si="4"/>
        <v>SKU 2</v>
      </c>
      <c r="C85" s="985" t="str">
        <f t="shared" si="4"/>
        <v>SKU 2</v>
      </c>
      <c r="D85" s="986" t="str">
        <f t="shared" si="4"/>
        <v>BY</v>
      </c>
      <c r="E85" s="986" t="str">
        <f t="shared" si="4"/>
        <v>EUR</v>
      </c>
      <c r="F85" s="969"/>
      <c r="G85" s="974"/>
      <c r="H85" s="974"/>
      <c r="I85" s="974"/>
      <c r="J85" s="974"/>
      <c r="K85" s="974"/>
      <c r="L85" s="974"/>
      <c r="M85" s="974"/>
      <c r="N85" s="976"/>
      <c r="O85" s="990"/>
      <c r="P85" s="990"/>
    </row>
    <row r="86" spans="2:16" s="948" customFormat="1" hidden="1" outlineLevel="1">
      <c r="B86" s="985" t="str">
        <f t="shared" si="4"/>
        <v xml:space="preserve">SKU 3 </v>
      </c>
      <c r="C86" s="985" t="str">
        <f t="shared" si="4"/>
        <v xml:space="preserve">SKU 3 </v>
      </c>
      <c r="D86" s="986" t="str">
        <f t="shared" si="4"/>
        <v>BY</v>
      </c>
      <c r="E86" s="986" t="str">
        <f t="shared" si="4"/>
        <v>EUR</v>
      </c>
      <c r="F86" s="969"/>
      <c r="G86" s="974"/>
      <c r="H86" s="974"/>
      <c r="I86" s="974"/>
      <c r="J86" s="974"/>
      <c r="K86" s="974"/>
      <c r="L86" s="991"/>
      <c r="M86" s="991"/>
      <c r="N86" s="992"/>
      <c r="O86" s="989"/>
      <c r="P86" s="989"/>
    </row>
    <row r="87" spans="2:16" s="948" customFormat="1" hidden="1" outlineLevel="1">
      <c r="B87" s="985" t="str">
        <f t="shared" si="4"/>
        <v>SKU 4</v>
      </c>
      <c r="C87" s="985" t="str">
        <f t="shared" si="4"/>
        <v>SKU 4</v>
      </c>
      <c r="D87" s="986" t="str">
        <f t="shared" si="4"/>
        <v>BY</v>
      </c>
      <c r="E87" s="986" t="str">
        <f t="shared" si="4"/>
        <v>EUR</v>
      </c>
      <c r="F87" s="969"/>
      <c r="G87" s="974"/>
      <c r="H87" s="974"/>
      <c r="I87" s="974"/>
      <c r="J87" s="974"/>
      <c r="K87" s="974"/>
      <c r="L87" s="974"/>
      <c r="M87" s="974"/>
      <c r="N87" s="976"/>
      <c r="O87" s="990"/>
      <c r="P87" s="990"/>
    </row>
    <row r="88" spans="2:16" s="948" customFormat="1" hidden="1" outlineLevel="1">
      <c r="B88" s="985" t="str">
        <f t="shared" si="4"/>
        <v>SKU 5</v>
      </c>
      <c r="C88" s="985" t="str">
        <f t="shared" si="4"/>
        <v>SKU 5</v>
      </c>
      <c r="D88" s="986" t="str">
        <f t="shared" si="4"/>
        <v>BY</v>
      </c>
      <c r="E88" s="986" t="str">
        <f t="shared" si="4"/>
        <v>EUR</v>
      </c>
      <c r="F88" s="969"/>
      <c r="G88" s="974"/>
      <c r="H88" s="974"/>
      <c r="I88" s="974"/>
      <c r="J88" s="974"/>
      <c r="K88" s="974"/>
      <c r="L88" s="974"/>
      <c r="M88" s="974"/>
      <c r="N88" s="976"/>
      <c r="O88" s="990"/>
      <c r="P88" s="990"/>
    </row>
    <row r="89" spans="2:16" s="948" customFormat="1" hidden="1" outlineLevel="1">
      <c r="B89" s="985" t="str">
        <f t="shared" si="4"/>
        <v>SKU 1</v>
      </c>
      <c r="C89" s="985" t="str">
        <f t="shared" si="4"/>
        <v>SKU 1</v>
      </c>
      <c r="D89" s="986" t="str">
        <f t="shared" si="4"/>
        <v>AZ</v>
      </c>
      <c r="E89" s="986" t="str">
        <f t="shared" si="4"/>
        <v>EUR</v>
      </c>
      <c r="F89" s="969"/>
      <c r="G89" s="974"/>
      <c r="H89" s="974"/>
      <c r="I89" s="974"/>
      <c r="J89" s="974"/>
      <c r="K89" s="974"/>
      <c r="L89" s="991"/>
      <c r="M89" s="991"/>
      <c r="N89" s="992"/>
      <c r="O89" s="989"/>
      <c r="P89" s="989"/>
    </row>
    <row r="90" spans="2:16" s="948" customFormat="1" hidden="1" outlineLevel="1">
      <c r="B90" s="985" t="str">
        <f t="shared" si="4"/>
        <v>SKU 2</v>
      </c>
      <c r="C90" s="985" t="str">
        <f t="shared" si="4"/>
        <v>SKU 2</v>
      </c>
      <c r="D90" s="986" t="str">
        <f t="shared" si="4"/>
        <v>AZ</v>
      </c>
      <c r="E90" s="986" t="str">
        <f t="shared" si="4"/>
        <v>EUR</v>
      </c>
      <c r="F90" s="969"/>
      <c r="G90" s="974"/>
      <c r="H90" s="974"/>
      <c r="I90" s="974"/>
      <c r="J90" s="974"/>
      <c r="K90" s="974"/>
      <c r="L90" s="974"/>
      <c r="M90" s="974"/>
      <c r="N90" s="976"/>
      <c r="O90" s="990"/>
      <c r="P90" s="990"/>
    </row>
    <row r="91" spans="2:16" s="948" customFormat="1" hidden="1" outlineLevel="1">
      <c r="B91" s="985" t="str">
        <f t="shared" si="4"/>
        <v xml:space="preserve">SKU 3 </v>
      </c>
      <c r="C91" s="985" t="str">
        <f t="shared" si="4"/>
        <v xml:space="preserve">SKU 3 </v>
      </c>
      <c r="D91" s="986" t="str">
        <f t="shared" si="4"/>
        <v>AZ</v>
      </c>
      <c r="E91" s="986" t="str">
        <f t="shared" si="4"/>
        <v>EUR</v>
      </c>
      <c r="F91" s="969"/>
      <c r="G91" s="974"/>
      <c r="H91" s="974"/>
      <c r="I91" s="974"/>
      <c r="J91" s="974"/>
      <c r="K91" s="974"/>
      <c r="L91" s="974"/>
      <c r="M91" s="974"/>
      <c r="N91" s="976"/>
      <c r="O91" s="990"/>
      <c r="P91" s="990"/>
    </row>
    <row r="92" spans="2:16" s="948" customFormat="1" hidden="1" outlineLevel="1">
      <c r="B92" s="985" t="str">
        <f t="shared" si="4"/>
        <v>SKU 4</v>
      </c>
      <c r="C92" s="985" t="str">
        <f t="shared" si="4"/>
        <v>SKU 4</v>
      </c>
      <c r="D92" s="986" t="str">
        <f t="shared" si="4"/>
        <v>AZ</v>
      </c>
      <c r="E92" s="986" t="str">
        <f t="shared" si="4"/>
        <v>EUR</v>
      </c>
      <c r="F92" s="969"/>
      <c r="G92" s="974"/>
      <c r="H92" s="974"/>
      <c r="I92" s="974"/>
      <c r="J92" s="974"/>
      <c r="K92" s="974"/>
      <c r="L92" s="991"/>
      <c r="M92" s="991"/>
      <c r="N92" s="992"/>
      <c r="O92" s="989"/>
      <c r="P92" s="989"/>
    </row>
    <row r="93" spans="2:16" s="948" customFormat="1" hidden="1" outlineLevel="1">
      <c r="B93" s="985" t="str">
        <f t="shared" si="4"/>
        <v>SKU 5</v>
      </c>
      <c r="C93" s="985" t="str">
        <f t="shared" si="4"/>
        <v>SKU 5</v>
      </c>
      <c r="D93" s="986" t="str">
        <f t="shared" si="4"/>
        <v>AZ</v>
      </c>
      <c r="E93" s="986" t="str">
        <f t="shared" si="4"/>
        <v>EUR</v>
      </c>
      <c r="F93" s="969"/>
      <c r="G93" s="974"/>
      <c r="H93" s="974"/>
      <c r="I93" s="974"/>
      <c r="J93" s="974"/>
      <c r="K93" s="974"/>
      <c r="L93" s="974"/>
      <c r="M93" s="974"/>
      <c r="N93" s="976"/>
      <c r="O93" s="990"/>
      <c r="P93" s="990"/>
    </row>
    <row r="94" spans="2:16" s="948" customFormat="1" hidden="1" outlineLevel="1">
      <c r="B94" s="985" t="str">
        <f t="shared" si="4"/>
        <v>SKU 1</v>
      </c>
      <c r="C94" s="985" t="str">
        <f t="shared" si="4"/>
        <v>SKU 1</v>
      </c>
      <c r="D94" s="986" t="str">
        <f t="shared" si="4"/>
        <v>AM</v>
      </c>
      <c r="E94" s="986" t="str">
        <f t="shared" si="4"/>
        <v>EUR</v>
      </c>
      <c r="F94" s="969"/>
      <c r="G94" s="974"/>
      <c r="H94" s="974"/>
      <c r="I94" s="974"/>
      <c r="J94" s="974"/>
      <c r="K94" s="974"/>
      <c r="L94" s="974"/>
      <c r="M94" s="974"/>
      <c r="N94" s="976"/>
      <c r="O94" s="990"/>
      <c r="P94" s="990"/>
    </row>
    <row r="95" spans="2:16" s="948" customFormat="1" hidden="1" outlineLevel="1">
      <c r="B95" s="985" t="str">
        <f t="shared" si="4"/>
        <v>SKU 2</v>
      </c>
      <c r="C95" s="985" t="str">
        <f t="shared" si="4"/>
        <v>SKU 2</v>
      </c>
      <c r="D95" s="986" t="str">
        <f t="shared" si="4"/>
        <v>AM</v>
      </c>
      <c r="E95" s="986" t="str">
        <f t="shared" si="4"/>
        <v>EUR</v>
      </c>
      <c r="F95" s="969"/>
      <c r="G95" s="974"/>
      <c r="H95" s="974"/>
      <c r="I95" s="974"/>
      <c r="J95" s="974"/>
      <c r="K95" s="974"/>
      <c r="L95" s="974"/>
      <c r="M95" s="974"/>
      <c r="N95" s="976"/>
      <c r="O95" s="990"/>
      <c r="P95" s="990"/>
    </row>
    <row r="96" spans="2:16" s="948" customFormat="1" hidden="1" outlineLevel="1">
      <c r="B96" s="985" t="str">
        <f t="shared" si="4"/>
        <v xml:space="preserve">SKU 3 </v>
      </c>
      <c r="C96" s="985" t="str">
        <f t="shared" si="4"/>
        <v xml:space="preserve">SKU 3 </v>
      </c>
      <c r="D96" s="986" t="str">
        <f t="shared" si="4"/>
        <v>AM</v>
      </c>
      <c r="E96" s="986" t="str">
        <f t="shared" si="4"/>
        <v>EUR</v>
      </c>
      <c r="F96" s="969"/>
      <c r="G96" s="974"/>
      <c r="H96" s="974"/>
      <c r="I96" s="974"/>
      <c r="J96" s="974"/>
      <c r="K96" s="974"/>
      <c r="L96" s="974"/>
      <c r="M96" s="974"/>
      <c r="N96" s="976"/>
      <c r="O96" s="990"/>
      <c r="P96" s="990"/>
    </row>
    <row r="97" spans="2:16" s="948" customFormat="1" hidden="1" outlineLevel="1">
      <c r="B97" s="985" t="str">
        <f t="shared" si="4"/>
        <v>SKU 4</v>
      </c>
      <c r="C97" s="985" t="str">
        <f t="shared" si="4"/>
        <v>SKU 4</v>
      </c>
      <c r="D97" s="986" t="str">
        <f t="shared" si="4"/>
        <v>AM</v>
      </c>
      <c r="E97" s="986" t="str">
        <f t="shared" si="4"/>
        <v>EUR</v>
      </c>
      <c r="F97" s="969"/>
      <c r="G97" s="974"/>
      <c r="H97" s="974"/>
      <c r="I97" s="974"/>
      <c r="J97" s="974"/>
      <c r="K97" s="974"/>
      <c r="L97" s="974"/>
      <c r="M97" s="974"/>
      <c r="N97" s="976"/>
      <c r="O97" s="990"/>
      <c r="P97" s="990"/>
    </row>
    <row r="98" spans="2:16" s="948" customFormat="1" hidden="1" outlineLevel="1">
      <c r="B98" s="985" t="str">
        <f t="shared" si="4"/>
        <v>SKU 5</v>
      </c>
      <c r="C98" s="985" t="str">
        <f t="shared" si="4"/>
        <v>SKU 5</v>
      </c>
      <c r="D98" s="986" t="str">
        <f t="shared" si="4"/>
        <v>AM</v>
      </c>
      <c r="E98" s="986" t="str">
        <f t="shared" si="4"/>
        <v>EUR</v>
      </c>
      <c r="F98" s="969"/>
      <c r="G98" s="974"/>
      <c r="H98" s="974"/>
      <c r="I98" s="974"/>
      <c r="J98" s="974"/>
      <c r="K98" s="974"/>
      <c r="L98" s="974"/>
      <c r="M98" s="974"/>
      <c r="N98" s="976"/>
      <c r="O98" s="990"/>
      <c r="P98" s="990"/>
    </row>
    <row r="99" spans="2:16" s="948" customFormat="1" hidden="1" outlineLevel="1">
      <c r="B99" s="985" t="str">
        <f t="shared" si="4"/>
        <v>SKU 1</v>
      </c>
      <c r="C99" s="985" t="str">
        <f t="shared" si="4"/>
        <v>SKU 1</v>
      </c>
      <c r="D99" s="986" t="str">
        <f t="shared" si="4"/>
        <v>GE</v>
      </c>
      <c r="E99" s="986" t="str">
        <f t="shared" si="4"/>
        <v>EUR</v>
      </c>
      <c r="F99" s="969"/>
      <c r="G99" s="974"/>
      <c r="H99" s="974"/>
      <c r="I99" s="974"/>
      <c r="J99" s="974"/>
      <c r="K99" s="974"/>
      <c r="L99" s="974"/>
      <c r="M99" s="974"/>
      <c r="N99" s="976"/>
      <c r="O99" s="990"/>
      <c r="P99" s="990"/>
    </row>
    <row r="100" spans="2:16" s="948" customFormat="1" hidden="1" outlineLevel="1">
      <c r="B100" s="985" t="str">
        <f t="shared" si="4"/>
        <v>SKU 2</v>
      </c>
      <c r="C100" s="985" t="str">
        <f t="shared" si="4"/>
        <v>SKU 2</v>
      </c>
      <c r="D100" s="986" t="str">
        <f t="shared" si="4"/>
        <v>GE</v>
      </c>
      <c r="E100" s="986" t="str">
        <f t="shared" si="4"/>
        <v>EUR</v>
      </c>
      <c r="F100" s="969"/>
      <c r="G100" s="974"/>
      <c r="H100" s="974"/>
      <c r="I100" s="974"/>
      <c r="J100" s="974"/>
      <c r="K100" s="974"/>
      <c r="L100" s="974"/>
      <c r="M100" s="974"/>
      <c r="N100" s="976"/>
      <c r="O100" s="990"/>
      <c r="P100" s="990"/>
    </row>
    <row r="101" spans="2:16" s="948" customFormat="1" hidden="1" outlineLevel="1">
      <c r="B101" s="985" t="str">
        <f t="shared" si="4"/>
        <v xml:space="preserve">SKU 3 </v>
      </c>
      <c r="C101" s="985" t="str">
        <f t="shared" si="4"/>
        <v xml:space="preserve">SKU 3 </v>
      </c>
      <c r="D101" s="986" t="str">
        <f t="shared" si="4"/>
        <v>GE</v>
      </c>
      <c r="E101" s="986" t="str">
        <f t="shared" si="4"/>
        <v>EUR</v>
      </c>
      <c r="F101" s="969"/>
      <c r="G101" s="974"/>
      <c r="H101" s="974"/>
      <c r="I101" s="974"/>
      <c r="J101" s="974"/>
      <c r="K101" s="974"/>
      <c r="L101" s="974"/>
      <c r="M101" s="974"/>
      <c r="N101" s="976"/>
      <c r="O101" s="990"/>
      <c r="P101" s="990"/>
    </row>
    <row r="102" spans="2:16" s="948" customFormat="1" hidden="1" outlineLevel="1">
      <c r="B102" s="985" t="str">
        <f t="shared" si="4"/>
        <v>SKU 4</v>
      </c>
      <c r="C102" s="985" t="str">
        <f t="shared" si="4"/>
        <v>SKU 4</v>
      </c>
      <c r="D102" s="986" t="str">
        <f t="shared" si="4"/>
        <v>GE</v>
      </c>
      <c r="E102" s="986" t="str">
        <f t="shared" si="4"/>
        <v>EUR</v>
      </c>
      <c r="F102" s="969"/>
      <c r="G102" s="974"/>
      <c r="H102" s="974"/>
      <c r="I102" s="974"/>
      <c r="J102" s="974"/>
      <c r="K102" s="974"/>
      <c r="L102" s="974"/>
      <c r="M102" s="974"/>
      <c r="N102" s="976"/>
      <c r="O102" s="990"/>
      <c r="P102" s="990"/>
    </row>
    <row r="103" spans="2:16" s="948" customFormat="1" hidden="1" outlineLevel="1">
      <c r="B103" s="985" t="str">
        <f t="shared" si="4"/>
        <v>SKU 5</v>
      </c>
      <c r="C103" s="985" t="str">
        <f t="shared" si="4"/>
        <v>SKU 5</v>
      </c>
      <c r="D103" s="986" t="str">
        <f t="shared" si="4"/>
        <v>GE</v>
      </c>
      <c r="E103" s="986" t="str">
        <f t="shared" si="4"/>
        <v>EUR</v>
      </c>
      <c r="F103" s="969"/>
      <c r="G103" s="974"/>
      <c r="H103" s="974"/>
      <c r="I103" s="974"/>
      <c r="J103" s="974"/>
      <c r="K103" s="974"/>
      <c r="L103" s="974"/>
      <c r="M103" s="974"/>
      <c r="N103" s="976"/>
      <c r="O103" s="990"/>
      <c r="P103" s="990"/>
    </row>
    <row r="104" spans="2:16" s="948" customFormat="1" hidden="1" outlineLevel="1">
      <c r="B104" s="985" t="str">
        <f t="shared" si="4"/>
        <v>SKU 1</v>
      </c>
      <c r="C104" s="985" t="str">
        <f t="shared" si="4"/>
        <v>SKU 1</v>
      </c>
      <c r="D104" s="986" t="str">
        <f t="shared" si="4"/>
        <v>MD</v>
      </c>
      <c r="E104" s="986" t="str">
        <f t="shared" si="4"/>
        <v>EUR</v>
      </c>
      <c r="F104" s="969"/>
      <c r="G104" s="974"/>
      <c r="H104" s="974"/>
      <c r="I104" s="974"/>
      <c r="J104" s="974"/>
      <c r="K104" s="974"/>
      <c r="L104" s="974"/>
      <c r="M104" s="974"/>
      <c r="N104" s="976"/>
      <c r="O104" s="990"/>
      <c r="P104" s="990"/>
    </row>
    <row r="105" spans="2:16" s="948" customFormat="1" hidden="1" outlineLevel="1">
      <c r="B105" s="985" t="str">
        <f t="shared" si="4"/>
        <v>SKU 2</v>
      </c>
      <c r="C105" s="985" t="str">
        <f t="shared" si="4"/>
        <v>SKU 2</v>
      </c>
      <c r="D105" s="986" t="str">
        <f t="shared" si="4"/>
        <v>MD</v>
      </c>
      <c r="E105" s="986" t="str">
        <f t="shared" si="4"/>
        <v>EUR</v>
      </c>
      <c r="F105" s="969"/>
      <c r="G105" s="974"/>
      <c r="H105" s="974"/>
      <c r="I105" s="974"/>
      <c r="J105" s="974"/>
      <c r="K105" s="974"/>
      <c r="L105" s="974"/>
      <c r="M105" s="974"/>
      <c r="N105" s="976"/>
      <c r="O105" s="990"/>
      <c r="P105" s="990"/>
    </row>
    <row r="106" spans="2:16" s="948" customFormat="1" hidden="1" outlineLevel="1">
      <c r="B106" s="985" t="str">
        <f t="shared" si="4"/>
        <v xml:space="preserve">SKU 3 </v>
      </c>
      <c r="C106" s="985" t="str">
        <f t="shared" si="4"/>
        <v xml:space="preserve">SKU 3 </v>
      </c>
      <c r="D106" s="986" t="str">
        <f t="shared" si="4"/>
        <v>MD</v>
      </c>
      <c r="E106" s="986" t="str">
        <f t="shared" si="4"/>
        <v>EUR</v>
      </c>
      <c r="F106" s="969"/>
      <c r="G106" s="974"/>
      <c r="H106" s="974"/>
      <c r="I106" s="974"/>
      <c r="J106" s="974"/>
      <c r="K106" s="974"/>
      <c r="L106" s="974"/>
      <c r="M106" s="974"/>
      <c r="N106" s="976"/>
      <c r="O106" s="990"/>
      <c r="P106" s="990"/>
    </row>
    <row r="107" spans="2:16" s="948" customFormat="1" hidden="1" outlineLevel="1">
      <c r="B107" s="985" t="str">
        <f t="shared" si="4"/>
        <v>SKU 4</v>
      </c>
      <c r="C107" s="985" t="str">
        <f t="shared" si="4"/>
        <v>SKU 4</v>
      </c>
      <c r="D107" s="986" t="str">
        <f t="shared" si="4"/>
        <v>MD</v>
      </c>
      <c r="E107" s="986" t="str">
        <f t="shared" si="4"/>
        <v>EUR</v>
      </c>
      <c r="F107" s="969"/>
      <c r="G107" s="974"/>
      <c r="H107" s="974"/>
      <c r="I107" s="974"/>
      <c r="J107" s="974"/>
      <c r="K107" s="974"/>
      <c r="L107" s="974"/>
      <c r="M107" s="974"/>
      <c r="N107" s="976"/>
      <c r="O107" s="990"/>
      <c r="P107" s="990"/>
    </row>
    <row r="108" spans="2:16" s="948" customFormat="1" hidden="1" outlineLevel="1">
      <c r="B108" s="985" t="str">
        <f t="shared" si="4"/>
        <v>SKU 5</v>
      </c>
      <c r="C108" s="985" t="str">
        <f t="shared" si="4"/>
        <v>SKU 5</v>
      </c>
      <c r="D108" s="986" t="str">
        <f t="shared" si="4"/>
        <v>MD</v>
      </c>
      <c r="E108" s="986" t="str">
        <f t="shared" si="4"/>
        <v>EUR</v>
      </c>
      <c r="F108" s="969"/>
      <c r="G108" s="974"/>
      <c r="H108" s="974"/>
      <c r="I108" s="974"/>
      <c r="J108" s="974"/>
      <c r="K108" s="974"/>
      <c r="L108" s="974"/>
      <c r="M108" s="974"/>
      <c r="N108" s="976"/>
      <c r="O108" s="990"/>
      <c r="P108" s="990"/>
    </row>
    <row r="109" spans="2:16" s="948" customFormat="1" hidden="1" outlineLevel="1">
      <c r="B109" s="985" t="str">
        <f t="shared" si="4"/>
        <v>SKU 1</v>
      </c>
      <c r="C109" s="985" t="str">
        <f t="shared" si="4"/>
        <v>SKU 1</v>
      </c>
      <c r="D109" s="986" t="str">
        <f t="shared" si="4"/>
        <v>KG</v>
      </c>
      <c r="E109" s="986" t="str">
        <f t="shared" si="4"/>
        <v>EUR</v>
      </c>
      <c r="F109" s="969"/>
      <c r="G109" s="974"/>
      <c r="H109" s="974"/>
      <c r="I109" s="974"/>
      <c r="J109" s="974"/>
      <c r="K109" s="974"/>
      <c r="L109" s="974"/>
      <c r="M109" s="974"/>
      <c r="N109" s="976"/>
      <c r="O109" s="990"/>
      <c r="P109" s="990"/>
    </row>
    <row r="110" spans="2:16" s="948" customFormat="1" hidden="1" outlineLevel="1">
      <c r="B110" s="985" t="str">
        <f t="shared" si="4"/>
        <v>SKU 2</v>
      </c>
      <c r="C110" s="985" t="str">
        <f t="shared" si="4"/>
        <v>SKU 2</v>
      </c>
      <c r="D110" s="986" t="str">
        <f t="shared" si="4"/>
        <v>KG</v>
      </c>
      <c r="E110" s="986" t="str">
        <f t="shared" si="4"/>
        <v>EUR</v>
      </c>
      <c r="F110" s="969"/>
      <c r="G110" s="974"/>
      <c r="H110" s="974"/>
      <c r="I110" s="974"/>
      <c r="J110" s="974"/>
      <c r="K110" s="974"/>
      <c r="L110" s="974"/>
      <c r="M110" s="974"/>
      <c r="N110" s="976"/>
      <c r="O110" s="990"/>
      <c r="P110" s="990"/>
    </row>
    <row r="111" spans="2:16" s="948" customFormat="1" hidden="1" outlineLevel="1">
      <c r="B111" s="985" t="str">
        <f t="shared" si="4"/>
        <v xml:space="preserve">SKU 3 </v>
      </c>
      <c r="C111" s="985" t="str">
        <f t="shared" si="4"/>
        <v xml:space="preserve">SKU 3 </v>
      </c>
      <c r="D111" s="986" t="str">
        <f t="shared" si="4"/>
        <v>KG</v>
      </c>
      <c r="E111" s="986" t="str">
        <f t="shared" si="4"/>
        <v>EUR</v>
      </c>
      <c r="F111" s="969"/>
      <c r="G111" s="974"/>
      <c r="H111" s="974"/>
      <c r="I111" s="974"/>
      <c r="J111" s="974"/>
      <c r="K111" s="974"/>
      <c r="L111" s="974"/>
      <c r="M111" s="974"/>
      <c r="N111" s="976"/>
      <c r="O111" s="990"/>
      <c r="P111" s="990"/>
    </row>
    <row r="112" spans="2:16" s="948" customFormat="1" hidden="1" outlineLevel="1">
      <c r="B112" s="985" t="str">
        <f t="shared" si="4"/>
        <v>SKU 4</v>
      </c>
      <c r="C112" s="985" t="str">
        <f t="shared" si="4"/>
        <v>SKU 4</v>
      </c>
      <c r="D112" s="986" t="str">
        <f t="shared" si="4"/>
        <v>KG</v>
      </c>
      <c r="E112" s="986" t="str">
        <f t="shared" si="4"/>
        <v>EUR</v>
      </c>
      <c r="F112" s="969"/>
      <c r="G112" s="974"/>
      <c r="H112" s="974"/>
      <c r="I112" s="974"/>
      <c r="J112" s="974"/>
      <c r="K112" s="974"/>
      <c r="L112" s="974"/>
      <c r="M112" s="974"/>
      <c r="N112" s="976"/>
      <c r="O112" s="990"/>
      <c r="P112" s="990"/>
    </row>
    <row r="113" spans="2:16" s="948" customFormat="1" hidden="1" outlineLevel="1">
      <c r="B113" s="985" t="str">
        <f t="shared" si="4"/>
        <v>SKU 5</v>
      </c>
      <c r="C113" s="985" t="str">
        <f t="shared" si="4"/>
        <v>SKU 5</v>
      </c>
      <c r="D113" s="986" t="str">
        <f t="shared" si="4"/>
        <v>KG</v>
      </c>
      <c r="E113" s="986" t="str">
        <f t="shared" si="4"/>
        <v>EUR</v>
      </c>
      <c r="F113" s="969"/>
      <c r="G113" s="974"/>
      <c r="H113" s="974"/>
      <c r="I113" s="974"/>
      <c r="J113" s="974"/>
      <c r="K113" s="974"/>
      <c r="L113" s="974"/>
      <c r="M113" s="974"/>
      <c r="N113" s="976"/>
      <c r="O113" s="990"/>
      <c r="P113" s="990"/>
    </row>
    <row r="114" spans="2:16" s="948" customFormat="1" hidden="1" outlineLevel="1">
      <c r="B114" s="985" t="str">
        <f t="shared" si="4"/>
        <v>SKU 1</v>
      </c>
      <c r="C114" s="985" t="str">
        <f t="shared" si="4"/>
        <v>SKU 1</v>
      </c>
      <c r="D114" s="986" t="str">
        <f t="shared" si="4"/>
        <v>TJ</v>
      </c>
      <c r="E114" s="986" t="str">
        <f t="shared" si="4"/>
        <v>EUR</v>
      </c>
      <c r="F114" s="969"/>
      <c r="G114" s="974"/>
      <c r="H114" s="974"/>
      <c r="I114" s="974"/>
      <c r="J114" s="974"/>
      <c r="K114" s="974"/>
      <c r="L114" s="974"/>
      <c r="M114" s="974"/>
      <c r="N114" s="976"/>
      <c r="O114" s="990"/>
      <c r="P114" s="990"/>
    </row>
    <row r="115" spans="2:16" s="948" customFormat="1" hidden="1" outlineLevel="1">
      <c r="B115" s="985" t="str">
        <f t="shared" si="4"/>
        <v>SKU 2</v>
      </c>
      <c r="C115" s="985" t="str">
        <f t="shared" si="4"/>
        <v>SKU 2</v>
      </c>
      <c r="D115" s="986" t="str">
        <f t="shared" si="4"/>
        <v>TJ</v>
      </c>
      <c r="E115" s="986" t="str">
        <f t="shared" si="4"/>
        <v>EUR</v>
      </c>
      <c r="F115" s="969"/>
      <c r="G115" s="974"/>
      <c r="H115" s="974"/>
      <c r="I115" s="974"/>
      <c r="J115" s="974"/>
      <c r="K115" s="974"/>
      <c r="L115" s="974"/>
      <c r="M115" s="974"/>
      <c r="N115" s="976"/>
      <c r="O115" s="990"/>
      <c r="P115" s="990"/>
    </row>
    <row r="116" spans="2:16" s="948" customFormat="1" hidden="1" outlineLevel="1">
      <c r="B116" s="985" t="str">
        <f t="shared" si="4"/>
        <v xml:space="preserve">SKU 3 </v>
      </c>
      <c r="C116" s="985" t="str">
        <f t="shared" si="4"/>
        <v xml:space="preserve">SKU 3 </v>
      </c>
      <c r="D116" s="986" t="str">
        <f t="shared" si="4"/>
        <v>TJ</v>
      </c>
      <c r="E116" s="986" t="str">
        <f t="shared" si="4"/>
        <v>EUR</v>
      </c>
      <c r="F116" s="969"/>
      <c r="G116" s="974"/>
      <c r="H116" s="974"/>
      <c r="I116" s="974"/>
      <c r="J116" s="974"/>
      <c r="K116" s="974"/>
      <c r="L116" s="974"/>
      <c r="M116" s="974"/>
      <c r="N116" s="976"/>
      <c r="O116" s="990"/>
      <c r="P116" s="990"/>
    </row>
    <row r="117" spans="2:16" s="948" customFormat="1" hidden="1" outlineLevel="1">
      <c r="B117" s="985" t="str">
        <f t="shared" si="4"/>
        <v>SKU 4</v>
      </c>
      <c r="C117" s="985" t="str">
        <f t="shared" si="4"/>
        <v>SKU 4</v>
      </c>
      <c r="D117" s="986" t="str">
        <f t="shared" si="4"/>
        <v>TJ</v>
      </c>
      <c r="E117" s="986" t="str">
        <f t="shared" si="4"/>
        <v>EUR</v>
      </c>
      <c r="F117" s="969"/>
      <c r="G117" s="974"/>
      <c r="H117" s="974"/>
      <c r="I117" s="974"/>
      <c r="J117" s="974"/>
      <c r="K117" s="974"/>
      <c r="L117" s="974"/>
      <c r="M117" s="974"/>
      <c r="N117" s="976"/>
      <c r="O117" s="990"/>
      <c r="P117" s="990"/>
    </row>
    <row r="118" spans="2:16" s="948" customFormat="1" hidden="1" outlineLevel="1">
      <c r="B118" s="985" t="str">
        <f t="shared" si="4"/>
        <v>SKU 5</v>
      </c>
      <c r="C118" s="985" t="str">
        <f t="shared" si="4"/>
        <v>SKU 5</v>
      </c>
      <c r="D118" s="986" t="str">
        <f t="shared" si="4"/>
        <v>TJ</v>
      </c>
      <c r="E118" s="986" t="str">
        <f t="shared" si="4"/>
        <v>EUR</v>
      </c>
      <c r="F118" s="969"/>
      <c r="G118" s="974"/>
      <c r="H118" s="974"/>
      <c r="I118" s="974"/>
      <c r="J118" s="974"/>
      <c r="K118" s="974"/>
      <c r="L118" s="974"/>
      <c r="M118" s="974"/>
      <c r="N118" s="976"/>
      <c r="O118" s="990"/>
      <c r="P118" s="990"/>
    </row>
    <row r="119" spans="2:16" s="948" customFormat="1" hidden="1" outlineLevel="1">
      <c r="B119" s="985" t="str">
        <f t="shared" si="4"/>
        <v>SKU 1</v>
      </c>
      <c r="C119" s="985" t="str">
        <f t="shared" si="4"/>
        <v>SKU 1</v>
      </c>
      <c r="D119" s="986" t="str">
        <f t="shared" si="4"/>
        <v>TM</v>
      </c>
      <c r="E119" s="986" t="str">
        <f t="shared" si="4"/>
        <v>EUR</v>
      </c>
      <c r="F119" s="969"/>
      <c r="G119" s="974"/>
      <c r="H119" s="974"/>
      <c r="I119" s="974"/>
      <c r="J119" s="974"/>
      <c r="K119" s="974"/>
      <c r="L119" s="974"/>
      <c r="M119" s="974"/>
      <c r="N119" s="976"/>
      <c r="O119" s="990"/>
      <c r="P119" s="990"/>
    </row>
    <row r="120" spans="2:16" s="948" customFormat="1" hidden="1" outlineLevel="1">
      <c r="B120" s="985" t="str">
        <f t="shared" si="4"/>
        <v>SKU 2</v>
      </c>
      <c r="C120" s="985" t="str">
        <f t="shared" si="4"/>
        <v>SKU 2</v>
      </c>
      <c r="D120" s="986" t="str">
        <f t="shared" si="4"/>
        <v>TM</v>
      </c>
      <c r="E120" s="986" t="str">
        <f t="shared" si="4"/>
        <v>EUR</v>
      </c>
      <c r="F120" s="969"/>
      <c r="G120" s="974"/>
      <c r="H120" s="974"/>
      <c r="I120" s="974"/>
      <c r="J120" s="974"/>
      <c r="K120" s="974"/>
      <c r="L120" s="974"/>
      <c r="M120" s="974"/>
      <c r="N120" s="976"/>
      <c r="O120" s="990"/>
      <c r="P120" s="990"/>
    </row>
    <row r="121" spans="2:16" s="948" customFormat="1" hidden="1" outlineLevel="1">
      <c r="B121" s="985" t="str">
        <f t="shared" si="4"/>
        <v xml:space="preserve">SKU 3 </v>
      </c>
      <c r="C121" s="985" t="str">
        <f t="shared" si="4"/>
        <v xml:space="preserve">SKU 3 </v>
      </c>
      <c r="D121" s="986" t="str">
        <f t="shared" si="4"/>
        <v>TM</v>
      </c>
      <c r="E121" s="986" t="str">
        <f t="shared" si="4"/>
        <v>EUR</v>
      </c>
      <c r="F121" s="969"/>
      <c r="G121" s="974"/>
      <c r="H121" s="974"/>
      <c r="I121" s="974"/>
      <c r="J121" s="974"/>
      <c r="K121" s="974"/>
      <c r="L121" s="974"/>
      <c r="M121" s="974"/>
      <c r="N121" s="976"/>
      <c r="O121" s="990"/>
      <c r="P121" s="990"/>
    </row>
    <row r="122" spans="2:16" s="948" customFormat="1" hidden="1" outlineLevel="1">
      <c r="B122" s="985" t="str">
        <f t="shared" si="4"/>
        <v>SKU 4</v>
      </c>
      <c r="C122" s="985" t="str">
        <f t="shared" si="4"/>
        <v>SKU 4</v>
      </c>
      <c r="D122" s="986" t="str">
        <f t="shared" si="4"/>
        <v>TM</v>
      </c>
      <c r="E122" s="986" t="str">
        <f t="shared" si="4"/>
        <v>EUR</v>
      </c>
      <c r="F122" s="969"/>
      <c r="G122" s="974"/>
      <c r="H122" s="974"/>
      <c r="I122" s="974"/>
      <c r="J122" s="974"/>
      <c r="K122" s="974"/>
      <c r="L122" s="974"/>
      <c r="M122" s="974"/>
      <c r="N122" s="976"/>
      <c r="O122" s="990"/>
      <c r="P122" s="990"/>
    </row>
    <row r="123" spans="2:16" s="948" customFormat="1" hidden="1" outlineLevel="1">
      <c r="B123" s="985" t="str">
        <f t="shared" si="4"/>
        <v>SKU 5</v>
      </c>
      <c r="C123" s="985" t="str">
        <f t="shared" si="4"/>
        <v>SKU 5</v>
      </c>
      <c r="D123" s="986" t="str">
        <f t="shared" si="4"/>
        <v>TM</v>
      </c>
      <c r="E123" s="986" t="str">
        <f t="shared" si="4"/>
        <v>EUR</v>
      </c>
      <c r="F123" s="969"/>
      <c r="G123" s="974"/>
      <c r="H123" s="974"/>
      <c r="I123" s="974"/>
      <c r="J123" s="974"/>
      <c r="K123" s="974"/>
      <c r="L123" s="974"/>
      <c r="M123" s="974"/>
      <c r="N123" s="976"/>
      <c r="O123" s="990"/>
      <c r="P123" s="990"/>
    </row>
    <row r="124" spans="2:16" s="948" customFormat="1" hidden="1" outlineLevel="1">
      <c r="B124" s="985" t="str">
        <f t="shared" si="4"/>
        <v>SKU 1</v>
      </c>
      <c r="C124" s="985" t="str">
        <f t="shared" si="4"/>
        <v>SKU 1</v>
      </c>
      <c r="D124" s="986" t="str">
        <f t="shared" si="4"/>
        <v>MN</v>
      </c>
      <c r="E124" s="986" t="str">
        <f t="shared" si="4"/>
        <v>EUR</v>
      </c>
      <c r="F124" s="969"/>
      <c r="G124" s="974"/>
      <c r="H124" s="974"/>
      <c r="I124" s="974"/>
      <c r="J124" s="974"/>
      <c r="K124" s="974"/>
      <c r="L124" s="974"/>
      <c r="M124" s="974"/>
      <c r="N124" s="976"/>
      <c r="O124" s="990"/>
      <c r="P124" s="990"/>
    </row>
    <row r="125" spans="2:16" s="948" customFormat="1" hidden="1" outlineLevel="1">
      <c r="B125" s="985" t="str">
        <f t="shared" si="4"/>
        <v>SKU 2</v>
      </c>
      <c r="C125" s="985" t="str">
        <f t="shared" si="4"/>
        <v>SKU 2</v>
      </c>
      <c r="D125" s="986" t="str">
        <f t="shared" si="4"/>
        <v>MN</v>
      </c>
      <c r="E125" s="986" t="str">
        <f t="shared" si="4"/>
        <v>EUR</v>
      </c>
      <c r="F125" s="969"/>
      <c r="G125" s="974"/>
      <c r="H125" s="974"/>
      <c r="I125" s="974"/>
      <c r="J125" s="974"/>
      <c r="K125" s="974"/>
      <c r="L125" s="974"/>
      <c r="M125" s="974"/>
      <c r="N125" s="976"/>
      <c r="O125" s="990"/>
      <c r="P125" s="990"/>
    </row>
    <row r="126" spans="2:16" s="948" customFormat="1" hidden="1" outlineLevel="1">
      <c r="B126" s="985" t="str">
        <f t="shared" si="4"/>
        <v xml:space="preserve">SKU 3 </v>
      </c>
      <c r="C126" s="985" t="str">
        <f t="shared" si="4"/>
        <v xml:space="preserve">SKU 3 </v>
      </c>
      <c r="D126" s="986" t="str">
        <f t="shared" si="4"/>
        <v>MN</v>
      </c>
      <c r="E126" s="986" t="str">
        <f t="shared" si="4"/>
        <v>EUR</v>
      </c>
      <c r="F126" s="969"/>
      <c r="G126" s="974"/>
      <c r="H126" s="974"/>
      <c r="I126" s="974"/>
      <c r="J126" s="974"/>
      <c r="K126" s="974"/>
      <c r="L126" s="974"/>
      <c r="M126" s="974"/>
      <c r="N126" s="976"/>
      <c r="O126" s="990"/>
      <c r="P126" s="990"/>
    </row>
    <row r="127" spans="2:16" s="948" customFormat="1" hidden="1" outlineLevel="1">
      <c r="B127" s="985" t="str">
        <f t="shared" si="4"/>
        <v>SKU 4</v>
      </c>
      <c r="C127" s="985" t="str">
        <f t="shared" si="4"/>
        <v>SKU 4</v>
      </c>
      <c r="D127" s="986" t="str">
        <f t="shared" si="4"/>
        <v>MN</v>
      </c>
      <c r="E127" s="986" t="str">
        <f t="shared" si="4"/>
        <v>EUR</v>
      </c>
      <c r="F127" s="969"/>
      <c r="G127" s="974"/>
      <c r="H127" s="974"/>
      <c r="I127" s="974"/>
      <c r="J127" s="974"/>
      <c r="K127" s="974"/>
      <c r="L127" s="974"/>
      <c r="M127" s="974"/>
      <c r="N127" s="976"/>
      <c r="O127" s="990"/>
      <c r="P127" s="990"/>
    </row>
    <row r="128" spans="2:16" s="948" customFormat="1" hidden="1" outlineLevel="1">
      <c r="B128" s="985" t="str">
        <f t="shared" si="4"/>
        <v>SKU 5</v>
      </c>
      <c r="C128" s="985" t="str">
        <f t="shared" si="4"/>
        <v>SKU 5</v>
      </c>
      <c r="D128" s="986" t="str">
        <f t="shared" si="4"/>
        <v>MN</v>
      </c>
      <c r="E128" s="986" t="str">
        <f t="shared" si="4"/>
        <v>EUR</v>
      </c>
      <c r="F128" s="969"/>
      <c r="G128" s="974"/>
      <c r="H128" s="974"/>
      <c r="I128" s="974"/>
      <c r="J128" s="974"/>
      <c r="K128" s="974"/>
      <c r="L128" s="974"/>
      <c r="M128" s="974"/>
      <c r="N128" s="976"/>
      <c r="O128" s="990"/>
      <c r="P128" s="990"/>
    </row>
    <row r="129" spans="2:17" s="948" customFormat="1" collapsed="1">
      <c r="B129" s="981" t="s">
        <v>727</v>
      </c>
      <c r="C129" s="981" t="s">
        <v>728</v>
      </c>
      <c r="D129" s="981"/>
      <c r="E129" s="981"/>
      <c r="F129" s="981"/>
      <c r="G129" s="982"/>
      <c r="H129" s="982"/>
      <c r="I129" s="982"/>
      <c r="J129" s="982"/>
      <c r="K129" s="982"/>
      <c r="L129" s="982"/>
      <c r="M129" s="982"/>
      <c r="N129" s="983"/>
      <c r="O129" s="984"/>
      <c r="P129" s="984"/>
      <c r="Q129" s="995"/>
    </row>
    <row r="130" spans="2:17" s="948" customFormat="1">
      <c r="B130" s="985" t="str">
        <f t="shared" si="4"/>
        <v>SKU 1</v>
      </c>
      <c r="C130" s="985" t="str">
        <f t="shared" si="4"/>
        <v>SKU 1</v>
      </c>
      <c r="D130" s="986" t="str">
        <f t="shared" si="4"/>
        <v>RU</v>
      </c>
      <c r="E130" s="986" t="str">
        <f t="shared" si="4"/>
        <v>RUB</v>
      </c>
      <c r="F130" s="969"/>
      <c r="G130" s="996">
        <f>'Forecast RU'!AQ11+'Forecast RU'!AY11</f>
        <v>0.08</v>
      </c>
      <c r="H130" s="996">
        <f>'Forecast RU'!AR11+'Forecast RU'!AZ11</f>
        <v>0.08</v>
      </c>
      <c r="I130" s="996">
        <f>'Forecast RU'!AS11+'Forecast RU'!BA11</f>
        <v>0.08</v>
      </c>
      <c r="J130" s="996">
        <f>'Forecast RU'!AT11+'Forecast RU'!BB11</f>
        <v>0.08</v>
      </c>
      <c r="K130" s="996">
        <f>'Forecast RU'!AU11+'Forecast RU'!BC11</f>
        <v>0.08</v>
      </c>
      <c r="L130" s="996">
        <f>'Forecast RU'!AV11+'Forecast RU'!BD11</f>
        <v>0.08</v>
      </c>
      <c r="M130" s="996">
        <f>'Forecast RU'!AW11+'Forecast RU'!BE11</f>
        <v>0.08</v>
      </c>
      <c r="N130" s="996">
        <f>'Forecast RU'!AX11+'Forecast RU'!BF11</f>
        <v>0.08</v>
      </c>
      <c r="O130" s="997"/>
      <c r="P130" s="997"/>
      <c r="Q130" s="998"/>
    </row>
    <row r="131" spans="2:17" s="948" customFormat="1">
      <c r="B131" s="985" t="str">
        <f t="shared" si="4"/>
        <v>SKU 2</v>
      </c>
      <c r="C131" s="985" t="str">
        <f t="shared" si="4"/>
        <v>SKU 2</v>
      </c>
      <c r="D131" s="986" t="str">
        <f t="shared" si="4"/>
        <v>RU</v>
      </c>
      <c r="E131" s="986" t="str">
        <f t="shared" si="4"/>
        <v>RUB</v>
      </c>
      <c r="F131" s="969"/>
      <c r="G131" s="996">
        <f>'Forecast RU'!AQ12+'Forecast RU'!AY12</f>
        <v>0</v>
      </c>
      <c r="H131" s="996">
        <f>'Forecast RU'!AR12+'Forecast RU'!AZ12</f>
        <v>0</v>
      </c>
      <c r="I131" s="996">
        <f>'Forecast RU'!AS12+'Forecast RU'!BA12</f>
        <v>0</v>
      </c>
      <c r="J131" s="996">
        <f>'Forecast RU'!AT12+'Forecast RU'!BB12</f>
        <v>0</v>
      </c>
      <c r="K131" s="996">
        <f>'Forecast RU'!AU12+'Forecast RU'!BC12</f>
        <v>0</v>
      </c>
      <c r="L131" s="996">
        <f>'Forecast RU'!AV12+'Forecast RU'!BD12</f>
        <v>0</v>
      </c>
      <c r="M131" s="996">
        <f>'Forecast RU'!AW12+'Forecast RU'!BE12</f>
        <v>0</v>
      </c>
      <c r="N131" s="996">
        <f>'Forecast RU'!AX12+'Forecast RU'!BF12</f>
        <v>0</v>
      </c>
      <c r="O131" s="997"/>
      <c r="P131" s="997"/>
      <c r="Q131" s="998"/>
    </row>
    <row r="132" spans="2:17" s="948" customFormat="1">
      <c r="B132" s="985" t="str">
        <f t="shared" si="4"/>
        <v xml:space="preserve">SKU 3 </v>
      </c>
      <c r="C132" s="985" t="str">
        <f t="shared" si="4"/>
        <v xml:space="preserve">SKU 3 </v>
      </c>
      <c r="D132" s="986" t="str">
        <f t="shared" si="4"/>
        <v>RU</v>
      </c>
      <c r="E132" s="986" t="str">
        <f t="shared" si="4"/>
        <v>RUB</v>
      </c>
      <c r="F132" s="969"/>
      <c r="G132" s="996">
        <f>'Forecast RU'!AQ13+'Forecast RU'!AY13</f>
        <v>0</v>
      </c>
      <c r="H132" s="996">
        <f>'Forecast RU'!AR13+'Forecast RU'!AZ13</f>
        <v>0</v>
      </c>
      <c r="I132" s="996">
        <f>'Forecast RU'!AS13+'Forecast RU'!BA13</f>
        <v>0</v>
      </c>
      <c r="J132" s="996">
        <f>'Forecast RU'!AT13+'Forecast RU'!BB13</f>
        <v>0</v>
      </c>
      <c r="K132" s="996">
        <f>'Forecast RU'!AU13+'Forecast RU'!BC13</f>
        <v>0</v>
      </c>
      <c r="L132" s="996">
        <f>'Forecast RU'!AV13+'Forecast RU'!BD13</f>
        <v>0</v>
      </c>
      <c r="M132" s="996">
        <f>'Forecast RU'!AW13+'Forecast RU'!BE13</f>
        <v>0</v>
      </c>
      <c r="N132" s="996">
        <f>'Forecast RU'!AX13+'Forecast RU'!BF13</f>
        <v>0</v>
      </c>
      <c r="O132" s="999"/>
      <c r="P132" s="999"/>
      <c r="Q132" s="998"/>
    </row>
    <row r="133" spans="2:17" s="948" customFormat="1">
      <c r="B133" s="985" t="str">
        <f t="shared" si="4"/>
        <v>SKU 4</v>
      </c>
      <c r="C133" s="985" t="str">
        <f t="shared" si="4"/>
        <v>SKU 4</v>
      </c>
      <c r="D133" s="986" t="str">
        <f t="shared" si="4"/>
        <v>RU</v>
      </c>
      <c r="E133" s="986" t="str">
        <f t="shared" si="4"/>
        <v>RUB</v>
      </c>
      <c r="F133" s="969"/>
      <c r="G133" s="996">
        <f>'Forecast RU'!AQ14+'Forecast RU'!AY14</f>
        <v>0</v>
      </c>
      <c r="H133" s="996">
        <f>'Forecast RU'!AR14+'Forecast RU'!AZ14</f>
        <v>0</v>
      </c>
      <c r="I133" s="996">
        <f>'Forecast RU'!AS14+'Forecast RU'!BA14</f>
        <v>0</v>
      </c>
      <c r="J133" s="996">
        <f>'Forecast RU'!AT14+'Forecast RU'!BB14</f>
        <v>0</v>
      </c>
      <c r="K133" s="996">
        <f>'Forecast RU'!AU14+'Forecast RU'!BC14</f>
        <v>0</v>
      </c>
      <c r="L133" s="996">
        <f>'Forecast RU'!AV14+'Forecast RU'!BD14</f>
        <v>0</v>
      </c>
      <c r="M133" s="996">
        <f>'Forecast RU'!AW14+'Forecast RU'!BE14</f>
        <v>0</v>
      </c>
      <c r="N133" s="996">
        <f>'Forecast RU'!AX14+'Forecast RU'!BF14</f>
        <v>0</v>
      </c>
      <c r="O133" s="997"/>
      <c r="P133" s="997"/>
      <c r="Q133" s="998"/>
    </row>
    <row r="134" spans="2:17" s="948" customFormat="1">
      <c r="B134" s="985" t="str">
        <f t="shared" si="4"/>
        <v>SKU 5</v>
      </c>
      <c r="C134" s="985" t="str">
        <f t="shared" si="4"/>
        <v>SKU 5</v>
      </c>
      <c r="D134" s="986" t="str">
        <f t="shared" si="4"/>
        <v>RU</v>
      </c>
      <c r="E134" s="986" t="str">
        <f t="shared" si="4"/>
        <v>RUB</v>
      </c>
      <c r="F134" s="969"/>
      <c r="G134" s="996">
        <f>'Forecast RU'!AQ15+'Forecast RU'!AY15</f>
        <v>0</v>
      </c>
      <c r="H134" s="996">
        <f>'Forecast RU'!AR15+'Forecast RU'!AZ15</f>
        <v>0</v>
      </c>
      <c r="I134" s="996">
        <f>'Forecast RU'!AS15+'Forecast RU'!BA15</f>
        <v>0</v>
      </c>
      <c r="J134" s="996">
        <f>'Forecast RU'!AT15+'Forecast RU'!BB15</f>
        <v>0</v>
      </c>
      <c r="K134" s="996">
        <f>'Forecast RU'!AU15+'Forecast RU'!BC15</f>
        <v>0</v>
      </c>
      <c r="L134" s="996">
        <f>'Forecast RU'!AV15+'Forecast RU'!BD15</f>
        <v>0</v>
      </c>
      <c r="M134" s="996">
        <f>'Forecast RU'!AW15+'Forecast RU'!BE15</f>
        <v>0</v>
      </c>
      <c r="N134" s="996">
        <f>'Forecast RU'!AX15+'Forecast RU'!BF15</f>
        <v>0</v>
      </c>
      <c r="O134" s="997"/>
      <c r="P134" s="997"/>
      <c r="Q134" s="998"/>
    </row>
    <row r="135" spans="2:17" s="948" customFormat="1" hidden="1" outlineLevel="1">
      <c r="B135" s="985" t="str">
        <f t="shared" ref="B135:E160" si="5">B74</f>
        <v>SKU 1</v>
      </c>
      <c r="C135" s="985" t="str">
        <f t="shared" si="5"/>
        <v>SKU 1</v>
      </c>
      <c r="D135" s="986" t="str">
        <f t="shared" si="5"/>
        <v>KZ</v>
      </c>
      <c r="E135" s="986" t="str">
        <f t="shared" si="5"/>
        <v>EUR</v>
      </c>
      <c r="F135" s="969"/>
      <c r="G135" s="974"/>
      <c r="H135" s="974"/>
      <c r="I135" s="974"/>
      <c r="J135" s="974"/>
      <c r="K135" s="974"/>
      <c r="L135" s="1000"/>
      <c r="M135" s="1000"/>
      <c r="N135" s="1001"/>
      <c r="O135" s="999"/>
      <c r="P135" s="999"/>
      <c r="Q135" s="998"/>
    </row>
    <row r="136" spans="2:17" s="948" customFormat="1" hidden="1" outlineLevel="1">
      <c r="B136" s="985" t="str">
        <f t="shared" si="5"/>
        <v>SKU 2</v>
      </c>
      <c r="C136" s="985" t="str">
        <f t="shared" si="5"/>
        <v>SKU 2</v>
      </c>
      <c r="D136" s="986" t="str">
        <f t="shared" si="5"/>
        <v>KZ</v>
      </c>
      <c r="E136" s="986" t="str">
        <f t="shared" si="5"/>
        <v>EUR</v>
      </c>
      <c r="F136" s="969"/>
      <c r="G136" s="974"/>
      <c r="H136" s="996"/>
      <c r="I136" s="996"/>
      <c r="J136" s="996"/>
      <c r="K136" s="996"/>
      <c r="L136" s="996"/>
      <c r="M136" s="996"/>
      <c r="N136" s="1002"/>
      <c r="O136" s="997"/>
      <c r="P136" s="997"/>
      <c r="Q136" s="998"/>
    </row>
    <row r="137" spans="2:17" s="948" customFormat="1" hidden="1" outlineLevel="1">
      <c r="B137" s="985" t="str">
        <f t="shared" si="5"/>
        <v xml:space="preserve">SKU 3 </v>
      </c>
      <c r="C137" s="985" t="str">
        <f t="shared" si="5"/>
        <v xml:space="preserve">SKU 3 </v>
      </c>
      <c r="D137" s="986" t="str">
        <f t="shared" si="5"/>
        <v>KZ</v>
      </c>
      <c r="E137" s="986" t="str">
        <f t="shared" si="5"/>
        <v>EUR</v>
      </c>
      <c r="F137" s="969"/>
      <c r="G137" s="974"/>
      <c r="H137" s="974"/>
      <c r="I137" s="996"/>
      <c r="J137" s="996"/>
      <c r="K137" s="996"/>
      <c r="L137" s="996"/>
      <c r="M137" s="996"/>
      <c r="N137" s="1002"/>
      <c r="O137" s="997"/>
      <c r="P137" s="997"/>
      <c r="Q137" s="998"/>
    </row>
    <row r="138" spans="2:17" s="948" customFormat="1" hidden="1" outlineLevel="1">
      <c r="B138" s="985" t="str">
        <f t="shared" si="5"/>
        <v>SKU 4</v>
      </c>
      <c r="C138" s="985" t="str">
        <f t="shared" si="5"/>
        <v>SKU 4</v>
      </c>
      <c r="D138" s="986" t="str">
        <f t="shared" si="5"/>
        <v>KZ</v>
      </c>
      <c r="E138" s="986" t="str">
        <f t="shared" si="5"/>
        <v>EUR</v>
      </c>
      <c r="F138" s="969"/>
      <c r="G138" s="974"/>
      <c r="H138" s="974"/>
      <c r="I138" s="974"/>
      <c r="J138" s="974"/>
      <c r="K138" s="974"/>
      <c r="L138" s="1000"/>
      <c r="M138" s="1000"/>
      <c r="N138" s="1001"/>
      <c r="O138" s="999"/>
      <c r="P138" s="999"/>
      <c r="Q138" s="998"/>
    </row>
    <row r="139" spans="2:17" s="948" customFormat="1" hidden="1" outlineLevel="1">
      <c r="B139" s="985" t="str">
        <f t="shared" si="5"/>
        <v>SKU 5</v>
      </c>
      <c r="C139" s="985" t="str">
        <f t="shared" si="5"/>
        <v>SKU 5</v>
      </c>
      <c r="D139" s="986" t="str">
        <f t="shared" si="5"/>
        <v>KZ</v>
      </c>
      <c r="E139" s="986" t="str">
        <f t="shared" si="5"/>
        <v>EUR</v>
      </c>
      <c r="F139" s="969"/>
      <c r="G139" s="974"/>
      <c r="H139" s="996"/>
      <c r="I139" s="996"/>
      <c r="J139" s="996"/>
      <c r="K139" s="996"/>
      <c r="L139" s="996"/>
      <c r="M139" s="996"/>
      <c r="N139" s="1002"/>
      <c r="O139" s="997"/>
      <c r="P139" s="997"/>
      <c r="Q139" s="998"/>
    </row>
    <row r="140" spans="2:17" s="948" customFormat="1" hidden="1" outlineLevel="1">
      <c r="B140" s="985" t="str">
        <f t="shared" si="5"/>
        <v>SKU 1</v>
      </c>
      <c r="C140" s="985" t="str">
        <f t="shared" si="5"/>
        <v>SKU 1</v>
      </c>
      <c r="D140" s="986" t="str">
        <f t="shared" si="5"/>
        <v>UZ</v>
      </c>
      <c r="E140" s="986" t="str">
        <f t="shared" si="5"/>
        <v>EUR</v>
      </c>
      <c r="F140" s="969"/>
      <c r="G140" s="974"/>
      <c r="H140" s="996"/>
      <c r="I140" s="996"/>
      <c r="J140" s="996"/>
      <c r="K140" s="996"/>
      <c r="L140" s="996"/>
      <c r="M140" s="996"/>
      <c r="N140" s="1002"/>
      <c r="O140" s="997"/>
      <c r="P140" s="997"/>
      <c r="Q140" s="998"/>
    </row>
    <row r="141" spans="2:17" s="948" customFormat="1" hidden="1" outlineLevel="1">
      <c r="B141" s="985" t="str">
        <f t="shared" si="5"/>
        <v>SKU 2</v>
      </c>
      <c r="C141" s="985" t="str">
        <f t="shared" si="5"/>
        <v>SKU 2</v>
      </c>
      <c r="D141" s="986" t="str">
        <f t="shared" si="5"/>
        <v>UZ</v>
      </c>
      <c r="E141" s="986" t="str">
        <f t="shared" si="5"/>
        <v>EUR</v>
      </c>
      <c r="F141" s="969"/>
      <c r="G141" s="974"/>
      <c r="H141" s="974"/>
      <c r="I141" s="974"/>
      <c r="J141" s="974"/>
      <c r="K141" s="974"/>
      <c r="L141" s="1000"/>
      <c r="M141" s="1000"/>
      <c r="N141" s="1001"/>
      <c r="O141" s="999"/>
      <c r="P141" s="999"/>
      <c r="Q141" s="998"/>
    </row>
    <row r="142" spans="2:17" s="948" customFormat="1" hidden="1" outlineLevel="1">
      <c r="B142" s="985" t="str">
        <f t="shared" si="5"/>
        <v xml:space="preserve">SKU 3 </v>
      </c>
      <c r="C142" s="985" t="str">
        <f t="shared" si="5"/>
        <v xml:space="preserve">SKU 3 </v>
      </c>
      <c r="D142" s="986" t="str">
        <f t="shared" si="5"/>
        <v>UZ</v>
      </c>
      <c r="E142" s="986" t="str">
        <f t="shared" si="5"/>
        <v>EUR</v>
      </c>
      <c r="F142" s="969"/>
      <c r="G142" s="974"/>
      <c r="H142" s="974"/>
      <c r="I142" s="974"/>
      <c r="J142" s="974"/>
      <c r="K142" s="974"/>
      <c r="L142" s="1000"/>
      <c r="M142" s="1000"/>
      <c r="N142" s="1001"/>
      <c r="O142" s="999"/>
      <c r="P142" s="999"/>
      <c r="Q142" s="998"/>
    </row>
    <row r="143" spans="2:17" s="948" customFormat="1" hidden="1" outlineLevel="1">
      <c r="B143" s="985" t="str">
        <f t="shared" si="5"/>
        <v>SKU 4</v>
      </c>
      <c r="C143" s="985" t="str">
        <f t="shared" si="5"/>
        <v>SKU 4</v>
      </c>
      <c r="D143" s="986" t="str">
        <f t="shared" si="5"/>
        <v>UZ</v>
      </c>
      <c r="E143" s="986" t="str">
        <f t="shared" si="5"/>
        <v>EUR</v>
      </c>
      <c r="F143" s="969"/>
      <c r="G143" s="974"/>
      <c r="H143" s="974"/>
      <c r="I143" s="974"/>
      <c r="J143" s="974"/>
      <c r="K143" s="974"/>
      <c r="L143" s="974"/>
      <c r="M143" s="974"/>
      <c r="N143" s="976"/>
      <c r="O143" s="999"/>
      <c r="P143" s="999"/>
      <c r="Q143" s="998"/>
    </row>
    <row r="144" spans="2:17" s="948" customFormat="1" hidden="1" outlineLevel="1">
      <c r="B144" s="985" t="str">
        <f t="shared" si="5"/>
        <v>SKU 5</v>
      </c>
      <c r="C144" s="985" t="str">
        <f t="shared" si="5"/>
        <v>SKU 5</v>
      </c>
      <c r="D144" s="986" t="str">
        <f t="shared" si="5"/>
        <v>UZ</v>
      </c>
      <c r="E144" s="986" t="str">
        <f t="shared" si="5"/>
        <v>EUR</v>
      </c>
      <c r="F144" s="969"/>
      <c r="G144" s="974"/>
      <c r="H144" s="974"/>
      <c r="I144" s="974"/>
      <c r="J144" s="974"/>
      <c r="K144" s="974"/>
      <c r="L144" s="1000"/>
      <c r="M144" s="1000"/>
      <c r="N144" s="1001"/>
      <c r="O144" s="999"/>
      <c r="P144" s="999"/>
      <c r="Q144" s="998"/>
    </row>
    <row r="145" spans="2:17" s="948" customFormat="1" hidden="1" outlineLevel="1">
      <c r="B145" s="985" t="str">
        <f t="shared" si="5"/>
        <v>SKU 1</v>
      </c>
      <c r="C145" s="985" t="str">
        <f t="shared" si="5"/>
        <v>SKU 1</v>
      </c>
      <c r="D145" s="986" t="str">
        <f t="shared" si="5"/>
        <v>BY</v>
      </c>
      <c r="E145" s="986" t="str">
        <f t="shared" si="5"/>
        <v>EUR</v>
      </c>
      <c r="F145" s="969"/>
      <c r="G145" s="996"/>
      <c r="H145" s="996"/>
      <c r="I145" s="996"/>
      <c r="J145" s="996"/>
      <c r="K145" s="996"/>
      <c r="L145" s="996"/>
      <c r="M145" s="996"/>
      <c r="N145" s="1002"/>
      <c r="O145" s="997"/>
      <c r="P145" s="997"/>
      <c r="Q145" s="998"/>
    </row>
    <row r="146" spans="2:17" s="948" customFormat="1" hidden="1" outlineLevel="1">
      <c r="B146" s="985" t="str">
        <f t="shared" si="5"/>
        <v>SKU 2</v>
      </c>
      <c r="C146" s="985" t="str">
        <f t="shared" si="5"/>
        <v>SKU 2</v>
      </c>
      <c r="D146" s="986" t="str">
        <f t="shared" si="5"/>
        <v>BY</v>
      </c>
      <c r="E146" s="986" t="str">
        <f t="shared" si="5"/>
        <v>EUR</v>
      </c>
      <c r="F146" s="969"/>
      <c r="G146" s="974"/>
      <c r="H146" s="996"/>
      <c r="I146" s="996"/>
      <c r="J146" s="996"/>
      <c r="K146" s="996"/>
      <c r="L146" s="996"/>
      <c r="M146" s="996"/>
      <c r="N146" s="1002"/>
      <c r="O146" s="997"/>
      <c r="P146" s="997"/>
      <c r="Q146" s="998"/>
    </row>
    <row r="147" spans="2:17" s="948" customFormat="1" hidden="1" outlineLevel="1">
      <c r="B147" s="985" t="str">
        <f t="shared" si="5"/>
        <v xml:space="preserve">SKU 3 </v>
      </c>
      <c r="C147" s="985" t="str">
        <f t="shared" si="5"/>
        <v xml:space="preserve">SKU 3 </v>
      </c>
      <c r="D147" s="986" t="str">
        <f t="shared" si="5"/>
        <v>BY</v>
      </c>
      <c r="E147" s="986" t="str">
        <f t="shared" si="5"/>
        <v>EUR</v>
      </c>
      <c r="F147" s="969"/>
      <c r="G147" s="974"/>
      <c r="H147" s="974"/>
      <c r="I147" s="974"/>
      <c r="J147" s="974"/>
      <c r="K147" s="974"/>
      <c r="L147" s="1000"/>
      <c r="M147" s="1000"/>
      <c r="N147" s="1001"/>
      <c r="O147" s="999"/>
      <c r="P147" s="999"/>
      <c r="Q147" s="998"/>
    </row>
    <row r="148" spans="2:17" s="948" customFormat="1" hidden="1" outlineLevel="1">
      <c r="B148" s="985" t="str">
        <f t="shared" si="5"/>
        <v>SKU 4</v>
      </c>
      <c r="C148" s="985" t="str">
        <f t="shared" si="5"/>
        <v>SKU 4</v>
      </c>
      <c r="D148" s="986" t="str">
        <f t="shared" si="5"/>
        <v>BY</v>
      </c>
      <c r="E148" s="986" t="str">
        <f t="shared" si="5"/>
        <v>EUR</v>
      </c>
      <c r="F148" s="969"/>
      <c r="G148" s="974"/>
      <c r="H148" s="996"/>
      <c r="I148" s="996"/>
      <c r="J148" s="996"/>
      <c r="K148" s="996"/>
      <c r="L148" s="996"/>
      <c r="M148" s="996"/>
      <c r="N148" s="1002"/>
      <c r="O148" s="997"/>
      <c r="P148" s="997"/>
      <c r="Q148" s="998"/>
    </row>
    <row r="149" spans="2:17" s="948" customFormat="1" hidden="1" outlineLevel="1">
      <c r="B149" s="985" t="str">
        <f t="shared" si="5"/>
        <v>SKU 5</v>
      </c>
      <c r="C149" s="985" t="str">
        <f t="shared" si="5"/>
        <v>SKU 5</v>
      </c>
      <c r="D149" s="986" t="str">
        <f t="shared" si="5"/>
        <v>BY</v>
      </c>
      <c r="E149" s="986" t="str">
        <f t="shared" si="5"/>
        <v>EUR</v>
      </c>
      <c r="F149" s="969"/>
      <c r="G149" s="974"/>
      <c r="H149" s="996"/>
      <c r="I149" s="996"/>
      <c r="J149" s="996"/>
      <c r="K149" s="996"/>
      <c r="L149" s="996"/>
      <c r="M149" s="996"/>
      <c r="N149" s="1002"/>
      <c r="O149" s="997"/>
      <c r="P149" s="997"/>
      <c r="Q149" s="998"/>
    </row>
    <row r="150" spans="2:17" s="948" customFormat="1" hidden="1" outlineLevel="1">
      <c r="B150" s="985" t="str">
        <f t="shared" si="5"/>
        <v>SKU 1</v>
      </c>
      <c r="C150" s="985" t="str">
        <f t="shared" si="5"/>
        <v>SKU 1</v>
      </c>
      <c r="D150" s="986" t="str">
        <f t="shared" si="5"/>
        <v>AZ</v>
      </c>
      <c r="E150" s="986" t="str">
        <f t="shared" si="5"/>
        <v>EUR</v>
      </c>
      <c r="F150" s="969"/>
      <c r="G150" s="974"/>
      <c r="H150" s="974"/>
      <c r="I150" s="974"/>
      <c r="J150" s="974"/>
      <c r="K150" s="974"/>
      <c r="L150" s="1000"/>
      <c r="M150" s="1000"/>
      <c r="N150" s="1001"/>
      <c r="O150" s="999"/>
      <c r="P150" s="999"/>
      <c r="Q150" s="998"/>
    </row>
    <row r="151" spans="2:17" s="948" customFormat="1" hidden="1" outlineLevel="1">
      <c r="B151" s="985" t="str">
        <f t="shared" si="5"/>
        <v>SKU 2</v>
      </c>
      <c r="C151" s="985" t="str">
        <f t="shared" si="5"/>
        <v>SKU 2</v>
      </c>
      <c r="D151" s="986" t="str">
        <f t="shared" si="5"/>
        <v>AZ</v>
      </c>
      <c r="E151" s="986" t="str">
        <f t="shared" si="5"/>
        <v>EUR</v>
      </c>
      <c r="F151" s="969"/>
      <c r="G151" s="974"/>
      <c r="H151" s="996"/>
      <c r="I151" s="996"/>
      <c r="J151" s="996"/>
      <c r="K151" s="996"/>
      <c r="L151" s="996"/>
      <c r="M151" s="996"/>
      <c r="N151" s="1002"/>
      <c r="O151" s="997"/>
      <c r="P151" s="997"/>
      <c r="Q151" s="998"/>
    </row>
    <row r="152" spans="2:17" s="948" customFormat="1" hidden="1" outlineLevel="1">
      <c r="B152" s="985" t="str">
        <f t="shared" si="5"/>
        <v xml:space="preserve">SKU 3 </v>
      </c>
      <c r="C152" s="985" t="str">
        <f t="shared" si="5"/>
        <v xml:space="preserve">SKU 3 </v>
      </c>
      <c r="D152" s="986" t="str">
        <f t="shared" si="5"/>
        <v>AZ</v>
      </c>
      <c r="E152" s="986" t="str">
        <f t="shared" si="5"/>
        <v>EUR</v>
      </c>
      <c r="F152" s="969"/>
      <c r="G152" s="974"/>
      <c r="H152" s="996"/>
      <c r="I152" s="996"/>
      <c r="J152" s="996"/>
      <c r="K152" s="996"/>
      <c r="L152" s="996"/>
      <c r="M152" s="996"/>
      <c r="N152" s="1002"/>
      <c r="O152" s="997"/>
      <c r="P152" s="997"/>
      <c r="Q152" s="998"/>
    </row>
    <row r="153" spans="2:17" s="948" customFormat="1" hidden="1" outlineLevel="1">
      <c r="B153" s="985" t="str">
        <f t="shared" si="5"/>
        <v>SKU 4</v>
      </c>
      <c r="C153" s="985" t="str">
        <f t="shared" si="5"/>
        <v>SKU 4</v>
      </c>
      <c r="D153" s="986" t="str">
        <f t="shared" si="5"/>
        <v>AZ</v>
      </c>
      <c r="E153" s="986" t="str">
        <f t="shared" si="5"/>
        <v>EUR</v>
      </c>
      <c r="F153" s="969"/>
      <c r="G153" s="974"/>
      <c r="H153" s="974"/>
      <c r="I153" s="974"/>
      <c r="J153" s="974"/>
      <c r="K153" s="974"/>
      <c r="L153" s="1000"/>
      <c r="M153" s="1000"/>
      <c r="N153" s="1001"/>
      <c r="O153" s="999"/>
      <c r="P153" s="999"/>
      <c r="Q153" s="998"/>
    </row>
    <row r="154" spans="2:17" s="948" customFormat="1" hidden="1" outlineLevel="1">
      <c r="B154" s="985" t="str">
        <f t="shared" si="5"/>
        <v>SKU 5</v>
      </c>
      <c r="C154" s="985" t="str">
        <f t="shared" si="5"/>
        <v>SKU 5</v>
      </c>
      <c r="D154" s="986" t="str">
        <f t="shared" si="5"/>
        <v>AZ</v>
      </c>
      <c r="E154" s="986" t="str">
        <f t="shared" si="5"/>
        <v>EUR</v>
      </c>
      <c r="F154" s="969"/>
      <c r="G154" s="996"/>
      <c r="H154" s="996"/>
      <c r="I154" s="996"/>
      <c r="J154" s="996"/>
      <c r="K154" s="996"/>
      <c r="L154" s="996"/>
      <c r="M154" s="996"/>
      <c r="N154" s="1002"/>
      <c r="O154" s="997"/>
      <c r="P154" s="997"/>
      <c r="Q154" s="998"/>
    </row>
    <row r="155" spans="2:17" s="948" customFormat="1" hidden="1" outlineLevel="1">
      <c r="B155" s="985" t="str">
        <f t="shared" si="5"/>
        <v>SKU 1</v>
      </c>
      <c r="C155" s="985" t="str">
        <f t="shared" si="5"/>
        <v>SKU 1</v>
      </c>
      <c r="D155" s="986" t="str">
        <f t="shared" si="5"/>
        <v>AM</v>
      </c>
      <c r="E155" s="986" t="str">
        <f t="shared" si="5"/>
        <v>EUR</v>
      </c>
      <c r="F155" s="969"/>
      <c r="G155" s="974"/>
      <c r="H155" s="996"/>
      <c r="I155" s="996"/>
      <c r="J155" s="996"/>
      <c r="K155" s="996"/>
      <c r="L155" s="996"/>
      <c r="M155" s="996"/>
      <c r="N155" s="1002"/>
      <c r="O155" s="997"/>
      <c r="P155" s="997"/>
      <c r="Q155" s="998"/>
    </row>
    <row r="156" spans="2:17" s="948" customFormat="1" hidden="1" outlineLevel="1">
      <c r="B156" s="985" t="str">
        <f t="shared" si="5"/>
        <v>SKU 2</v>
      </c>
      <c r="C156" s="985" t="str">
        <f t="shared" si="5"/>
        <v>SKU 2</v>
      </c>
      <c r="D156" s="986" t="str">
        <f t="shared" si="5"/>
        <v>AM</v>
      </c>
      <c r="E156" s="986" t="str">
        <f t="shared" si="5"/>
        <v>EUR</v>
      </c>
      <c r="F156" s="969"/>
      <c r="G156" s="974"/>
      <c r="H156" s="996"/>
      <c r="I156" s="996"/>
      <c r="J156" s="996"/>
      <c r="K156" s="996"/>
      <c r="L156" s="996"/>
      <c r="M156" s="996"/>
      <c r="N156" s="1002"/>
      <c r="O156" s="997"/>
      <c r="P156" s="997"/>
      <c r="Q156" s="998"/>
    </row>
    <row r="157" spans="2:17" s="948" customFormat="1" hidden="1" outlineLevel="1">
      <c r="B157" s="985" t="str">
        <f t="shared" si="5"/>
        <v xml:space="preserve">SKU 3 </v>
      </c>
      <c r="C157" s="985" t="str">
        <f t="shared" si="5"/>
        <v xml:space="preserve">SKU 3 </v>
      </c>
      <c r="D157" s="986" t="str">
        <f t="shared" si="5"/>
        <v>AM</v>
      </c>
      <c r="E157" s="986" t="str">
        <f t="shared" si="5"/>
        <v>EUR</v>
      </c>
      <c r="F157" s="969"/>
      <c r="G157" s="974"/>
      <c r="H157" s="996"/>
      <c r="I157" s="996"/>
      <c r="J157" s="996"/>
      <c r="K157" s="996"/>
      <c r="L157" s="996"/>
      <c r="M157" s="996"/>
      <c r="N157" s="1002"/>
      <c r="O157" s="997"/>
      <c r="P157" s="997"/>
      <c r="Q157" s="998"/>
    </row>
    <row r="158" spans="2:17" s="948" customFormat="1" hidden="1" outlineLevel="1">
      <c r="B158" s="985" t="str">
        <f t="shared" si="5"/>
        <v>SKU 4</v>
      </c>
      <c r="C158" s="985" t="str">
        <f t="shared" si="5"/>
        <v>SKU 4</v>
      </c>
      <c r="D158" s="986" t="str">
        <f t="shared" si="5"/>
        <v>AM</v>
      </c>
      <c r="E158" s="986" t="str">
        <f t="shared" si="5"/>
        <v>EUR</v>
      </c>
      <c r="F158" s="969"/>
      <c r="G158" s="974"/>
      <c r="H158" s="996"/>
      <c r="I158" s="996"/>
      <c r="J158" s="996"/>
      <c r="K158" s="996"/>
      <c r="L158" s="996"/>
      <c r="M158" s="996"/>
      <c r="N158" s="1002"/>
      <c r="O158" s="997"/>
      <c r="P158" s="997"/>
      <c r="Q158" s="998"/>
    </row>
    <row r="159" spans="2:17" s="948" customFormat="1" hidden="1" outlineLevel="1">
      <c r="B159" s="985" t="str">
        <f t="shared" si="5"/>
        <v>SKU 5</v>
      </c>
      <c r="C159" s="985" t="str">
        <f t="shared" si="5"/>
        <v>SKU 5</v>
      </c>
      <c r="D159" s="986" t="str">
        <f t="shared" si="5"/>
        <v>AM</v>
      </c>
      <c r="E159" s="986" t="str">
        <f t="shared" si="5"/>
        <v>EUR</v>
      </c>
      <c r="F159" s="969"/>
      <c r="G159" s="974"/>
      <c r="H159" s="996"/>
      <c r="I159" s="996"/>
      <c r="J159" s="996"/>
      <c r="K159" s="996"/>
      <c r="L159" s="996"/>
      <c r="M159" s="996"/>
      <c r="N159" s="1002"/>
      <c r="O159" s="997"/>
      <c r="P159" s="997"/>
      <c r="Q159" s="998"/>
    </row>
    <row r="160" spans="2:17" s="948" customFormat="1" hidden="1" outlineLevel="1">
      <c r="B160" s="985" t="str">
        <f t="shared" si="5"/>
        <v>SKU 1</v>
      </c>
      <c r="C160" s="985" t="str">
        <f t="shared" si="5"/>
        <v>SKU 1</v>
      </c>
      <c r="D160" s="986" t="str">
        <f t="shared" si="5"/>
        <v>GE</v>
      </c>
      <c r="E160" s="986" t="str">
        <f t="shared" si="5"/>
        <v>EUR</v>
      </c>
      <c r="F160" s="969"/>
      <c r="G160" s="974"/>
      <c r="H160" s="996"/>
      <c r="I160" s="996"/>
      <c r="J160" s="996"/>
      <c r="K160" s="996"/>
      <c r="L160" s="996"/>
      <c r="M160" s="996"/>
      <c r="N160" s="1002"/>
      <c r="O160" s="997"/>
      <c r="P160" s="997"/>
      <c r="Q160" s="998"/>
    </row>
    <row r="161" spans="2:17" s="948" customFormat="1" hidden="1" outlineLevel="1">
      <c r="B161" s="985" t="str">
        <f t="shared" ref="B161:E224" si="6">B100</f>
        <v>SKU 2</v>
      </c>
      <c r="C161" s="985" t="str">
        <f t="shared" si="6"/>
        <v>SKU 2</v>
      </c>
      <c r="D161" s="986" t="str">
        <f t="shared" si="6"/>
        <v>GE</v>
      </c>
      <c r="E161" s="986" t="str">
        <f t="shared" si="6"/>
        <v>EUR</v>
      </c>
      <c r="F161" s="969"/>
      <c r="G161" s="974"/>
      <c r="H161" s="996"/>
      <c r="I161" s="996"/>
      <c r="J161" s="996"/>
      <c r="K161" s="996"/>
      <c r="L161" s="996"/>
      <c r="M161" s="996"/>
      <c r="N161" s="1002"/>
      <c r="O161" s="997"/>
      <c r="P161" s="997"/>
      <c r="Q161" s="998"/>
    </row>
    <row r="162" spans="2:17" s="948" customFormat="1" hidden="1" outlineLevel="1">
      <c r="B162" s="985" t="str">
        <f t="shared" si="6"/>
        <v xml:space="preserve">SKU 3 </v>
      </c>
      <c r="C162" s="985" t="str">
        <f t="shared" si="6"/>
        <v xml:space="preserve">SKU 3 </v>
      </c>
      <c r="D162" s="986" t="str">
        <f t="shared" si="6"/>
        <v>GE</v>
      </c>
      <c r="E162" s="986" t="str">
        <f t="shared" si="6"/>
        <v>EUR</v>
      </c>
      <c r="F162" s="969"/>
      <c r="G162" s="974"/>
      <c r="H162" s="996"/>
      <c r="I162" s="996"/>
      <c r="J162" s="996"/>
      <c r="K162" s="996"/>
      <c r="L162" s="996"/>
      <c r="M162" s="996"/>
      <c r="N162" s="1002"/>
      <c r="O162" s="997"/>
      <c r="P162" s="997"/>
      <c r="Q162" s="998"/>
    </row>
    <row r="163" spans="2:17" s="948" customFormat="1" hidden="1" outlineLevel="1">
      <c r="B163" s="985" t="str">
        <f t="shared" si="6"/>
        <v>SKU 4</v>
      </c>
      <c r="C163" s="985" t="str">
        <f t="shared" si="6"/>
        <v>SKU 4</v>
      </c>
      <c r="D163" s="986" t="str">
        <f t="shared" si="6"/>
        <v>GE</v>
      </c>
      <c r="E163" s="986" t="str">
        <f t="shared" si="6"/>
        <v>EUR</v>
      </c>
      <c r="F163" s="969"/>
      <c r="G163" s="974"/>
      <c r="H163" s="996"/>
      <c r="I163" s="996"/>
      <c r="J163" s="996"/>
      <c r="K163" s="996"/>
      <c r="L163" s="996"/>
      <c r="M163" s="996"/>
      <c r="N163" s="1002"/>
      <c r="O163" s="997"/>
      <c r="P163" s="997"/>
      <c r="Q163" s="998"/>
    </row>
    <row r="164" spans="2:17" s="948" customFormat="1" hidden="1" outlineLevel="1">
      <c r="B164" s="985" t="str">
        <f t="shared" si="6"/>
        <v>SKU 5</v>
      </c>
      <c r="C164" s="985" t="str">
        <f t="shared" si="6"/>
        <v>SKU 5</v>
      </c>
      <c r="D164" s="986" t="str">
        <f t="shared" si="6"/>
        <v>GE</v>
      </c>
      <c r="E164" s="986" t="str">
        <f t="shared" si="6"/>
        <v>EUR</v>
      </c>
      <c r="F164" s="969"/>
      <c r="G164" s="974"/>
      <c r="H164" s="996"/>
      <c r="I164" s="996"/>
      <c r="J164" s="996"/>
      <c r="K164" s="996"/>
      <c r="L164" s="996"/>
      <c r="M164" s="996"/>
      <c r="N164" s="1002"/>
      <c r="O164" s="997"/>
      <c r="P164" s="997"/>
      <c r="Q164" s="998"/>
    </row>
    <row r="165" spans="2:17" s="948" customFormat="1" hidden="1" outlineLevel="1">
      <c r="B165" s="985" t="str">
        <f t="shared" si="6"/>
        <v>SKU 1</v>
      </c>
      <c r="C165" s="985" t="str">
        <f t="shared" si="6"/>
        <v>SKU 1</v>
      </c>
      <c r="D165" s="986" t="str">
        <f t="shared" si="6"/>
        <v>MD</v>
      </c>
      <c r="E165" s="986" t="str">
        <f t="shared" si="6"/>
        <v>EUR</v>
      </c>
      <c r="F165" s="969"/>
      <c r="G165" s="974"/>
      <c r="H165" s="996"/>
      <c r="I165" s="996"/>
      <c r="J165" s="996"/>
      <c r="K165" s="996"/>
      <c r="L165" s="996"/>
      <c r="M165" s="996"/>
      <c r="N165" s="1002"/>
      <c r="O165" s="997"/>
      <c r="P165" s="997"/>
      <c r="Q165" s="998"/>
    </row>
    <row r="166" spans="2:17" s="948" customFormat="1" hidden="1" outlineLevel="1">
      <c r="B166" s="985" t="str">
        <f t="shared" si="6"/>
        <v>SKU 2</v>
      </c>
      <c r="C166" s="985" t="str">
        <f t="shared" si="6"/>
        <v>SKU 2</v>
      </c>
      <c r="D166" s="986" t="str">
        <f t="shared" si="6"/>
        <v>MD</v>
      </c>
      <c r="E166" s="986" t="str">
        <f t="shared" si="6"/>
        <v>EUR</v>
      </c>
      <c r="F166" s="969"/>
      <c r="G166" s="974"/>
      <c r="H166" s="996"/>
      <c r="I166" s="996"/>
      <c r="J166" s="996"/>
      <c r="K166" s="996"/>
      <c r="L166" s="996"/>
      <c r="M166" s="996"/>
      <c r="N166" s="1002"/>
      <c r="O166" s="997"/>
      <c r="P166" s="997"/>
      <c r="Q166" s="998"/>
    </row>
    <row r="167" spans="2:17" s="948" customFormat="1" hidden="1" outlineLevel="1">
      <c r="B167" s="985" t="str">
        <f t="shared" si="6"/>
        <v xml:space="preserve">SKU 3 </v>
      </c>
      <c r="C167" s="985" t="str">
        <f t="shared" si="6"/>
        <v xml:space="preserve">SKU 3 </v>
      </c>
      <c r="D167" s="986" t="str">
        <f t="shared" si="6"/>
        <v>MD</v>
      </c>
      <c r="E167" s="986" t="str">
        <f t="shared" si="6"/>
        <v>EUR</v>
      </c>
      <c r="F167" s="969"/>
      <c r="G167" s="974"/>
      <c r="H167" s="996"/>
      <c r="I167" s="996"/>
      <c r="J167" s="996"/>
      <c r="K167" s="996"/>
      <c r="L167" s="996"/>
      <c r="M167" s="996"/>
      <c r="N167" s="1002"/>
      <c r="O167" s="997"/>
      <c r="P167" s="997"/>
      <c r="Q167" s="998"/>
    </row>
    <row r="168" spans="2:17" s="948" customFormat="1" hidden="1" outlineLevel="1">
      <c r="B168" s="985" t="str">
        <f t="shared" si="6"/>
        <v>SKU 4</v>
      </c>
      <c r="C168" s="985" t="str">
        <f t="shared" si="6"/>
        <v>SKU 4</v>
      </c>
      <c r="D168" s="986" t="str">
        <f t="shared" si="6"/>
        <v>MD</v>
      </c>
      <c r="E168" s="986" t="str">
        <f t="shared" si="6"/>
        <v>EUR</v>
      </c>
      <c r="F168" s="969"/>
      <c r="G168" s="974"/>
      <c r="H168" s="996"/>
      <c r="I168" s="996"/>
      <c r="J168" s="996"/>
      <c r="K168" s="996"/>
      <c r="L168" s="996"/>
      <c r="M168" s="996"/>
      <c r="N168" s="1002"/>
      <c r="O168" s="997"/>
      <c r="P168" s="997"/>
      <c r="Q168" s="998"/>
    </row>
    <row r="169" spans="2:17" s="948" customFormat="1" hidden="1" outlineLevel="1">
      <c r="B169" s="985" t="str">
        <f t="shared" si="6"/>
        <v>SKU 5</v>
      </c>
      <c r="C169" s="985" t="str">
        <f t="shared" si="6"/>
        <v>SKU 5</v>
      </c>
      <c r="D169" s="986" t="str">
        <f t="shared" si="6"/>
        <v>MD</v>
      </c>
      <c r="E169" s="986" t="str">
        <f t="shared" si="6"/>
        <v>EUR</v>
      </c>
      <c r="F169" s="969"/>
      <c r="G169" s="974"/>
      <c r="H169" s="996"/>
      <c r="I169" s="996"/>
      <c r="J169" s="996"/>
      <c r="K169" s="996"/>
      <c r="L169" s="996"/>
      <c r="M169" s="996"/>
      <c r="N169" s="1002"/>
      <c r="O169" s="997"/>
      <c r="P169" s="997"/>
      <c r="Q169" s="998"/>
    </row>
    <row r="170" spans="2:17" s="948" customFormat="1" hidden="1" outlineLevel="1">
      <c r="B170" s="985" t="str">
        <f t="shared" si="6"/>
        <v>SKU 1</v>
      </c>
      <c r="C170" s="985" t="str">
        <f t="shared" si="6"/>
        <v>SKU 1</v>
      </c>
      <c r="D170" s="986" t="str">
        <f t="shared" si="6"/>
        <v>KG</v>
      </c>
      <c r="E170" s="986" t="str">
        <f t="shared" si="6"/>
        <v>EUR</v>
      </c>
      <c r="F170" s="969"/>
      <c r="G170" s="974"/>
      <c r="H170" s="996"/>
      <c r="I170" s="996"/>
      <c r="J170" s="996"/>
      <c r="K170" s="996"/>
      <c r="L170" s="996"/>
      <c r="M170" s="996"/>
      <c r="N170" s="1002"/>
      <c r="O170" s="997"/>
      <c r="P170" s="997"/>
      <c r="Q170" s="998"/>
    </row>
    <row r="171" spans="2:17" s="948" customFormat="1" hidden="1" outlineLevel="1">
      <c r="B171" s="985" t="str">
        <f t="shared" si="6"/>
        <v>SKU 2</v>
      </c>
      <c r="C171" s="985" t="str">
        <f t="shared" si="6"/>
        <v>SKU 2</v>
      </c>
      <c r="D171" s="986" t="str">
        <f t="shared" si="6"/>
        <v>KG</v>
      </c>
      <c r="E171" s="986" t="str">
        <f t="shared" si="6"/>
        <v>EUR</v>
      </c>
      <c r="F171" s="969"/>
      <c r="G171" s="974"/>
      <c r="H171" s="996"/>
      <c r="I171" s="996"/>
      <c r="J171" s="996"/>
      <c r="K171" s="996"/>
      <c r="L171" s="996"/>
      <c r="M171" s="996"/>
      <c r="N171" s="1002"/>
      <c r="O171" s="997"/>
      <c r="P171" s="997"/>
      <c r="Q171" s="998"/>
    </row>
    <row r="172" spans="2:17" s="948" customFormat="1" hidden="1" outlineLevel="1">
      <c r="B172" s="985" t="str">
        <f t="shared" si="6"/>
        <v xml:space="preserve">SKU 3 </v>
      </c>
      <c r="C172" s="985" t="str">
        <f t="shared" si="6"/>
        <v xml:space="preserve">SKU 3 </v>
      </c>
      <c r="D172" s="986" t="str">
        <f t="shared" si="6"/>
        <v>KG</v>
      </c>
      <c r="E172" s="986" t="str">
        <f t="shared" si="6"/>
        <v>EUR</v>
      </c>
      <c r="F172" s="969"/>
      <c r="G172" s="974"/>
      <c r="H172" s="996"/>
      <c r="I172" s="996"/>
      <c r="J172" s="996"/>
      <c r="K172" s="996"/>
      <c r="L172" s="996"/>
      <c r="M172" s="996"/>
      <c r="N172" s="1002"/>
      <c r="O172" s="997"/>
      <c r="P172" s="997"/>
      <c r="Q172" s="998"/>
    </row>
    <row r="173" spans="2:17" s="948" customFormat="1" hidden="1" outlineLevel="1">
      <c r="B173" s="985" t="str">
        <f t="shared" si="6"/>
        <v>SKU 4</v>
      </c>
      <c r="C173" s="985" t="str">
        <f t="shared" si="6"/>
        <v>SKU 4</v>
      </c>
      <c r="D173" s="986" t="str">
        <f t="shared" si="6"/>
        <v>KG</v>
      </c>
      <c r="E173" s="986" t="str">
        <f t="shared" si="6"/>
        <v>EUR</v>
      </c>
      <c r="F173" s="969"/>
      <c r="G173" s="974"/>
      <c r="H173" s="996"/>
      <c r="I173" s="996"/>
      <c r="J173" s="996"/>
      <c r="K173" s="996"/>
      <c r="L173" s="996"/>
      <c r="M173" s="996"/>
      <c r="N173" s="1002"/>
      <c r="O173" s="997"/>
      <c r="P173" s="997"/>
      <c r="Q173" s="998"/>
    </row>
    <row r="174" spans="2:17" s="948" customFormat="1" hidden="1" outlineLevel="1">
      <c r="B174" s="985" t="str">
        <f t="shared" si="6"/>
        <v>SKU 5</v>
      </c>
      <c r="C174" s="985" t="str">
        <f t="shared" si="6"/>
        <v>SKU 5</v>
      </c>
      <c r="D174" s="986" t="str">
        <f t="shared" si="6"/>
        <v>KG</v>
      </c>
      <c r="E174" s="986" t="str">
        <f t="shared" si="6"/>
        <v>EUR</v>
      </c>
      <c r="F174" s="969"/>
      <c r="G174" s="974"/>
      <c r="H174" s="996"/>
      <c r="I174" s="996"/>
      <c r="J174" s="996"/>
      <c r="K174" s="996"/>
      <c r="L174" s="996"/>
      <c r="M174" s="996"/>
      <c r="N174" s="1002"/>
      <c r="O174" s="997"/>
      <c r="P174" s="997"/>
      <c r="Q174" s="998"/>
    </row>
    <row r="175" spans="2:17" s="948" customFormat="1" hidden="1" outlineLevel="1">
      <c r="B175" s="985" t="str">
        <f t="shared" si="6"/>
        <v>SKU 1</v>
      </c>
      <c r="C175" s="985" t="str">
        <f t="shared" si="6"/>
        <v>SKU 1</v>
      </c>
      <c r="D175" s="986" t="str">
        <f t="shared" si="6"/>
        <v>TJ</v>
      </c>
      <c r="E175" s="986" t="str">
        <f t="shared" si="6"/>
        <v>EUR</v>
      </c>
      <c r="F175" s="969"/>
      <c r="G175" s="974"/>
      <c r="H175" s="996"/>
      <c r="I175" s="996"/>
      <c r="J175" s="996"/>
      <c r="K175" s="996"/>
      <c r="L175" s="996"/>
      <c r="M175" s="996"/>
      <c r="N175" s="1002"/>
      <c r="O175" s="997"/>
      <c r="P175" s="997"/>
      <c r="Q175" s="998"/>
    </row>
    <row r="176" spans="2:17" s="948" customFormat="1" hidden="1" outlineLevel="1">
      <c r="B176" s="985" t="str">
        <f t="shared" si="6"/>
        <v>SKU 2</v>
      </c>
      <c r="C176" s="985" t="str">
        <f t="shared" si="6"/>
        <v>SKU 2</v>
      </c>
      <c r="D176" s="986" t="str">
        <f t="shared" si="6"/>
        <v>TJ</v>
      </c>
      <c r="E176" s="986" t="str">
        <f t="shared" si="6"/>
        <v>EUR</v>
      </c>
      <c r="F176" s="969"/>
      <c r="G176" s="974"/>
      <c r="H176" s="996"/>
      <c r="I176" s="996"/>
      <c r="J176" s="996"/>
      <c r="K176" s="996"/>
      <c r="L176" s="996"/>
      <c r="M176" s="996"/>
      <c r="N176" s="1002"/>
      <c r="O176" s="997"/>
      <c r="P176" s="997"/>
      <c r="Q176" s="998"/>
    </row>
    <row r="177" spans="2:17" s="948" customFormat="1" hidden="1" outlineLevel="1">
      <c r="B177" s="985" t="str">
        <f t="shared" si="6"/>
        <v xml:space="preserve">SKU 3 </v>
      </c>
      <c r="C177" s="985" t="str">
        <f t="shared" si="6"/>
        <v xml:space="preserve">SKU 3 </v>
      </c>
      <c r="D177" s="986" t="str">
        <f t="shared" si="6"/>
        <v>TJ</v>
      </c>
      <c r="E177" s="986" t="str">
        <f t="shared" si="6"/>
        <v>EUR</v>
      </c>
      <c r="F177" s="969"/>
      <c r="G177" s="974"/>
      <c r="H177" s="996"/>
      <c r="I177" s="996"/>
      <c r="J177" s="996"/>
      <c r="K177" s="996"/>
      <c r="L177" s="996"/>
      <c r="M177" s="996"/>
      <c r="N177" s="1002"/>
      <c r="O177" s="997"/>
      <c r="P177" s="997"/>
      <c r="Q177" s="998"/>
    </row>
    <row r="178" spans="2:17" s="948" customFormat="1" hidden="1" outlineLevel="1">
      <c r="B178" s="985" t="str">
        <f t="shared" si="6"/>
        <v>SKU 4</v>
      </c>
      <c r="C178" s="985" t="str">
        <f t="shared" si="6"/>
        <v>SKU 4</v>
      </c>
      <c r="D178" s="986" t="str">
        <f t="shared" si="6"/>
        <v>TJ</v>
      </c>
      <c r="E178" s="986" t="str">
        <f t="shared" si="6"/>
        <v>EUR</v>
      </c>
      <c r="F178" s="969"/>
      <c r="G178" s="974"/>
      <c r="H178" s="996"/>
      <c r="I178" s="996"/>
      <c r="J178" s="996"/>
      <c r="K178" s="996"/>
      <c r="L178" s="996"/>
      <c r="M178" s="996"/>
      <c r="N178" s="1002"/>
      <c r="O178" s="997"/>
      <c r="P178" s="997"/>
      <c r="Q178" s="998"/>
    </row>
    <row r="179" spans="2:17" s="948" customFormat="1" hidden="1" outlineLevel="1">
      <c r="B179" s="985" t="str">
        <f t="shared" si="6"/>
        <v>SKU 5</v>
      </c>
      <c r="C179" s="985" t="str">
        <f t="shared" si="6"/>
        <v>SKU 5</v>
      </c>
      <c r="D179" s="986" t="str">
        <f t="shared" si="6"/>
        <v>TJ</v>
      </c>
      <c r="E179" s="986" t="str">
        <f t="shared" si="6"/>
        <v>EUR</v>
      </c>
      <c r="F179" s="969"/>
      <c r="G179" s="974"/>
      <c r="H179" s="996"/>
      <c r="I179" s="996"/>
      <c r="J179" s="996"/>
      <c r="K179" s="996"/>
      <c r="L179" s="996"/>
      <c r="M179" s="996"/>
      <c r="N179" s="1002"/>
      <c r="O179" s="997"/>
      <c r="P179" s="997"/>
      <c r="Q179" s="998"/>
    </row>
    <row r="180" spans="2:17" s="948" customFormat="1" hidden="1" outlineLevel="1">
      <c r="B180" s="985" t="str">
        <f t="shared" si="6"/>
        <v>SKU 1</v>
      </c>
      <c r="C180" s="985" t="str">
        <f t="shared" si="6"/>
        <v>SKU 1</v>
      </c>
      <c r="D180" s="986" t="str">
        <f t="shared" si="6"/>
        <v>TM</v>
      </c>
      <c r="E180" s="986" t="str">
        <f t="shared" si="6"/>
        <v>EUR</v>
      </c>
      <c r="F180" s="969"/>
      <c r="G180" s="974"/>
      <c r="H180" s="996"/>
      <c r="I180" s="996"/>
      <c r="J180" s="996"/>
      <c r="K180" s="996"/>
      <c r="L180" s="996"/>
      <c r="M180" s="996"/>
      <c r="N180" s="1002"/>
      <c r="O180" s="997"/>
      <c r="P180" s="997"/>
      <c r="Q180" s="998"/>
    </row>
    <row r="181" spans="2:17" s="948" customFormat="1" hidden="1" outlineLevel="1">
      <c r="B181" s="985" t="str">
        <f t="shared" si="6"/>
        <v>SKU 2</v>
      </c>
      <c r="C181" s="985" t="str">
        <f t="shared" si="6"/>
        <v>SKU 2</v>
      </c>
      <c r="D181" s="986" t="str">
        <f t="shared" si="6"/>
        <v>TM</v>
      </c>
      <c r="E181" s="986" t="str">
        <f t="shared" si="6"/>
        <v>EUR</v>
      </c>
      <c r="F181" s="969"/>
      <c r="G181" s="974"/>
      <c r="H181" s="996"/>
      <c r="I181" s="996"/>
      <c r="J181" s="996"/>
      <c r="K181" s="996"/>
      <c r="L181" s="996"/>
      <c r="M181" s="996"/>
      <c r="N181" s="1002"/>
      <c r="O181" s="997"/>
      <c r="P181" s="997"/>
      <c r="Q181" s="998"/>
    </row>
    <row r="182" spans="2:17" s="948" customFormat="1" hidden="1" outlineLevel="1">
      <c r="B182" s="985" t="str">
        <f t="shared" si="6"/>
        <v xml:space="preserve">SKU 3 </v>
      </c>
      <c r="C182" s="985" t="str">
        <f t="shared" si="6"/>
        <v xml:space="preserve">SKU 3 </v>
      </c>
      <c r="D182" s="986" t="str">
        <f t="shared" si="6"/>
        <v>TM</v>
      </c>
      <c r="E182" s="986" t="str">
        <f t="shared" si="6"/>
        <v>EUR</v>
      </c>
      <c r="F182" s="969"/>
      <c r="G182" s="974"/>
      <c r="H182" s="996"/>
      <c r="I182" s="996"/>
      <c r="J182" s="996"/>
      <c r="K182" s="996"/>
      <c r="L182" s="996"/>
      <c r="M182" s="996"/>
      <c r="N182" s="1002"/>
      <c r="O182" s="997"/>
      <c r="P182" s="997"/>
      <c r="Q182" s="998"/>
    </row>
    <row r="183" spans="2:17" s="948" customFormat="1" hidden="1" outlineLevel="1">
      <c r="B183" s="985" t="str">
        <f t="shared" si="6"/>
        <v>SKU 4</v>
      </c>
      <c r="C183" s="985" t="str">
        <f t="shared" si="6"/>
        <v>SKU 4</v>
      </c>
      <c r="D183" s="986" t="str">
        <f t="shared" si="6"/>
        <v>TM</v>
      </c>
      <c r="E183" s="986" t="str">
        <f t="shared" si="6"/>
        <v>EUR</v>
      </c>
      <c r="F183" s="969"/>
      <c r="G183" s="974"/>
      <c r="H183" s="996"/>
      <c r="I183" s="996"/>
      <c r="J183" s="996"/>
      <c r="K183" s="996"/>
      <c r="L183" s="996"/>
      <c r="M183" s="996"/>
      <c r="N183" s="1002"/>
      <c r="O183" s="997"/>
      <c r="P183" s="997"/>
      <c r="Q183" s="998"/>
    </row>
    <row r="184" spans="2:17" s="948" customFormat="1" hidden="1" outlineLevel="1">
      <c r="B184" s="985" t="str">
        <f t="shared" si="6"/>
        <v>SKU 5</v>
      </c>
      <c r="C184" s="985" t="str">
        <f t="shared" si="6"/>
        <v>SKU 5</v>
      </c>
      <c r="D184" s="986" t="str">
        <f t="shared" si="6"/>
        <v>TM</v>
      </c>
      <c r="E184" s="986" t="str">
        <f t="shared" si="6"/>
        <v>EUR</v>
      </c>
      <c r="F184" s="969"/>
      <c r="G184" s="974"/>
      <c r="H184" s="996"/>
      <c r="I184" s="996"/>
      <c r="J184" s="996"/>
      <c r="K184" s="996"/>
      <c r="L184" s="996"/>
      <c r="M184" s="996"/>
      <c r="N184" s="1002"/>
      <c r="O184" s="997"/>
      <c r="P184" s="997"/>
      <c r="Q184" s="998"/>
    </row>
    <row r="185" spans="2:17" s="948" customFormat="1" hidden="1" outlineLevel="1">
      <c r="B185" s="985" t="str">
        <f t="shared" si="6"/>
        <v>SKU 1</v>
      </c>
      <c r="C185" s="985" t="str">
        <f t="shared" si="6"/>
        <v>SKU 1</v>
      </c>
      <c r="D185" s="986" t="str">
        <f t="shared" si="6"/>
        <v>MN</v>
      </c>
      <c r="E185" s="986" t="str">
        <f t="shared" si="6"/>
        <v>EUR</v>
      </c>
      <c r="F185" s="969"/>
      <c r="G185" s="974"/>
      <c r="H185" s="996"/>
      <c r="I185" s="996"/>
      <c r="J185" s="996"/>
      <c r="K185" s="996"/>
      <c r="L185" s="996"/>
      <c r="M185" s="996"/>
      <c r="N185" s="1002"/>
      <c r="O185" s="997"/>
      <c r="P185" s="997"/>
      <c r="Q185" s="998"/>
    </row>
    <row r="186" spans="2:17" s="948" customFormat="1" hidden="1" outlineLevel="1">
      <c r="B186" s="985" t="str">
        <f t="shared" si="6"/>
        <v>SKU 2</v>
      </c>
      <c r="C186" s="985" t="str">
        <f t="shared" si="6"/>
        <v>SKU 2</v>
      </c>
      <c r="D186" s="986" t="str">
        <f t="shared" si="6"/>
        <v>MN</v>
      </c>
      <c r="E186" s="986" t="str">
        <f t="shared" si="6"/>
        <v>EUR</v>
      </c>
      <c r="F186" s="969"/>
      <c r="G186" s="974"/>
      <c r="H186" s="996"/>
      <c r="I186" s="996"/>
      <c r="J186" s="996"/>
      <c r="K186" s="996"/>
      <c r="L186" s="996"/>
      <c r="M186" s="996"/>
      <c r="N186" s="1002"/>
      <c r="O186" s="997"/>
      <c r="P186" s="997"/>
      <c r="Q186" s="998"/>
    </row>
    <row r="187" spans="2:17" s="948" customFormat="1" hidden="1" outlineLevel="1">
      <c r="B187" s="985" t="str">
        <f t="shared" si="6"/>
        <v xml:space="preserve">SKU 3 </v>
      </c>
      <c r="C187" s="985" t="str">
        <f t="shared" si="6"/>
        <v xml:space="preserve">SKU 3 </v>
      </c>
      <c r="D187" s="986" t="str">
        <f t="shared" si="6"/>
        <v>MN</v>
      </c>
      <c r="E187" s="986" t="str">
        <f t="shared" si="6"/>
        <v>EUR</v>
      </c>
      <c r="F187" s="969"/>
      <c r="G187" s="974"/>
      <c r="H187" s="996"/>
      <c r="I187" s="996"/>
      <c r="J187" s="996"/>
      <c r="K187" s="996"/>
      <c r="L187" s="996"/>
      <c r="M187" s="996"/>
      <c r="N187" s="1002"/>
      <c r="O187" s="997"/>
      <c r="P187" s="997"/>
      <c r="Q187" s="998"/>
    </row>
    <row r="188" spans="2:17" s="948" customFormat="1" hidden="1" outlineLevel="1">
      <c r="B188" s="985" t="str">
        <f t="shared" si="6"/>
        <v>SKU 4</v>
      </c>
      <c r="C188" s="985" t="str">
        <f t="shared" si="6"/>
        <v>SKU 4</v>
      </c>
      <c r="D188" s="986" t="str">
        <f t="shared" si="6"/>
        <v>MN</v>
      </c>
      <c r="E188" s="986" t="str">
        <f t="shared" si="6"/>
        <v>EUR</v>
      </c>
      <c r="F188" s="969"/>
      <c r="G188" s="974"/>
      <c r="H188" s="996"/>
      <c r="I188" s="996"/>
      <c r="J188" s="996"/>
      <c r="K188" s="996"/>
      <c r="L188" s="996"/>
      <c r="M188" s="996"/>
      <c r="N188" s="1002"/>
      <c r="O188" s="997"/>
      <c r="P188" s="997"/>
      <c r="Q188" s="998"/>
    </row>
    <row r="189" spans="2:17" s="948" customFormat="1" hidden="1" outlineLevel="1">
      <c r="B189" s="985" t="str">
        <f t="shared" si="6"/>
        <v>SKU 5</v>
      </c>
      <c r="C189" s="985" t="str">
        <f t="shared" si="6"/>
        <v>SKU 5</v>
      </c>
      <c r="D189" s="986" t="str">
        <f t="shared" si="6"/>
        <v>MN</v>
      </c>
      <c r="E189" s="986" t="str">
        <f t="shared" si="6"/>
        <v>EUR</v>
      </c>
      <c r="F189" s="969"/>
      <c r="G189" s="974"/>
      <c r="H189" s="996"/>
      <c r="I189" s="996"/>
      <c r="J189" s="996"/>
      <c r="K189" s="996"/>
      <c r="L189" s="996"/>
      <c r="M189" s="996"/>
      <c r="N189" s="1002"/>
      <c r="O189" s="997"/>
      <c r="P189" s="997"/>
      <c r="Q189" s="998"/>
    </row>
    <row r="190" spans="2:17" s="948" customFormat="1" collapsed="1">
      <c r="B190" s="981" t="s">
        <v>729</v>
      </c>
      <c r="C190" s="981" t="s">
        <v>730</v>
      </c>
      <c r="D190" s="981"/>
      <c r="E190" s="981"/>
      <c r="F190" s="981"/>
      <c r="G190" s="982"/>
      <c r="H190" s="982"/>
      <c r="I190" s="982"/>
      <c r="J190" s="982"/>
      <c r="K190" s="982"/>
      <c r="L190" s="982"/>
      <c r="M190" s="982"/>
      <c r="N190" s="983"/>
      <c r="O190" s="984"/>
      <c r="P190" s="984"/>
      <c r="Q190" s="1003"/>
    </row>
    <row r="191" spans="2:17" s="948" customFormat="1">
      <c r="B191" s="985" t="str">
        <f t="shared" si="6"/>
        <v>SKU 1</v>
      </c>
      <c r="C191" s="985" t="str">
        <f t="shared" si="6"/>
        <v>SKU 1</v>
      </c>
      <c r="D191" s="986" t="str">
        <f t="shared" si="6"/>
        <v>RU</v>
      </c>
      <c r="E191" s="986" t="str">
        <f t="shared" si="6"/>
        <v>RUB</v>
      </c>
      <c r="F191" s="969"/>
      <c r="G191" s="1004">
        <f t="shared" ref="G191:N221" si="7">G69*(1-G130)</f>
        <v>858.36</v>
      </c>
      <c r="H191" s="1004">
        <f t="shared" si="7"/>
        <v>935.61240000000009</v>
      </c>
      <c r="I191" s="1004">
        <f t="shared" si="7"/>
        <v>1019.8175160000003</v>
      </c>
      <c r="J191" s="1004">
        <f t="shared" si="7"/>
        <v>1111.6010924400005</v>
      </c>
      <c r="K191" s="1004">
        <f t="shared" si="7"/>
        <v>1211.6451907596006</v>
      </c>
      <c r="L191" s="1004">
        <f t="shared" si="7"/>
        <v>1320.6932579279646</v>
      </c>
      <c r="M191" s="1004">
        <f t="shared" si="7"/>
        <v>1439.5556511414816</v>
      </c>
      <c r="N191" s="1005">
        <f t="shared" si="7"/>
        <v>1569.115659744215</v>
      </c>
      <c r="O191" s="1006"/>
      <c r="P191" s="1006"/>
      <c r="Q191" s="1007"/>
    </row>
    <row r="192" spans="2:17" s="948" customFormat="1">
      <c r="B192" s="985" t="str">
        <f t="shared" si="6"/>
        <v>SKU 2</v>
      </c>
      <c r="C192" s="985" t="str">
        <f t="shared" si="6"/>
        <v>SKU 2</v>
      </c>
      <c r="D192" s="986" t="str">
        <f t="shared" si="6"/>
        <v>RU</v>
      </c>
      <c r="E192" s="986" t="str">
        <f t="shared" si="6"/>
        <v>RUB</v>
      </c>
      <c r="F192" s="969"/>
      <c r="G192" s="1004">
        <f t="shared" si="7"/>
        <v>0</v>
      </c>
      <c r="H192" s="1004">
        <f t="shared" si="7"/>
        <v>0</v>
      </c>
      <c r="I192" s="1004">
        <f t="shared" si="7"/>
        <v>0</v>
      </c>
      <c r="J192" s="1004">
        <f t="shared" si="7"/>
        <v>0</v>
      </c>
      <c r="K192" s="1004">
        <f t="shared" si="7"/>
        <v>0</v>
      </c>
      <c r="L192" s="1004">
        <f t="shared" si="7"/>
        <v>0</v>
      </c>
      <c r="M192" s="1004">
        <f t="shared" si="7"/>
        <v>0</v>
      </c>
      <c r="N192" s="1005">
        <f t="shared" si="7"/>
        <v>0</v>
      </c>
      <c r="O192" s="1006"/>
      <c r="P192" s="1006"/>
      <c r="Q192" s="1007"/>
    </row>
    <row r="193" spans="2:17" s="948" customFormat="1">
      <c r="B193" s="985" t="str">
        <f t="shared" si="6"/>
        <v xml:space="preserve">SKU 3 </v>
      </c>
      <c r="C193" s="985" t="str">
        <f t="shared" si="6"/>
        <v xml:space="preserve">SKU 3 </v>
      </c>
      <c r="D193" s="986" t="str">
        <f t="shared" si="6"/>
        <v>RU</v>
      </c>
      <c r="E193" s="986" t="str">
        <f t="shared" si="6"/>
        <v>RUB</v>
      </c>
      <c r="F193" s="969"/>
      <c r="G193" s="1004">
        <f t="shared" si="7"/>
        <v>0</v>
      </c>
      <c r="H193" s="1004">
        <f t="shared" si="7"/>
        <v>0</v>
      </c>
      <c r="I193" s="1004">
        <f t="shared" si="7"/>
        <v>0</v>
      </c>
      <c r="J193" s="1004">
        <f t="shared" si="7"/>
        <v>0</v>
      </c>
      <c r="K193" s="1004">
        <f t="shared" si="7"/>
        <v>0</v>
      </c>
      <c r="L193" s="1004">
        <f t="shared" si="7"/>
        <v>0</v>
      </c>
      <c r="M193" s="1004">
        <f t="shared" si="7"/>
        <v>0</v>
      </c>
      <c r="N193" s="1005">
        <f t="shared" si="7"/>
        <v>0</v>
      </c>
      <c r="O193" s="1006"/>
      <c r="P193" s="1006"/>
      <c r="Q193" s="1007"/>
    </row>
    <row r="194" spans="2:17" s="948" customFormat="1">
      <c r="B194" s="985" t="str">
        <f t="shared" si="6"/>
        <v>SKU 4</v>
      </c>
      <c r="C194" s="985" t="str">
        <f t="shared" si="6"/>
        <v>SKU 4</v>
      </c>
      <c r="D194" s="986" t="str">
        <f t="shared" si="6"/>
        <v>RU</v>
      </c>
      <c r="E194" s="986" t="str">
        <f t="shared" si="6"/>
        <v>RUB</v>
      </c>
      <c r="F194" s="969"/>
      <c r="G194" s="1004">
        <f t="shared" si="7"/>
        <v>0</v>
      </c>
      <c r="H194" s="1004">
        <f t="shared" si="7"/>
        <v>0</v>
      </c>
      <c r="I194" s="1004">
        <f t="shared" si="7"/>
        <v>0</v>
      </c>
      <c r="J194" s="1004">
        <f t="shared" si="7"/>
        <v>0</v>
      </c>
      <c r="K194" s="1004">
        <f t="shared" si="7"/>
        <v>0</v>
      </c>
      <c r="L194" s="1004">
        <f t="shared" si="7"/>
        <v>0</v>
      </c>
      <c r="M194" s="1004">
        <f t="shared" si="7"/>
        <v>0</v>
      </c>
      <c r="N194" s="1005">
        <f t="shared" si="7"/>
        <v>0</v>
      </c>
      <c r="O194" s="990"/>
      <c r="P194" s="990"/>
      <c r="Q194" s="1007"/>
    </row>
    <row r="195" spans="2:17" s="948" customFormat="1">
      <c r="B195" s="985" t="str">
        <f t="shared" si="6"/>
        <v>SKU 5</v>
      </c>
      <c r="C195" s="985" t="str">
        <f t="shared" si="6"/>
        <v>SKU 5</v>
      </c>
      <c r="D195" s="986" t="str">
        <f t="shared" si="6"/>
        <v>RU</v>
      </c>
      <c r="E195" s="986" t="str">
        <f t="shared" si="6"/>
        <v>RUB</v>
      </c>
      <c r="F195" s="969"/>
      <c r="G195" s="1004">
        <f t="shared" si="7"/>
        <v>0</v>
      </c>
      <c r="H195" s="1004">
        <f t="shared" si="7"/>
        <v>0</v>
      </c>
      <c r="I195" s="1004">
        <f t="shared" si="7"/>
        <v>0</v>
      </c>
      <c r="J195" s="1004">
        <f t="shared" si="7"/>
        <v>0</v>
      </c>
      <c r="K195" s="1004">
        <f t="shared" si="7"/>
        <v>0</v>
      </c>
      <c r="L195" s="1004">
        <f t="shared" si="7"/>
        <v>0</v>
      </c>
      <c r="M195" s="1004">
        <f t="shared" si="7"/>
        <v>0</v>
      </c>
      <c r="N195" s="1005">
        <f t="shared" si="7"/>
        <v>0</v>
      </c>
      <c r="O195" s="990"/>
      <c r="P195" s="990"/>
      <c r="Q195" s="1007"/>
    </row>
    <row r="196" spans="2:17" s="948" customFormat="1" hidden="1" outlineLevel="1">
      <c r="B196" s="985" t="str">
        <f t="shared" si="6"/>
        <v>SKU 1</v>
      </c>
      <c r="C196" s="985" t="str">
        <f t="shared" si="6"/>
        <v>SKU 1</v>
      </c>
      <c r="D196" s="986" t="str">
        <f t="shared" si="6"/>
        <v>KZ</v>
      </c>
      <c r="E196" s="986" t="str">
        <f t="shared" si="6"/>
        <v>EUR</v>
      </c>
      <c r="F196" s="969"/>
      <c r="G196" s="1004">
        <f t="shared" si="7"/>
        <v>0</v>
      </c>
      <c r="H196" s="1004">
        <f t="shared" si="7"/>
        <v>0</v>
      </c>
      <c r="I196" s="1004">
        <f t="shared" si="7"/>
        <v>0</v>
      </c>
      <c r="J196" s="1004">
        <f t="shared" si="7"/>
        <v>0</v>
      </c>
      <c r="K196" s="1004">
        <f t="shared" si="7"/>
        <v>0</v>
      </c>
      <c r="L196" s="1004">
        <f t="shared" si="7"/>
        <v>0</v>
      </c>
      <c r="M196" s="1004">
        <f t="shared" si="7"/>
        <v>0</v>
      </c>
      <c r="N196" s="1005">
        <f t="shared" si="7"/>
        <v>0</v>
      </c>
      <c r="O196" s="1006"/>
      <c r="P196" s="1006"/>
      <c r="Q196" s="1007"/>
    </row>
    <row r="197" spans="2:17" s="948" customFormat="1" hidden="1" outlineLevel="1">
      <c r="B197" s="985" t="str">
        <f t="shared" si="6"/>
        <v>SKU 2</v>
      </c>
      <c r="C197" s="985" t="str">
        <f t="shared" si="6"/>
        <v>SKU 2</v>
      </c>
      <c r="D197" s="986" t="str">
        <f t="shared" si="6"/>
        <v>KZ</v>
      </c>
      <c r="E197" s="986" t="str">
        <f t="shared" si="6"/>
        <v>EUR</v>
      </c>
      <c r="F197" s="969"/>
      <c r="G197" s="1004">
        <f t="shared" si="7"/>
        <v>0</v>
      </c>
      <c r="H197" s="1004">
        <f t="shared" si="7"/>
        <v>0</v>
      </c>
      <c r="I197" s="1004">
        <f t="shared" si="7"/>
        <v>0</v>
      </c>
      <c r="J197" s="1004">
        <f t="shared" si="7"/>
        <v>0</v>
      </c>
      <c r="K197" s="1004">
        <f t="shared" si="7"/>
        <v>0</v>
      </c>
      <c r="L197" s="1004">
        <f t="shared" si="7"/>
        <v>0</v>
      </c>
      <c r="M197" s="1004">
        <f t="shared" si="7"/>
        <v>0</v>
      </c>
      <c r="N197" s="1005">
        <f t="shared" si="7"/>
        <v>0</v>
      </c>
      <c r="O197" s="990"/>
      <c r="P197" s="990"/>
      <c r="Q197" s="1007"/>
    </row>
    <row r="198" spans="2:17" s="948" customFormat="1" hidden="1" outlineLevel="1">
      <c r="B198" s="985" t="str">
        <f t="shared" si="6"/>
        <v xml:space="preserve">SKU 3 </v>
      </c>
      <c r="C198" s="985" t="str">
        <f t="shared" si="6"/>
        <v xml:space="preserve">SKU 3 </v>
      </c>
      <c r="D198" s="986" t="str">
        <f t="shared" si="6"/>
        <v>KZ</v>
      </c>
      <c r="E198" s="986" t="str">
        <f t="shared" si="6"/>
        <v>EUR</v>
      </c>
      <c r="F198" s="969"/>
      <c r="G198" s="1004">
        <f t="shared" si="7"/>
        <v>0</v>
      </c>
      <c r="H198" s="1004">
        <f t="shared" si="7"/>
        <v>0</v>
      </c>
      <c r="I198" s="1004">
        <f t="shared" si="7"/>
        <v>0</v>
      </c>
      <c r="J198" s="1004">
        <f t="shared" si="7"/>
        <v>0</v>
      </c>
      <c r="K198" s="1004">
        <f t="shared" si="7"/>
        <v>0</v>
      </c>
      <c r="L198" s="1004">
        <f t="shared" si="7"/>
        <v>0</v>
      </c>
      <c r="M198" s="1004">
        <f t="shared" si="7"/>
        <v>0</v>
      </c>
      <c r="N198" s="1005">
        <f t="shared" si="7"/>
        <v>0</v>
      </c>
      <c r="O198" s="990"/>
      <c r="P198" s="990"/>
      <c r="Q198" s="1007"/>
    </row>
    <row r="199" spans="2:17" s="948" customFormat="1" hidden="1" outlineLevel="1">
      <c r="B199" s="985" t="str">
        <f t="shared" si="6"/>
        <v>SKU 4</v>
      </c>
      <c r="C199" s="985" t="str">
        <f t="shared" si="6"/>
        <v>SKU 4</v>
      </c>
      <c r="D199" s="986" t="str">
        <f t="shared" si="6"/>
        <v>KZ</v>
      </c>
      <c r="E199" s="986" t="str">
        <f t="shared" si="6"/>
        <v>EUR</v>
      </c>
      <c r="F199" s="969"/>
      <c r="G199" s="1004">
        <f t="shared" si="7"/>
        <v>0</v>
      </c>
      <c r="H199" s="1004">
        <f t="shared" si="7"/>
        <v>0</v>
      </c>
      <c r="I199" s="1004">
        <f t="shared" si="7"/>
        <v>0</v>
      </c>
      <c r="J199" s="1004">
        <f t="shared" si="7"/>
        <v>0</v>
      </c>
      <c r="K199" s="1004">
        <f t="shared" si="7"/>
        <v>0</v>
      </c>
      <c r="L199" s="1004">
        <f t="shared" si="7"/>
        <v>0</v>
      </c>
      <c r="M199" s="1004">
        <f t="shared" si="7"/>
        <v>0</v>
      </c>
      <c r="N199" s="1005">
        <f t="shared" si="7"/>
        <v>0</v>
      </c>
      <c r="O199" s="1006"/>
      <c r="P199" s="1006"/>
      <c r="Q199" s="1007"/>
    </row>
    <row r="200" spans="2:17" s="948" customFormat="1" hidden="1" outlineLevel="1">
      <c r="B200" s="985" t="str">
        <f t="shared" si="6"/>
        <v>SKU 5</v>
      </c>
      <c r="C200" s="985" t="str">
        <f t="shared" si="6"/>
        <v>SKU 5</v>
      </c>
      <c r="D200" s="986" t="str">
        <f t="shared" si="6"/>
        <v>KZ</v>
      </c>
      <c r="E200" s="986" t="str">
        <f t="shared" si="6"/>
        <v>EUR</v>
      </c>
      <c r="F200" s="969"/>
      <c r="G200" s="1004">
        <f t="shared" si="7"/>
        <v>0</v>
      </c>
      <c r="H200" s="1004">
        <f t="shared" si="7"/>
        <v>0</v>
      </c>
      <c r="I200" s="1004">
        <f t="shared" si="7"/>
        <v>0</v>
      </c>
      <c r="J200" s="1004">
        <f t="shared" si="7"/>
        <v>0</v>
      </c>
      <c r="K200" s="1004">
        <f t="shared" si="7"/>
        <v>0</v>
      </c>
      <c r="L200" s="1004">
        <f t="shared" si="7"/>
        <v>0</v>
      </c>
      <c r="M200" s="1004">
        <f t="shared" si="7"/>
        <v>0</v>
      </c>
      <c r="N200" s="1005">
        <f t="shared" si="7"/>
        <v>0</v>
      </c>
      <c r="O200" s="990"/>
      <c r="P200" s="990"/>
      <c r="Q200" s="1007"/>
    </row>
    <row r="201" spans="2:17" s="948" customFormat="1" hidden="1" outlineLevel="1">
      <c r="B201" s="985" t="str">
        <f t="shared" si="6"/>
        <v>SKU 1</v>
      </c>
      <c r="C201" s="985" t="str">
        <f t="shared" si="6"/>
        <v>SKU 1</v>
      </c>
      <c r="D201" s="986" t="str">
        <f t="shared" si="6"/>
        <v>UZ</v>
      </c>
      <c r="E201" s="986" t="str">
        <f t="shared" si="6"/>
        <v>EUR</v>
      </c>
      <c r="F201" s="969"/>
      <c r="G201" s="1004">
        <f t="shared" si="7"/>
        <v>0</v>
      </c>
      <c r="H201" s="1004">
        <f t="shared" si="7"/>
        <v>0</v>
      </c>
      <c r="I201" s="1004">
        <f t="shared" si="7"/>
        <v>0</v>
      </c>
      <c r="J201" s="1004">
        <f t="shared" si="7"/>
        <v>0</v>
      </c>
      <c r="K201" s="1004">
        <f t="shared" si="7"/>
        <v>0</v>
      </c>
      <c r="L201" s="1004">
        <f t="shared" si="7"/>
        <v>0</v>
      </c>
      <c r="M201" s="1004">
        <f t="shared" si="7"/>
        <v>0</v>
      </c>
      <c r="N201" s="1005">
        <f t="shared" si="7"/>
        <v>0</v>
      </c>
      <c r="O201" s="990"/>
      <c r="P201" s="990"/>
      <c r="Q201" s="1007"/>
    </row>
    <row r="202" spans="2:17" s="948" customFormat="1" hidden="1" outlineLevel="1">
      <c r="B202" s="985" t="str">
        <f t="shared" si="6"/>
        <v>SKU 2</v>
      </c>
      <c r="C202" s="985" t="str">
        <f t="shared" si="6"/>
        <v>SKU 2</v>
      </c>
      <c r="D202" s="986" t="str">
        <f t="shared" si="6"/>
        <v>UZ</v>
      </c>
      <c r="E202" s="986" t="str">
        <f t="shared" si="6"/>
        <v>EUR</v>
      </c>
      <c r="F202" s="969"/>
      <c r="G202" s="1004">
        <f t="shared" si="7"/>
        <v>0</v>
      </c>
      <c r="H202" s="1004">
        <f t="shared" si="7"/>
        <v>0</v>
      </c>
      <c r="I202" s="1004">
        <f t="shared" si="7"/>
        <v>0</v>
      </c>
      <c r="J202" s="1004">
        <f t="shared" si="7"/>
        <v>0</v>
      </c>
      <c r="K202" s="1004">
        <f t="shared" si="7"/>
        <v>0</v>
      </c>
      <c r="L202" s="1004">
        <f t="shared" si="7"/>
        <v>0</v>
      </c>
      <c r="M202" s="1004">
        <f t="shared" si="7"/>
        <v>0</v>
      </c>
      <c r="N202" s="1005">
        <f t="shared" si="7"/>
        <v>0</v>
      </c>
      <c r="O202" s="1006"/>
      <c r="P202" s="1006"/>
      <c r="Q202" s="1007"/>
    </row>
    <row r="203" spans="2:17" s="948" customFormat="1" hidden="1" outlineLevel="1">
      <c r="B203" s="985" t="str">
        <f t="shared" si="6"/>
        <v xml:space="preserve">SKU 3 </v>
      </c>
      <c r="C203" s="985" t="str">
        <f t="shared" si="6"/>
        <v xml:space="preserve">SKU 3 </v>
      </c>
      <c r="D203" s="986" t="str">
        <f t="shared" si="6"/>
        <v>UZ</v>
      </c>
      <c r="E203" s="986" t="str">
        <f t="shared" si="6"/>
        <v>EUR</v>
      </c>
      <c r="F203" s="969"/>
      <c r="G203" s="1004">
        <f t="shared" si="7"/>
        <v>0</v>
      </c>
      <c r="H203" s="1004">
        <f t="shared" si="7"/>
        <v>0</v>
      </c>
      <c r="I203" s="1004">
        <f t="shared" si="7"/>
        <v>0</v>
      </c>
      <c r="J203" s="1004">
        <f t="shared" si="7"/>
        <v>0</v>
      </c>
      <c r="K203" s="1004">
        <f t="shared" si="7"/>
        <v>0</v>
      </c>
      <c r="L203" s="1004">
        <f t="shared" si="7"/>
        <v>0</v>
      </c>
      <c r="M203" s="1004">
        <f t="shared" si="7"/>
        <v>0</v>
      </c>
      <c r="N203" s="1005">
        <f t="shared" si="7"/>
        <v>0</v>
      </c>
      <c r="O203" s="1006"/>
      <c r="P203" s="1006"/>
      <c r="Q203" s="1007"/>
    </row>
    <row r="204" spans="2:17" s="948" customFormat="1" hidden="1" outlineLevel="1">
      <c r="B204" s="985" t="str">
        <f t="shared" si="6"/>
        <v>SKU 4</v>
      </c>
      <c r="C204" s="985" t="str">
        <f t="shared" si="6"/>
        <v>SKU 4</v>
      </c>
      <c r="D204" s="986" t="str">
        <f t="shared" si="6"/>
        <v>UZ</v>
      </c>
      <c r="E204" s="986" t="str">
        <f t="shared" si="6"/>
        <v>EUR</v>
      </c>
      <c r="F204" s="969"/>
      <c r="G204" s="1004">
        <f t="shared" si="7"/>
        <v>0</v>
      </c>
      <c r="H204" s="1004">
        <f t="shared" si="7"/>
        <v>0</v>
      </c>
      <c r="I204" s="1004">
        <f t="shared" si="7"/>
        <v>0</v>
      </c>
      <c r="J204" s="1004">
        <f t="shared" si="7"/>
        <v>0</v>
      </c>
      <c r="K204" s="1004">
        <f t="shared" si="7"/>
        <v>0</v>
      </c>
      <c r="L204" s="1004">
        <f t="shared" si="7"/>
        <v>0</v>
      </c>
      <c r="M204" s="1004">
        <f t="shared" si="7"/>
        <v>0</v>
      </c>
      <c r="N204" s="1005">
        <f t="shared" si="7"/>
        <v>0</v>
      </c>
      <c r="O204" s="990"/>
      <c r="P204" s="990"/>
      <c r="Q204" s="1007"/>
    </row>
    <row r="205" spans="2:17" s="948" customFormat="1" hidden="1" outlineLevel="1">
      <c r="B205" s="985" t="str">
        <f t="shared" si="6"/>
        <v>SKU 5</v>
      </c>
      <c r="C205" s="985" t="str">
        <f t="shared" si="6"/>
        <v>SKU 5</v>
      </c>
      <c r="D205" s="986" t="str">
        <f t="shared" si="6"/>
        <v>UZ</v>
      </c>
      <c r="E205" s="986" t="str">
        <f t="shared" si="6"/>
        <v>EUR</v>
      </c>
      <c r="F205" s="969"/>
      <c r="G205" s="1004">
        <f t="shared" si="7"/>
        <v>0</v>
      </c>
      <c r="H205" s="1004">
        <f t="shared" si="7"/>
        <v>0</v>
      </c>
      <c r="I205" s="1004">
        <f t="shared" si="7"/>
        <v>0</v>
      </c>
      <c r="J205" s="1004">
        <f t="shared" si="7"/>
        <v>0</v>
      </c>
      <c r="K205" s="1004">
        <f t="shared" si="7"/>
        <v>0</v>
      </c>
      <c r="L205" s="1004">
        <f t="shared" si="7"/>
        <v>0</v>
      </c>
      <c r="M205" s="1004">
        <f t="shared" si="7"/>
        <v>0</v>
      </c>
      <c r="N205" s="1005">
        <f t="shared" si="7"/>
        <v>0</v>
      </c>
      <c r="O205" s="1006"/>
      <c r="P205" s="1006"/>
      <c r="Q205" s="1007"/>
    </row>
    <row r="206" spans="2:17" s="948" customFormat="1" hidden="1" outlineLevel="1">
      <c r="B206" s="985" t="str">
        <f t="shared" si="6"/>
        <v>SKU 1</v>
      </c>
      <c r="C206" s="985" t="str">
        <f t="shared" si="6"/>
        <v>SKU 1</v>
      </c>
      <c r="D206" s="986" t="str">
        <f t="shared" si="6"/>
        <v>BY</v>
      </c>
      <c r="E206" s="986" t="str">
        <f t="shared" si="6"/>
        <v>EUR</v>
      </c>
      <c r="F206" s="969"/>
      <c r="G206" s="1004">
        <f t="shared" si="7"/>
        <v>0</v>
      </c>
      <c r="H206" s="1004">
        <f t="shared" si="7"/>
        <v>0</v>
      </c>
      <c r="I206" s="1004">
        <f t="shared" si="7"/>
        <v>0</v>
      </c>
      <c r="J206" s="1004">
        <f t="shared" si="7"/>
        <v>0</v>
      </c>
      <c r="K206" s="1004">
        <f t="shared" si="7"/>
        <v>0</v>
      </c>
      <c r="L206" s="1004">
        <f t="shared" si="7"/>
        <v>0</v>
      </c>
      <c r="M206" s="1004">
        <f t="shared" si="7"/>
        <v>0</v>
      </c>
      <c r="N206" s="1005">
        <f t="shared" si="7"/>
        <v>0</v>
      </c>
      <c r="O206" s="990"/>
      <c r="P206" s="990"/>
      <c r="Q206" s="1007"/>
    </row>
    <row r="207" spans="2:17" s="948" customFormat="1" hidden="1" outlineLevel="1">
      <c r="B207" s="985" t="str">
        <f t="shared" si="6"/>
        <v>SKU 2</v>
      </c>
      <c r="C207" s="985" t="str">
        <f t="shared" si="6"/>
        <v>SKU 2</v>
      </c>
      <c r="D207" s="986" t="str">
        <f t="shared" si="6"/>
        <v>BY</v>
      </c>
      <c r="E207" s="986" t="str">
        <f t="shared" si="6"/>
        <v>EUR</v>
      </c>
      <c r="F207" s="969"/>
      <c r="G207" s="1004">
        <f t="shared" si="7"/>
        <v>0</v>
      </c>
      <c r="H207" s="1004">
        <f t="shared" si="7"/>
        <v>0</v>
      </c>
      <c r="I207" s="1004">
        <f t="shared" si="7"/>
        <v>0</v>
      </c>
      <c r="J207" s="1004">
        <f t="shared" si="7"/>
        <v>0</v>
      </c>
      <c r="K207" s="1004">
        <f t="shared" si="7"/>
        <v>0</v>
      </c>
      <c r="L207" s="1004">
        <f t="shared" si="7"/>
        <v>0</v>
      </c>
      <c r="M207" s="1004">
        <f t="shared" si="7"/>
        <v>0</v>
      </c>
      <c r="N207" s="1005">
        <f t="shared" si="7"/>
        <v>0</v>
      </c>
      <c r="O207" s="990"/>
      <c r="P207" s="990"/>
      <c r="Q207" s="1007"/>
    </row>
    <row r="208" spans="2:17" s="948" customFormat="1" hidden="1" outlineLevel="1">
      <c r="B208" s="985" t="str">
        <f t="shared" si="6"/>
        <v xml:space="preserve">SKU 3 </v>
      </c>
      <c r="C208" s="985" t="str">
        <f t="shared" si="6"/>
        <v xml:space="preserve">SKU 3 </v>
      </c>
      <c r="D208" s="986" t="str">
        <f t="shared" si="6"/>
        <v>BY</v>
      </c>
      <c r="E208" s="986" t="str">
        <f t="shared" si="6"/>
        <v>EUR</v>
      </c>
      <c r="F208" s="969"/>
      <c r="G208" s="1004">
        <f t="shared" si="7"/>
        <v>0</v>
      </c>
      <c r="H208" s="1004">
        <f t="shared" si="7"/>
        <v>0</v>
      </c>
      <c r="I208" s="1004">
        <f t="shared" si="7"/>
        <v>0</v>
      </c>
      <c r="J208" s="1004">
        <f t="shared" si="7"/>
        <v>0</v>
      </c>
      <c r="K208" s="1004">
        <f t="shared" si="7"/>
        <v>0</v>
      </c>
      <c r="L208" s="1004">
        <f t="shared" si="7"/>
        <v>0</v>
      </c>
      <c r="M208" s="1004">
        <f t="shared" si="7"/>
        <v>0</v>
      </c>
      <c r="N208" s="1005">
        <f t="shared" si="7"/>
        <v>0</v>
      </c>
      <c r="O208" s="1006"/>
      <c r="P208" s="1006"/>
      <c r="Q208" s="1007"/>
    </row>
    <row r="209" spans="2:17" s="948" customFormat="1" hidden="1" outlineLevel="1">
      <c r="B209" s="985" t="str">
        <f t="shared" si="6"/>
        <v>SKU 4</v>
      </c>
      <c r="C209" s="985" t="str">
        <f t="shared" si="6"/>
        <v>SKU 4</v>
      </c>
      <c r="D209" s="986" t="str">
        <f t="shared" si="6"/>
        <v>BY</v>
      </c>
      <c r="E209" s="986" t="str">
        <f t="shared" si="6"/>
        <v>EUR</v>
      </c>
      <c r="F209" s="969"/>
      <c r="G209" s="1004">
        <f t="shared" si="7"/>
        <v>0</v>
      </c>
      <c r="H209" s="1004">
        <f t="shared" si="7"/>
        <v>0</v>
      </c>
      <c r="I209" s="1004">
        <f t="shared" si="7"/>
        <v>0</v>
      </c>
      <c r="J209" s="1004">
        <f t="shared" si="7"/>
        <v>0</v>
      </c>
      <c r="K209" s="1004">
        <f t="shared" si="7"/>
        <v>0</v>
      </c>
      <c r="L209" s="1004">
        <f t="shared" si="7"/>
        <v>0</v>
      </c>
      <c r="M209" s="1004">
        <f t="shared" si="7"/>
        <v>0</v>
      </c>
      <c r="N209" s="1005">
        <f t="shared" si="7"/>
        <v>0</v>
      </c>
      <c r="O209" s="990"/>
      <c r="P209" s="990"/>
      <c r="Q209" s="1007"/>
    </row>
    <row r="210" spans="2:17" s="948" customFormat="1" hidden="1" outlineLevel="1">
      <c r="B210" s="985" t="str">
        <f t="shared" si="6"/>
        <v>SKU 5</v>
      </c>
      <c r="C210" s="985" t="str">
        <f t="shared" si="6"/>
        <v>SKU 5</v>
      </c>
      <c r="D210" s="986" t="str">
        <f t="shared" si="6"/>
        <v>BY</v>
      </c>
      <c r="E210" s="986" t="str">
        <f t="shared" si="6"/>
        <v>EUR</v>
      </c>
      <c r="F210" s="969"/>
      <c r="G210" s="1004">
        <f t="shared" si="7"/>
        <v>0</v>
      </c>
      <c r="H210" s="1004">
        <f t="shared" si="7"/>
        <v>0</v>
      </c>
      <c r="I210" s="1004">
        <f t="shared" si="7"/>
        <v>0</v>
      </c>
      <c r="J210" s="1004">
        <f t="shared" si="7"/>
        <v>0</v>
      </c>
      <c r="K210" s="1004">
        <f t="shared" si="7"/>
        <v>0</v>
      </c>
      <c r="L210" s="1004">
        <f t="shared" si="7"/>
        <v>0</v>
      </c>
      <c r="M210" s="1004">
        <f t="shared" si="7"/>
        <v>0</v>
      </c>
      <c r="N210" s="1005">
        <f t="shared" si="7"/>
        <v>0</v>
      </c>
      <c r="O210" s="990"/>
      <c r="P210" s="990"/>
      <c r="Q210" s="1007"/>
    </row>
    <row r="211" spans="2:17" s="948" customFormat="1" hidden="1" outlineLevel="1">
      <c r="B211" s="985" t="str">
        <f t="shared" si="6"/>
        <v>SKU 1</v>
      </c>
      <c r="C211" s="985" t="str">
        <f t="shared" si="6"/>
        <v>SKU 1</v>
      </c>
      <c r="D211" s="986" t="str">
        <f t="shared" si="6"/>
        <v>AZ</v>
      </c>
      <c r="E211" s="986" t="str">
        <f t="shared" si="6"/>
        <v>EUR</v>
      </c>
      <c r="F211" s="969"/>
      <c r="G211" s="1004">
        <f t="shared" si="7"/>
        <v>0</v>
      </c>
      <c r="H211" s="1004">
        <f t="shared" si="7"/>
        <v>0</v>
      </c>
      <c r="I211" s="1004">
        <f t="shared" si="7"/>
        <v>0</v>
      </c>
      <c r="J211" s="1004">
        <f t="shared" si="7"/>
        <v>0</v>
      </c>
      <c r="K211" s="1004">
        <f t="shared" si="7"/>
        <v>0</v>
      </c>
      <c r="L211" s="1004">
        <f t="shared" si="7"/>
        <v>0</v>
      </c>
      <c r="M211" s="1004">
        <f t="shared" si="7"/>
        <v>0</v>
      </c>
      <c r="N211" s="1005">
        <f t="shared" si="7"/>
        <v>0</v>
      </c>
      <c r="O211" s="1006"/>
      <c r="P211" s="1006"/>
      <c r="Q211" s="1007"/>
    </row>
    <row r="212" spans="2:17" s="948" customFormat="1" hidden="1" outlineLevel="1">
      <c r="B212" s="985" t="str">
        <f t="shared" si="6"/>
        <v>SKU 2</v>
      </c>
      <c r="C212" s="985" t="str">
        <f t="shared" si="6"/>
        <v>SKU 2</v>
      </c>
      <c r="D212" s="986" t="str">
        <f t="shared" si="6"/>
        <v>AZ</v>
      </c>
      <c r="E212" s="986" t="str">
        <f t="shared" si="6"/>
        <v>EUR</v>
      </c>
      <c r="F212" s="969"/>
      <c r="G212" s="1004">
        <f t="shared" si="7"/>
        <v>0</v>
      </c>
      <c r="H212" s="1004">
        <f t="shared" si="7"/>
        <v>0</v>
      </c>
      <c r="I212" s="1004">
        <f t="shared" si="7"/>
        <v>0</v>
      </c>
      <c r="J212" s="1004">
        <f t="shared" si="7"/>
        <v>0</v>
      </c>
      <c r="K212" s="1004">
        <f t="shared" si="7"/>
        <v>0</v>
      </c>
      <c r="L212" s="1004">
        <f t="shared" si="7"/>
        <v>0</v>
      </c>
      <c r="M212" s="1004">
        <f t="shared" si="7"/>
        <v>0</v>
      </c>
      <c r="N212" s="1005">
        <f t="shared" si="7"/>
        <v>0</v>
      </c>
      <c r="O212" s="990"/>
      <c r="P212" s="990"/>
      <c r="Q212" s="1007"/>
    </row>
    <row r="213" spans="2:17" s="948" customFormat="1" hidden="1" outlineLevel="1">
      <c r="B213" s="985" t="str">
        <f t="shared" si="6"/>
        <v xml:space="preserve">SKU 3 </v>
      </c>
      <c r="C213" s="985" t="str">
        <f t="shared" si="6"/>
        <v xml:space="preserve">SKU 3 </v>
      </c>
      <c r="D213" s="986" t="str">
        <f t="shared" si="6"/>
        <v>AZ</v>
      </c>
      <c r="E213" s="986" t="str">
        <f t="shared" si="6"/>
        <v>EUR</v>
      </c>
      <c r="F213" s="969"/>
      <c r="G213" s="1004">
        <f t="shared" si="7"/>
        <v>0</v>
      </c>
      <c r="H213" s="1004">
        <f t="shared" si="7"/>
        <v>0</v>
      </c>
      <c r="I213" s="1004">
        <f t="shared" si="7"/>
        <v>0</v>
      </c>
      <c r="J213" s="1004">
        <f t="shared" si="7"/>
        <v>0</v>
      </c>
      <c r="K213" s="1004">
        <f t="shared" si="7"/>
        <v>0</v>
      </c>
      <c r="L213" s="1004">
        <f t="shared" si="7"/>
        <v>0</v>
      </c>
      <c r="M213" s="1004">
        <f t="shared" si="7"/>
        <v>0</v>
      </c>
      <c r="N213" s="1005">
        <f t="shared" si="7"/>
        <v>0</v>
      </c>
      <c r="O213" s="990"/>
      <c r="P213" s="990"/>
      <c r="Q213" s="1007"/>
    </row>
    <row r="214" spans="2:17" s="948" customFormat="1" hidden="1" outlineLevel="1">
      <c r="B214" s="985" t="str">
        <f t="shared" si="6"/>
        <v>SKU 4</v>
      </c>
      <c r="C214" s="985" t="str">
        <f t="shared" si="6"/>
        <v>SKU 4</v>
      </c>
      <c r="D214" s="986" t="str">
        <f t="shared" si="6"/>
        <v>AZ</v>
      </c>
      <c r="E214" s="986" t="str">
        <f t="shared" si="6"/>
        <v>EUR</v>
      </c>
      <c r="F214" s="969"/>
      <c r="G214" s="1004">
        <f t="shared" si="7"/>
        <v>0</v>
      </c>
      <c r="H214" s="1004">
        <f t="shared" si="7"/>
        <v>0</v>
      </c>
      <c r="I214" s="1004">
        <f t="shared" si="7"/>
        <v>0</v>
      </c>
      <c r="J214" s="1004">
        <f t="shared" si="7"/>
        <v>0</v>
      </c>
      <c r="K214" s="1004">
        <f t="shared" si="7"/>
        <v>0</v>
      </c>
      <c r="L214" s="1004">
        <f t="shared" si="7"/>
        <v>0</v>
      </c>
      <c r="M214" s="1004">
        <f t="shared" si="7"/>
        <v>0</v>
      </c>
      <c r="N214" s="1005">
        <f t="shared" si="7"/>
        <v>0</v>
      </c>
      <c r="O214" s="1006"/>
      <c r="P214" s="1006"/>
      <c r="Q214" s="1007"/>
    </row>
    <row r="215" spans="2:17" s="948" customFormat="1" hidden="1" outlineLevel="1">
      <c r="B215" s="985" t="str">
        <f t="shared" si="6"/>
        <v>SKU 5</v>
      </c>
      <c r="C215" s="985" t="str">
        <f t="shared" si="6"/>
        <v>SKU 5</v>
      </c>
      <c r="D215" s="986" t="str">
        <f t="shared" si="6"/>
        <v>AZ</v>
      </c>
      <c r="E215" s="986" t="str">
        <f t="shared" si="6"/>
        <v>EUR</v>
      </c>
      <c r="F215" s="969"/>
      <c r="G215" s="1004">
        <f t="shared" si="7"/>
        <v>0</v>
      </c>
      <c r="H215" s="1004">
        <f t="shared" si="7"/>
        <v>0</v>
      </c>
      <c r="I215" s="1004">
        <f t="shared" si="7"/>
        <v>0</v>
      </c>
      <c r="J215" s="1004">
        <f t="shared" si="7"/>
        <v>0</v>
      </c>
      <c r="K215" s="1004">
        <f t="shared" si="7"/>
        <v>0</v>
      </c>
      <c r="L215" s="1004">
        <f t="shared" si="7"/>
        <v>0</v>
      </c>
      <c r="M215" s="1004">
        <f t="shared" si="7"/>
        <v>0</v>
      </c>
      <c r="N215" s="1005">
        <f t="shared" si="7"/>
        <v>0</v>
      </c>
      <c r="O215" s="990"/>
      <c r="P215" s="990"/>
      <c r="Q215" s="1007"/>
    </row>
    <row r="216" spans="2:17" s="948" customFormat="1" hidden="1" outlineLevel="1">
      <c r="B216" s="985" t="str">
        <f t="shared" si="6"/>
        <v>SKU 1</v>
      </c>
      <c r="C216" s="985" t="str">
        <f t="shared" si="6"/>
        <v>SKU 1</v>
      </c>
      <c r="D216" s="986" t="str">
        <f t="shared" si="6"/>
        <v>AM</v>
      </c>
      <c r="E216" s="986" t="str">
        <f t="shared" si="6"/>
        <v>EUR</v>
      </c>
      <c r="F216" s="969"/>
      <c r="G216" s="1004">
        <f t="shared" si="7"/>
        <v>0</v>
      </c>
      <c r="H216" s="1004">
        <f t="shared" si="7"/>
        <v>0</v>
      </c>
      <c r="I216" s="1004">
        <f t="shared" si="7"/>
        <v>0</v>
      </c>
      <c r="J216" s="1004">
        <f t="shared" si="7"/>
        <v>0</v>
      </c>
      <c r="K216" s="1004">
        <f t="shared" si="7"/>
        <v>0</v>
      </c>
      <c r="L216" s="1004">
        <f t="shared" si="7"/>
        <v>0</v>
      </c>
      <c r="M216" s="1004">
        <f t="shared" si="7"/>
        <v>0</v>
      </c>
      <c r="N216" s="1005">
        <f t="shared" si="7"/>
        <v>0</v>
      </c>
      <c r="O216" s="990"/>
      <c r="P216" s="990"/>
      <c r="Q216" s="1007"/>
    </row>
    <row r="217" spans="2:17" s="948" customFormat="1" hidden="1" outlineLevel="1">
      <c r="B217" s="985" t="str">
        <f t="shared" si="6"/>
        <v>SKU 2</v>
      </c>
      <c r="C217" s="985" t="str">
        <f t="shared" si="6"/>
        <v>SKU 2</v>
      </c>
      <c r="D217" s="986" t="str">
        <f t="shared" si="6"/>
        <v>AM</v>
      </c>
      <c r="E217" s="986" t="str">
        <f t="shared" si="6"/>
        <v>EUR</v>
      </c>
      <c r="F217" s="969"/>
      <c r="G217" s="1004">
        <f t="shared" si="7"/>
        <v>0</v>
      </c>
      <c r="H217" s="1004">
        <f t="shared" si="7"/>
        <v>0</v>
      </c>
      <c r="I217" s="1004">
        <f t="shared" si="7"/>
        <v>0</v>
      </c>
      <c r="J217" s="1004">
        <f t="shared" si="7"/>
        <v>0</v>
      </c>
      <c r="K217" s="1004">
        <f t="shared" si="7"/>
        <v>0</v>
      </c>
      <c r="L217" s="1004">
        <f t="shared" si="7"/>
        <v>0</v>
      </c>
      <c r="M217" s="1004">
        <f t="shared" si="7"/>
        <v>0</v>
      </c>
      <c r="N217" s="1005">
        <f t="shared" si="7"/>
        <v>0</v>
      </c>
      <c r="O217" s="990"/>
      <c r="P217" s="990"/>
      <c r="Q217" s="1007"/>
    </row>
    <row r="218" spans="2:17" s="948" customFormat="1" hidden="1" outlineLevel="1">
      <c r="B218" s="985" t="str">
        <f t="shared" si="6"/>
        <v xml:space="preserve">SKU 3 </v>
      </c>
      <c r="C218" s="985" t="str">
        <f t="shared" si="6"/>
        <v xml:space="preserve">SKU 3 </v>
      </c>
      <c r="D218" s="986" t="str">
        <f t="shared" si="6"/>
        <v>AM</v>
      </c>
      <c r="E218" s="986" t="str">
        <f t="shared" si="6"/>
        <v>EUR</v>
      </c>
      <c r="F218" s="969"/>
      <c r="G218" s="1004">
        <f t="shared" si="7"/>
        <v>0</v>
      </c>
      <c r="H218" s="1004">
        <f t="shared" si="7"/>
        <v>0</v>
      </c>
      <c r="I218" s="1004">
        <f t="shared" si="7"/>
        <v>0</v>
      </c>
      <c r="J218" s="1004">
        <f t="shared" si="7"/>
        <v>0</v>
      </c>
      <c r="K218" s="1004">
        <f t="shared" si="7"/>
        <v>0</v>
      </c>
      <c r="L218" s="1004">
        <f t="shared" si="7"/>
        <v>0</v>
      </c>
      <c r="M218" s="1004">
        <f t="shared" si="7"/>
        <v>0</v>
      </c>
      <c r="N218" s="1005">
        <f t="shared" si="7"/>
        <v>0</v>
      </c>
      <c r="O218" s="990"/>
      <c r="P218" s="990"/>
      <c r="Q218" s="1007"/>
    </row>
    <row r="219" spans="2:17" s="948" customFormat="1" hidden="1" outlineLevel="1">
      <c r="B219" s="985" t="str">
        <f t="shared" si="6"/>
        <v>SKU 4</v>
      </c>
      <c r="C219" s="985" t="str">
        <f t="shared" si="6"/>
        <v>SKU 4</v>
      </c>
      <c r="D219" s="986" t="str">
        <f t="shared" si="6"/>
        <v>AM</v>
      </c>
      <c r="E219" s="986" t="str">
        <f t="shared" si="6"/>
        <v>EUR</v>
      </c>
      <c r="F219" s="969"/>
      <c r="G219" s="1004">
        <f t="shared" si="7"/>
        <v>0</v>
      </c>
      <c r="H219" s="1004">
        <f t="shared" si="7"/>
        <v>0</v>
      </c>
      <c r="I219" s="1004">
        <f t="shared" si="7"/>
        <v>0</v>
      </c>
      <c r="J219" s="1004">
        <f t="shared" si="7"/>
        <v>0</v>
      </c>
      <c r="K219" s="1004">
        <f t="shared" si="7"/>
        <v>0</v>
      </c>
      <c r="L219" s="1004">
        <f t="shared" si="7"/>
        <v>0</v>
      </c>
      <c r="M219" s="1004">
        <f t="shared" si="7"/>
        <v>0</v>
      </c>
      <c r="N219" s="1005">
        <f t="shared" si="7"/>
        <v>0</v>
      </c>
      <c r="O219" s="990"/>
      <c r="P219" s="990"/>
      <c r="Q219" s="1007"/>
    </row>
    <row r="220" spans="2:17" s="948" customFormat="1" hidden="1" outlineLevel="1">
      <c r="B220" s="985" t="str">
        <f t="shared" si="6"/>
        <v>SKU 5</v>
      </c>
      <c r="C220" s="985" t="str">
        <f t="shared" si="6"/>
        <v>SKU 5</v>
      </c>
      <c r="D220" s="986" t="str">
        <f t="shared" si="6"/>
        <v>AM</v>
      </c>
      <c r="E220" s="986" t="str">
        <f t="shared" si="6"/>
        <v>EUR</v>
      </c>
      <c r="F220" s="969"/>
      <c r="G220" s="1004">
        <f t="shared" si="7"/>
        <v>0</v>
      </c>
      <c r="H220" s="1004">
        <f t="shared" si="7"/>
        <v>0</v>
      </c>
      <c r="I220" s="1004">
        <f t="shared" si="7"/>
        <v>0</v>
      </c>
      <c r="J220" s="1004">
        <f t="shared" si="7"/>
        <v>0</v>
      </c>
      <c r="K220" s="1004">
        <f t="shared" si="7"/>
        <v>0</v>
      </c>
      <c r="L220" s="1004">
        <f t="shared" si="7"/>
        <v>0</v>
      </c>
      <c r="M220" s="1004">
        <f t="shared" si="7"/>
        <v>0</v>
      </c>
      <c r="N220" s="1005">
        <f t="shared" si="7"/>
        <v>0</v>
      </c>
      <c r="O220" s="990"/>
      <c r="P220" s="990"/>
      <c r="Q220" s="1007"/>
    </row>
    <row r="221" spans="2:17" s="948" customFormat="1" hidden="1" outlineLevel="1">
      <c r="B221" s="985" t="str">
        <f t="shared" si="6"/>
        <v>SKU 1</v>
      </c>
      <c r="C221" s="985" t="str">
        <f t="shared" si="6"/>
        <v>SKU 1</v>
      </c>
      <c r="D221" s="986" t="str">
        <f t="shared" si="6"/>
        <v>GE</v>
      </c>
      <c r="E221" s="986" t="str">
        <f t="shared" si="6"/>
        <v>EUR</v>
      </c>
      <c r="F221" s="969"/>
      <c r="G221" s="1004">
        <f t="shared" si="7"/>
        <v>0</v>
      </c>
      <c r="H221" s="1004">
        <f t="shared" si="7"/>
        <v>0</v>
      </c>
      <c r="I221" s="1004">
        <f t="shared" si="7"/>
        <v>0</v>
      </c>
      <c r="J221" s="1004">
        <f t="shared" si="7"/>
        <v>0</v>
      </c>
      <c r="K221" s="1004">
        <f t="shared" si="7"/>
        <v>0</v>
      </c>
      <c r="L221" s="1004">
        <f t="shared" si="7"/>
        <v>0</v>
      </c>
      <c r="M221" s="1004">
        <f t="shared" si="7"/>
        <v>0</v>
      </c>
      <c r="N221" s="1005">
        <f t="shared" si="7"/>
        <v>0</v>
      </c>
      <c r="O221" s="990"/>
      <c r="P221" s="990"/>
      <c r="Q221" s="1007"/>
    </row>
    <row r="222" spans="2:17" s="948" customFormat="1" hidden="1" outlineLevel="1">
      <c r="B222" s="985" t="str">
        <f t="shared" si="6"/>
        <v>SKU 2</v>
      </c>
      <c r="C222" s="985" t="str">
        <f t="shared" si="6"/>
        <v>SKU 2</v>
      </c>
      <c r="D222" s="986" t="str">
        <f t="shared" si="6"/>
        <v>GE</v>
      </c>
      <c r="E222" s="986" t="str">
        <f t="shared" si="6"/>
        <v>EUR</v>
      </c>
      <c r="F222" s="969"/>
      <c r="G222" s="1004">
        <f t="shared" ref="G222:N250" si="8">G100*(1-G161)</f>
        <v>0</v>
      </c>
      <c r="H222" s="1004">
        <f t="shared" si="8"/>
        <v>0</v>
      </c>
      <c r="I222" s="1004">
        <f t="shared" si="8"/>
        <v>0</v>
      </c>
      <c r="J222" s="1004">
        <f t="shared" si="8"/>
        <v>0</v>
      </c>
      <c r="K222" s="1004">
        <f t="shared" si="8"/>
        <v>0</v>
      </c>
      <c r="L222" s="1004">
        <f t="shared" si="8"/>
        <v>0</v>
      </c>
      <c r="M222" s="1004">
        <f t="shared" si="8"/>
        <v>0</v>
      </c>
      <c r="N222" s="1005">
        <f t="shared" si="8"/>
        <v>0</v>
      </c>
      <c r="O222" s="990"/>
      <c r="P222" s="990"/>
      <c r="Q222" s="1007"/>
    </row>
    <row r="223" spans="2:17" s="948" customFormat="1" hidden="1" outlineLevel="1">
      <c r="B223" s="985" t="str">
        <f t="shared" si="6"/>
        <v xml:space="preserve">SKU 3 </v>
      </c>
      <c r="C223" s="985" t="str">
        <f t="shared" si="6"/>
        <v xml:space="preserve">SKU 3 </v>
      </c>
      <c r="D223" s="986" t="str">
        <f t="shared" si="6"/>
        <v>GE</v>
      </c>
      <c r="E223" s="986" t="str">
        <f t="shared" si="6"/>
        <v>EUR</v>
      </c>
      <c r="F223" s="969"/>
      <c r="G223" s="1004">
        <f t="shared" si="8"/>
        <v>0</v>
      </c>
      <c r="H223" s="1004">
        <f t="shared" si="8"/>
        <v>0</v>
      </c>
      <c r="I223" s="1004">
        <f t="shared" si="8"/>
        <v>0</v>
      </c>
      <c r="J223" s="1004">
        <f t="shared" si="8"/>
        <v>0</v>
      </c>
      <c r="K223" s="1004">
        <f t="shared" si="8"/>
        <v>0</v>
      </c>
      <c r="L223" s="1004">
        <f t="shared" si="8"/>
        <v>0</v>
      </c>
      <c r="M223" s="1004">
        <f t="shared" si="8"/>
        <v>0</v>
      </c>
      <c r="N223" s="1005">
        <f t="shared" si="8"/>
        <v>0</v>
      </c>
      <c r="O223" s="990"/>
      <c r="P223" s="990"/>
      <c r="Q223" s="1007"/>
    </row>
    <row r="224" spans="2:17" s="948" customFormat="1" hidden="1" outlineLevel="1">
      <c r="B224" s="985" t="str">
        <f t="shared" si="6"/>
        <v>SKU 4</v>
      </c>
      <c r="C224" s="985" t="str">
        <f t="shared" si="6"/>
        <v>SKU 4</v>
      </c>
      <c r="D224" s="986" t="str">
        <f t="shared" si="6"/>
        <v>GE</v>
      </c>
      <c r="E224" s="986" t="str">
        <f t="shared" si="6"/>
        <v>EUR</v>
      </c>
      <c r="F224" s="969"/>
      <c r="G224" s="1004">
        <f t="shared" si="8"/>
        <v>0</v>
      </c>
      <c r="H224" s="1004">
        <f t="shared" si="8"/>
        <v>0</v>
      </c>
      <c r="I224" s="1004">
        <f t="shared" si="8"/>
        <v>0</v>
      </c>
      <c r="J224" s="1004">
        <f t="shared" si="8"/>
        <v>0</v>
      </c>
      <c r="K224" s="1004">
        <f t="shared" si="8"/>
        <v>0</v>
      </c>
      <c r="L224" s="1004">
        <f t="shared" si="8"/>
        <v>0</v>
      </c>
      <c r="M224" s="1004">
        <f t="shared" si="8"/>
        <v>0</v>
      </c>
      <c r="N224" s="1005">
        <f t="shared" si="8"/>
        <v>0</v>
      </c>
      <c r="O224" s="990"/>
      <c r="P224" s="990"/>
      <c r="Q224" s="1007"/>
    </row>
    <row r="225" spans="2:17" s="948" customFormat="1" hidden="1" outlineLevel="1">
      <c r="B225" s="985" t="str">
        <f t="shared" ref="B225:E288" si="9">B164</f>
        <v>SKU 5</v>
      </c>
      <c r="C225" s="985" t="str">
        <f t="shared" si="9"/>
        <v>SKU 5</v>
      </c>
      <c r="D225" s="986" t="str">
        <f t="shared" si="9"/>
        <v>GE</v>
      </c>
      <c r="E225" s="986" t="str">
        <f t="shared" si="9"/>
        <v>EUR</v>
      </c>
      <c r="F225" s="969"/>
      <c r="G225" s="1004">
        <f t="shared" si="8"/>
        <v>0</v>
      </c>
      <c r="H225" s="1004">
        <f t="shared" si="8"/>
        <v>0</v>
      </c>
      <c r="I225" s="1004">
        <f t="shared" si="8"/>
        <v>0</v>
      </c>
      <c r="J225" s="1004">
        <f t="shared" si="8"/>
        <v>0</v>
      </c>
      <c r="K225" s="1004">
        <f t="shared" si="8"/>
        <v>0</v>
      </c>
      <c r="L225" s="1004">
        <f t="shared" si="8"/>
        <v>0</v>
      </c>
      <c r="M225" s="1004">
        <f t="shared" si="8"/>
        <v>0</v>
      </c>
      <c r="N225" s="1005">
        <f t="shared" si="8"/>
        <v>0</v>
      </c>
      <c r="O225" s="990"/>
      <c r="P225" s="990"/>
      <c r="Q225" s="1007"/>
    </row>
    <row r="226" spans="2:17" s="948" customFormat="1" hidden="1" outlineLevel="1">
      <c r="B226" s="985" t="str">
        <f t="shared" si="9"/>
        <v>SKU 1</v>
      </c>
      <c r="C226" s="985" t="str">
        <f t="shared" si="9"/>
        <v>SKU 1</v>
      </c>
      <c r="D226" s="986" t="str">
        <f t="shared" si="9"/>
        <v>MD</v>
      </c>
      <c r="E226" s="986" t="str">
        <f t="shared" si="9"/>
        <v>EUR</v>
      </c>
      <c r="F226" s="969"/>
      <c r="G226" s="1004">
        <f t="shared" si="8"/>
        <v>0</v>
      </c>
      <c r="H226" s="1004">
        <f t="shared" si="8"/>
        <v>0</v>
      </c>
      <c r="I226" s="1004">
        <f t="shared" si="8"/>
        <v>0</v>
      </c>
      <c r="J226" s="1004">
        <f t="shared" si="8"/>
        <v>0</v>
      </c>
      <c r="K226" s="1004">
        <f t="shared" si="8"/>
        <v>0</v>
      </c>
      <c r="L226" s="1004">
        <f t="shared" si="8"/>
        <v>0</v>
      </c>
      <c r="M226" s="1004">
        <f t="shared" si="8"/>
        <v>0</v>
      </c>
      <c r="N226" s="1005">
        <f t="shared" si="8"/>
        <v>0</v>
      </c>
      <c r="O226" s="990"/>
      <c r="P226" s="990"/>
      <c r="Q226" s="1007"/>
    </row>
    <row r="227" spans="2:17" s="948" customFormat="1" hidden="1" outlineLevel="1">
      <c r="B227" s="985" t="str">
        <f t="shared" si="9"/>
        <v>SKU 2</v>
      </c>
      <c r="C227" s="985" t="str">
        <f t="shared" si="9"/>
        <v>SKU 2</v>
      </c>
      <c r="D227" s="986" t="str">
        <f t="shared" si="9"/>
        <v>MD</v>
      </c>
      <c r="E227" s="986" t="str">
        <f t="shared" si="9"/>
        <v>EUR</v>
      </c>
      <c r="F227" s="969"/>
      <c r="G227" s="1004">
        <f t="shared" si="8"/>
        <v>0</v>
      </c>
      <c r="H227" s="1004">
        <f t="shared" si="8"/>
        <v>0</v>
      </c>
      <c r="I227" s="1004">
        <f t="shared" si="8"/>
        <v>0</v>
      </c>
      <c r="J227" s="1004">
        <f t="shared" si="8"/>
        <v>0</v>
      </c>
      <c r="K227" s="1004">
        <f t="shared" si="8"/>
        <v>0</v>
      </c>
      <c r="L227" s="1004">
        <f t="shared" si="8"/>
        <v>0</v>
      </c>
      <c r="M227" s="1004">
        <f t="shared" si="8"/>
        <v>0</v>
      </c>
      <c r="N227" s="1005">
        <f t="shared" si="8"/>
        <v>0</v>
      </c>
      <c r="O227" s="990"/>
      <c r="P227" s="990"/>
      <c r="Q227" s="1007"/>
    </row>
    <row r="228" spans="2:17" s="948" customFormat="1" hidden="1" outlineLevel="1">
      <c r="B228" s="985" t="str">
        <f t="shared" si="9"/>
        <v xml:space="preserve">SKU 3 </v>
      </c>
      <c r="C228" s="985" t="str">
        <f t="shared" si="9"/>
        <v xml:space="preserve">SKU 3 </v>
      </c>
      <c r="D228" s="986" t="str">
        <f t="shared" si="9"/>
        <v>MD</v>
      </c>
      <c r="E228" s="986" t="str">
        <f t="shared" si="9"/>
        <v>EUR</v>
      </c>
      <c r="F228" s="969"/>
      <c r="G228" s="1004">
        <f t="shared" si="8"/>
        <v>0</v>
      </c>
      <c r="H228" s="1004">
        <f t="shared" si="8"/>
        <v>0</v>
      </c>
      <c r="I228" s="1004">
        <f t="shared" si="8"/>
        <v>0</v>
      </c>
      <c r="J228" s="1004">
        <f t="shared" si="8"/>
        <v>0</v>
      </c>
      <c r="K228" s="1004">
        <f t="shared" si="8"/>
        <v>0</v>
      </c>
      <c r="L228" s="1004">
        <f t="shared" si="8"/>
        <v>0</v>
      </c>
      <c r="M228" s="1004">
        <f t="shared" si="8"/>
        <v>0</v>
      </c>
      <c r="N228" s="1005">
        <f t="shared" si="8"/>
        <v>0</v>
      </c>
      <c r="O228" s="990"/>
      <c r="P228" s="990"/>
      <c r="Q228" s="1007"/>
    </row>
    <row r="229" spans="2:17" s="948" customFormat="1" hidden="1" outlineLevel="1">
      <c r="B229" s="985" t="str">
        <f t="shared" si="9"/>
        <v>SKU 4</v>
      </c>
      <c r="C229" s="985" t="str">
        <f t="shared" si="9"/>
        <v>SKU 4</v>
      </c>
      <c r="D229" s="986" t="str">
        <f t="shared" si="9"/>
        <v>MD</v>
      </c>
      <c r="E229" s="986" t="str">
        <f t="shared" si="9"/>
        <v>EUR</v>
      </c>
      <c r="F229" s="969"/>
      <c r="G229" s="1004">
        <f t="shared" si="8"/>
        <v>0</v>
      </c>
      <c r="H229" s="1004">
        <f t="shared" si="8"/>
        <v>0</v>
      </c>
      <c r="I229" s="1004">
        <f t="shared" si="8"/>
        <v>0</v>
      </c>
      <c r="J229" s="1004">
        <f t="shared" si="8"/>
        <v>0</v>
      </c>
      <c r="K229" s="1004">
        <f t="shared" si="8"/>
        <v>0</v>
      </c>
      <c r="L229" s="1004">
        <f t="shared" si="8"/>
        <v>0</v>
      </c>
      <c r="M229" s="1004">
        <f t="shared" si="8"/>
        <v>0</v>
      </c>
      <c r="N229" s="1005">
        <f t="shared" si="8"/>
        <v>0</v>
      </c>
      <c r="O229" s="990"/>
      <c r="P229" s="990"/>
      <c r="Q229" s="1007"/>
    </row>
    <row r="230" spans="2:17" s="948" customFormat="1" hidden="1" outlineLevel="1">
      <c r="B230" s="985" t="str">
        <f t="shared" si="9"/>
        <v>SKU 5</v>
      </c>
      <c r="C230" s="985" t="str">
        <f t="shared" si="9"/>
        <v>SKU 5</v>
      </c>
      <c r="D230" s="986" t="str">
        <f t="shared" si="9"/>
        <v>MD</v>
      </c>
      <c r="E230" s="986" t="str">
        <f t="shared" si="9"/>
        <v>EUR</v>
      </c>
      <c r="F230" s="969"/>
      <c r="G230" s="1004">
        <f t="shared" si="8"/>
        <v>0</v>
      </c>
      <c r="H230" s="1004">
        <f t="shared" si="8"/>
        <v>0</v>
      </c>
      <c r="I230" s="1004">
        <f t="shared" si="8"/>
        <v>0</v>
      </c>
      <c r="J230" s="1004">
        <f t="shared" si="8"/>
        <v>0</v>
      </c>
      <c r="K230" s="1004">
        <f t="shared" si="8"/>
        <v>0</v>
      </c>
      <c r="L230" s="1004">
        <f t="shared" si="8"/>
        <v>0</v>
      </c>
      <c r="M230" s="1004">
        <f t="shared" si="8"/>
        <v>0</v>
      </c>
      <c r="N230" s="1005">
        <f t="shared" si="8"/>
        <v>0</v>
      </c>
      <c r="O230" s="990"/>
      <c r="P230" s="990"/>
      <c r="Q230" s="1007"/>
    </row>
    <row r="231" spans="2:17" s="948" customFormat="1" hidden="1" outlineLevel="1">
      <c r="B231" s="985" t="str">
        <f t="shared" si="9"/>
        <v>SKU 1</v>
      </c>
      <c r="C231" s="985" t="str">
        <f t="shared" si="9"/>
        <v>SKU 1</v>
      </c>
      <c r="D231" s="986" t="str">
        <f t="shared" si="9"/>
        <v>KG</v>
      </c>
      <c r="E231" s="986" t="str">
        <f t="shared" si="9"/>
        <v>EUR</v>
      </c>
      <c r="F231" s="969"/>
      <c r="G231" s="1004">
        <f t="shared" si="8"/>
        <v>0</v>
      </c>
      <c r="H231" s="1004">
        <f t="shared" si="8"/>
        <v>0</v>
      </c>
      <c r="I231" s="1004">
        <f t="shared" si="8"/>
        <v>0</v>
      </c>
      <c r="J231" s="1004">
        <f t="shared" si="8"/>
        <v>0</v>
      </c>
      <c r="K231" s="1004">
        <f t="shared" si="8"/>
        <v>0</v>
      </c>
      <c r="L231" s="1004">
        <f t="shared" si="8"/>
        <v>0</v>
      </c>
      <c r="M231" s="1004">
        <f t="shared" si="8"/>
        <v>0</v>
      </c>
      <c r="N231" s="1005">
        <f t="shared" si="8"/>
        <v>0</v>
      </c>
      <c r="O231" s="990"/>
      <c r="P231" s="990"/>
      <c r="Q231" s="1007"/>
    </row>
    <row r="232" spans="2:17" s="948" customFormat="1" hidden="1" outlineLevel="1">
      <c r="B232" s="985" t="str">
        <f t="shared" si="9"/>
        <v>SKU 2</v>
      </c>
      <c r="C232" s="985" t="str">
        <f t="shared" si="9"/>
        <v>SKU 2</v>
      </c>
      <c r="D232" s="986" t="str">
        <f t="shared" si="9"/>
        <v>KG</v>
      </c>
      <c r="E232" s="986" t="str">
        <f t="shared" si="9"/>
        <v>EUR</v>
      </c>
      <c r="F232" s="969"/>
      <c r="G232" s="1004">
        <f t="shared" si="8"/>
        <v>0</v>
      </c>
      <c r="H232" s="1004">
        <f t="shared" si="8"/>
        <v>0</v>
      </c>
      <c r="I232" s="1004">
        <f t="shared" si="8"/>
        <v>0</v>
      </c>
      <c r="J232" s="1004">
        <f t="shared" si="8"/>
        <v>0</v>
      </c>
      <c r="K232" s="1004">
        <f t="shared" si="8"/>
        <v>0</v>
      </c>
      <c r="L232" s="1004">
        <f t="shared" si="8"/>
        <v>0</v>
      </c>
      <c r="M232" s="1004">
        <f t="shared" si="8"/>
        <v>0</v>
      </c>
      <c r="N232" s="1005">
        <f t="shared" si="8"/>
        <v>0</v>
      </c>
      <c r="O232" s="990"/>
      <c r="P232" s="990"/>
      <c r="Q232" s="1007"/>
    </row>
    <row r="233" spans="2:17" s="948" customFormat="1" hidden="1" outlineLevel="1">
      <c r="B233" s="985" t="str">
        <f t="shared" si="9"/>
        <v xml:space="preserve">SKU 3 </v>
      </c>
      <c r="C233" s="985" t="str">
        <f t="shared" si="9"/>
        <v xml:space="preserve">SKU 3 </v>
      </c>
      <c r="D233" s="986" t="str">
        <f t="shared" si="9"/>
        <v>KG</v>
      </c>
      <c r="E233" s="986" t="str">
        <f t="shared" si="9"/>
        <v>EUR</v>
      </c>
      <c r="F233" s="969"/>
      <c r="G233" s="1004">
        <f t="shared" si="8"/>
        <v>0</v>
      </c>
      <c r="H233" s="1004">
        <f t="shared" si="8"/>
        <v>0</v>
      </c>
      <c r="I233" s="1004">
        <f t="shared" si="8"/>
        <v>0</v>
      </c>
      <c r="J233" s="1004">
        <f t="shared" si="8"/>
        <v>0</v>
      </c>
      <c r="K233" s="1004">
        <f t="shared" si="8"/>
        <v>0</v>
      </c>
      <c r="L233" s="1004">
        <f t="shared" si="8"/>
        <v>0</v>
      </c>
      <c r="M233" s="1004">
        <f t="shared" si="8"/>
        <v>0</v>
      </c>
      <c r="N233" s="1005">
        <f t="shared" si="8"/>
        <v>0</v>
      </c>
      <c r="O233" s="990"/>
      <c r="P233" s="990"/>
      <c r="Q233" s="1007"/>
    </row>
    <row r="234" spans="2:17" s="948" customFormat="1" hidden="1" outlineLevel="1">
      <c r="B234" s="985" t="str">
        <f t="shared" si="9"/>
        <v>SKU 4</v>
      </c>
      <c r="C234" s="985" t="str">
        <f t="shared" si="9"/>
        <v>SKU 4</v>
      </c>
      <c r="D234" s="986" t="str">
        <f t="shared" si="9"/>
        <v>KG</v>
      </c>
      <c r="E234" s="986" t="str">
        <f t="shared" si="9"/>
        <v>EUR</v>
      </c>
      <c r="F234" s="969"/>
      <c r="G234" s="1004">
        <f t="shared" si="8"/>
        <v>0</v>
      </c>
      <c r="H234" s="1004">
        <f t="shared" si="8"/>
        <v>0</v>
      </c>
      <c r="I234" s="1004">
        <f t="shared" si="8"/>
        <v>0</v>
      </c>
      <c r="J234" s="1004">
        <f t="shared" si="8"/>
        <v>0</v>
      </c>
      <c r="K234" s="1004">
        <f t="shared" si="8"/>
        <v>0</v>
      </c>
      <c r="L234" s="1004">
        <f t="shared" si="8"/>
        <v>0</v>
      </c>
      <c r="M234" s="1004">
        <f t="shared" si="8"/>
        <v>0</v>
      </c>
      <c r="N234" s="1005">
        <f t="shared" si="8"/>
        <v>0</v>
      </c>
      <c r="O234" s="990"/>
      <c r="P234" s="990"/>
      <c r="Q234" s="1007"/>
    </row>
    <row r="235" spans="2:17" s="948" customFormat="1" hidden="1" outlineLevel="1">
      <c r="B235" s="985" t="str">
        <f t="shared" si="9"/>
        <v>SKU 5</v>
      </c>
      <c r="C235" s="985" t="str">
        <f t="shared" si="9"/>
        <v>SKU 5</v>
      </c>
      <c r="D235" s="986" t="str">
        <f t="shared" si="9"/>
        <v>KG</v>
      </c>
      <c r="E235" s="986" t="str">
        <f t="shared" si="9"/>
        <v>EUR</v>
      </c>
      <c r="F235" s="969"/>
      <c r="G235" s="1004">
        <f t="shared" si="8"/>
        <v>0</v>
      </c>
      <c r="H235" s="1004">
        <f t="shared" si="8"/>
        <v>0</v>
      </c>
      <c r="I235" s="1004">
        <f t="shared" si="8"/>
        <v>0</v>
      </c>
      <c r="J235" s="1004">
        <f t="shared" si="8"/>
        <v>0</v>
      </c>
      <c r="K235" s="1004">
        <f t="shared" si="8"/>
        <v>0</v>
      </c>
      <c r="L235" s="1004">
        <f t="shared" si="8"/>
        <v>0</v>
      </c>
      <c r="M235" s="1004">
        <f t="shared" si="8"/>
        <v>0</v>
      </c>
      <c r="N235" s="1005">
        <f t="shared" si="8"/>
        <v>0</v>
      </c>
      <c r="O235" s="990"/>
      <c r="P235" s="990"/>
      <c r="Q235" s="1007"/>
    </row>
    <row r="236" spans="2:17" s="948" customFormat="1" hidden="1" outlineLevel="1">
      <c r="B236" s="985" t="str">
        <f t="shared" si="9"/>
        <v>SKU 1</v>
      </c>
      <c r="C236" s="985" t="str">
        <f t="shared" si="9"/>
        <v>SKU 1</v>
      </c>
      <c r="D236" s="986" t="str">
        <f t="shared" si="9"/>
        <v>TJ</v>
      </c>
      <c r="E236" s="986" t="str">
        <f t="shared" si="9"/>
        <v>EUR</v>
      </c>
      <c r="F236" s="969"/>
      <c r="G236" s="1004">
        <f t="shared" si="8"/>
        <v>0</v>
      </c>
      <c r="H236" s="1004">
        <f t="shared" si="8"/>
        <v>0</v>
      </c>
      <c r="I236" s="1004">
        <f t="shared" si="8"/>
        <v>0</v>
      </c>
      <c r="J236" s="1004">
        <f t="shared" si="8"/>
        <v>0</v>
      </c>
      <c r="K236" s="1004">
        <f t="shared" si="8"/>
        <v>0</v>
      </c>
      <c r="L236" s="1004">
        <f t="shared" si="8"/>
        <v>0</v>
      </c>
      <c r="M236" s="1004">
        <f t="shared" si="8"/>
        <v>0</v>
      </c>
      <c r="N236" s="1005">
        <f t="shared" si="8"/>
        <v>0</v>
      </c>
      <c r="O236" s="990"/>
      <c r="P236" s="990"/>
      <c r="Q236" s="1007"/>
    </row>
    <row r="237" spans="2:17" s="948" customFormat="1" hidden="1" outlineLevel="1">
      <c r="B237" s="985" t="str">
        <f t="shared" si="9"/>
        <v>SKU 2</v>
      </c>
      <c r="C237" s="985" t="str">
        <f t="shared" si="9"/>
        <v>SKU 2</v>
      </c>
      <c r="D237" s="986" t="str">
        <f t="shared" si="9"/>
        <v>TJ</v>
      </c>
      <c r="E237" s="986" t="str">
        <f t="shared" si="9"/>
        <v>EUR</v>
      </c>
      <c r="F237" s="969"/>
      <c r="G237" s="1004">
        <f t="shared" si="8"/>
        <v>0</v>
      </c>
      <c r="H237" s="1004">
        <f t="shared" si="8"/>
        <v>0</v>
      </c>
      <c r="I237" s="1004">
        <f t="shared" si="8"/>
        <v>0</v>
      </c>
      <c r="J237" s="1004">
        <f t="shared" si="8"/>
        <v>0</v>
      </c>
      <c r="K237" s="1004">
        <f t="shared" si="8"/>
        <v>0</v>
      </c>
      <c r="L237" s="1004">
        <f t="shared" si="8"/>
        <v>0</v>
      </c>
      <c r="M237" s="1004">
        <f t="shared" si="8"/>
        <v>0</v>
      </c>
      <c r="N237" s="1005">
        <f t="shared" si="8"/>
        <v>0</v>
      </c>
      <c r="O237" s="990"/>
      <c r="P237" s="990"/>
      <c r="Q237" s="1007"/>
    </row>
    <row r="238" spans="2:17" s="948" customFormat="1" hidden="1" outlineLevel="1">
      <c r="B238" s="985" t="str">
        <f t="shared" si="9"/>
        <v xml:space="preserve">SKU 3 </v>
      </c>
      <c r="C238" s="985" t="str">
        <f t="shared" si="9"/>
        <v xml:space="preserve">SKU 3 </v>
      </c>
      <c r="D238" s="986" t="str">
        <f t="shared" si="9"/>
        <v>TJ</v>
      </c>
      <c r="E238" s="986" t="str">
        <f t="shared" si="9"/>
        <v>EUR</v>
      </c>
      <c r="F238" s="969"/>
      <c r="G238" s="1004">
        <f t="shared" si="8"/>
        <v>0</v>
      </c>
      <c r="H238" s="1004">
        <f t="shared" si="8"/>
        <v>0</v>
      </c>
      <c r="I238" s="1004">
        <f t="shared" si="8"/>
        <v>0</v>
      </c>
      <c r="J238" s="1004">
        <f t="shared" si="8"/>
        <v>0</v>
      </c>
      <c r="K238" s="1004">
        <f t="shared" si="8"/>
        <v>0</v>
      </c>
      <c r="L238" s="1004">
        <f t="shared" si="8"/>
        <v>0</v>
      </c>
      <c r="M238" s="1004">
        <f t="shared" si="8"/>
        <v>0</v>
      </c>
      <c r="N238" s="1005">
        <f t="shared" si="8"/>
        <v>0</v>
      </c>
      <c r="O238" s="990"/>
      <c r="P238" s="990"/>
      <c r="Q238" s="1007"/>
    </row>
    <row r="239" spans="2:17" s="948" customFormat="1" hidden="1" outlineLevel="1">
      <c r="B239" s="985" t="str">
        <f t="shared" si="9"/>
        <v>SKU 4</v>
      </c>
      <c r="C239" s="985" t="str">
        <f t="shared" si="9"/>
        <v>SKU 4</v>
      </c>
      <c r="D239" s="986" t="str">
        <f t="shared" si="9"/>
        <v>TJ</v>
      </c>
      <c r="E239" s="986" t="str">
        <f t="shared" si="9"/>
        <v>EUR</v>
      </c>
      <c r="F239" s="969"/>
      <c r="G239" s="1004">
        <f t="shared" si="8"/>
        <v>0</v>
      </c>
      <c r="H239" s="1004">
        <f t="shared" si="8"/>
        <v>0</v>
      </c>
      <c r="I239" s="1004">
        <f t="shared" si="8"/>
        <v>0</v>
      </c>
      <c r="J239" s="1004">
        <f t="shared" si="8"/>
        <v>0</v>
      </c>
      <c r="K239" s="1004">
        <f t="shared" si="8"/>
        <v>0</v>
      </c>
      <c r="L239" s="1004">
        <f t="shared" si="8"/>
        <v>0</v>
      </c>
      <c r="M239" s="1004">
        <f t="shared" si="8"/>
        <v>0</v>
      </c>
      <c r="N239" s="1005">
        <f t="shared" si="8"/>
        <v>0</v>
      </c>
      <c r="O239" s="990"/>
      <c r="P239" s="990"/>
      <c r="Q239" s="1007"/>
    </row>
    <row r="240" spans="2:17" s="948" customFormat="1" hidden="1" outlineLevel="1">
      <c r="B240" s="985" t="str">
        <f t="shared" si="9"/>
        <v>SKU 5</v>
      </c>
      <c r="C240" s="985" t="str">
        <f t="shared" si="9"/>
        <v>SKU 5</v>
      </c>
      <c r="D240" s="986" t="str">
        <f t="shared" si="9"/>
        <v>TJ</v>
      </c>
      <c r="E240" s="986" t="str">
        <f t="shared" si="9"/>
        <v>EUR</v>
      </c>
      <c r="F240" s="969"/>
      <c r="G240" s="1004">
        <f t="shared" si="8"/>
        <v>0</v>
      </c>
      <c r="H240" s="1004">
        <f t="shared" si="8"/>
        <v>0</v>
      </c>
      <c r="I240" s="1004">
        <f t="shared" si="8"/>
        <v>0</v>
      </c>
      <c r="J240" s="1004">
        <f t="shared" si="8"/>
        <v>0</v>
      </c>
      <c r="K240" s="1004">
        <f t="shared" si="8"/>
        <v>0</v>
      </c>
      <c r="L240" s="1004">
        <f t="shared" si="8"/>
        <v>0</v>
      </c>
      <c r="M240" s="1004">
        <f t="shared" si="8"/>
        <v>0</v>
      </c>
      <c r="N240" s="1005">
        <f t="shared" si="8"/>
        <v>0</v>
      </c>
      <c r="O240" s="990"/>
      <c r="P240" s="990"/>
      <c r="Q240" s="1007"/>
    </row>
    <row r="241" spans="1:17" s="948" customFormat="1" hidden="1" outlineLevel="1">
      <c r="B241" s="985" t="str">
        <f t="shared" si="9"/>
        <v>SKU 1</v>
      </c>
      <c r="C241" s="985" t="str">
        <f t="shared" si="9"/>
        <v>SKU 1</v>
      </c>
      <c r="D241" s="986" t="str">
        <f t="shared" si="9"/>
        <v>TM</v>
      </c>
      <c r="E241" s="986" t="str">
        <f t="shared" si="9"/>
        <v>EUR</v>
      </c>
      <c r="F241" s="969"/>
      <c r="G241" s="1004">
        <f t="shared" si="8"/>
        <v>0</v>
      </c>
      <c r="H241" s="1004">
        <f t="shared" si="8"/>
        <v>0</v>
      </c>
      <c r="I241" s="1004">
        <f t="shared" si="8"/>
        <v>0</v>
      </c>
      <c r="J241" s="1004">
        <f t="shared" si="8"/>
        <v>0</v>
      </c>
      <c r="K241" s="1004">
        <f t="shared" si="8"/>
        <v>0</v>
      </c>
      <c r="L241" s="1004">
        <f t="shared" si="8"/>
        <v>0</v>
      </c>
      <c r="M241" s="1004">
        <f t="shared" si="8"/>
        <v>0</v>
      </c>
      <c r="N241" s="1005">
        <f t="shared" si="8"/>
        <v>0</v>
      </c>
      <c r="O241" s="990"/>
      <c r="P241" s="990"/>
      <c r="Q241" s="1007"/>
    </row>
    <row r="242" spans="1:17" s="948" customFormat="1" hidden="1" outlineLevel="1">
      <c r="B242" s="985" t="str">
        <f t="shared" si="9"/>
        <v>SKU 2</v>
      </c>
      <c r="C242" s="985" t="str">
        <f t="shared" si="9"/>
        <v>SKU 2</v>
      </c>
      <c r="D242" s="986" t="str">
        <f t="shared" si="9"/>
        <v>TM</v>
      </c>
      <c r="E242" s="986" t="str">
        <f t="shared" si="9"/>
        <v>EUR</v>
      </c>
      <c r="F242" s="969"/>
      <c r="G242" s="1004">
        <f t="shared" si="8"/>
        <v>0</v>
      </c>
      <c r="H242" s="1004">
        <f t="shared" si="8"/>
        <v>0</v>
      </c>
      <c r="I242" s="1004">
        <f t="shared" si="8"/>
        <v>0</v>
      </c>
      <c r="J242" s="1004">
        <f t="shared" si="8"/>
        <v>0</v>
      </c>
      <c r="K242" s="1004">
        <f t="shared" si="8"/>
        <v>0</v>
      </c>
      <c r="L242" s="1004">
        <f t="shared" si="8"/>
        <v>0</v>
      </c>
      <c r="M242" s="1004">
        <f t="shared" si="8"/>
        <v>0</v>
      </c>
      <c r="N242" s="1005">
        <f t="shared" si="8"/>
        <v>0</v>
      </c>
      <c r="O242" s="990"/>
      <c r="P242" s="990"/>
      <c r="Q242" s="1007"/>
    </row>
    <row r="243" spans="1:17" s="948" customFormat="1" hidden="1" outlineLevel="1">
      <c r="B243" s="985" t="str">
        <f t="shared" si="9"/>
        <v xml:space="preserve">SKU 3 </v>
      </c>
      <c r="C243" s="985" t="str">
        <f t="shared" si="9"/>
        <v xml:space="preserve">SKU 3 </v>
      </c>
      <c r="D243" s="986" t="str">
        <f t="shared" si="9"/>
        <v>TM</v>
      </c>
      <c r="E243" s="986" t="str">
        <f t="shared" si="9"/>
        <v>EUR</v>
      </c>
      <c r="F243" s="969"/>
      <c r="G243" s="1004">
        <f t="shared" si="8"/>
        <v>0</v>
      </c>
      <c r="H243" s="1004">
        <f t="shared" si="8"/>
        <v>0</v>
      </c>
      <c r="I243" s="1004">
        <f t="shared" si="8"/>
        <v>0</v>
      </c>
      <c r="J243" s="1004">
        <f t="shared" si="8"/>
        <v>0</v>
      </c>
      <c r="K243" s="1004">
        <f t="shared" si="8"/>
        <v>0</v>
      </c>
      <c r="L243" s="1004">
        <f t="shared" si="8"/>
        <v>0</v>
      </c>
      <c r="M243" s="1004">
        <f t="shared" si="8"/>
        <v>0</v>
      </c>
      <c r="N243" s="1005">
        <f t="shared" si="8"/>
        <v>0</v>
      </c>
      <c r="O243" s="990"/>
      <c r="P243" s="990"/>
      <c r="Q243" s="1007"/>
    </row>
    <row r="244" spans="1:17" s="948" customFormat="1" hidden="1" outlineLevel="1">
      <c r="B244" s="985" t="str">
        <f t="shared" si="9"/>
        <v>SKU 4</v>
      </c>
      <c r="C244" s="985" t="str">
        <f t="shared" si="9"/>
        <v>SKU 4</v>
      </c>
      <c r="D244" s="986" t="str">
        <f t="shared" si="9"/>
        <v>TM</v>
      </c>
      <c r="E244" s="986" t="str">
        <f t="shared" si="9"/>
        <v>EUR</v>
      </c>
      <c r="F244" s="969"/>
      <c r="G244" s="1004">
        <f t="shared" si="8"/>
        <v>0</v>
      </c>
      <c r="H244" s="1004">
        <f t="shared" si="8"/>
        <v>0</v>
      </c>
      <c r="I244" s="1004">
        <f t="shared" si="8"/>
        <v>0</v>
      </c>
      <c r="J244" s="1004">
        <f t="shared" si="8"/>
        <v>0</v>
      </c>
      <c r="K244" s="1004">
        <f t="shared" si="8"/>
        <v>0</v>
      </c>
      <c r="L244" s="1004">
        <f t="shared" si="8"/>
        <v>0</v>
      </c>
      <c r="M244" s="1004">
        <f t="shared" si="8"/>
        <v>0</v>
      </c>
      <c r="N244" s="1005">
        <f t="shared" si="8"/>
        <v>0</v>
      </c>
      <c r="O244" s="990"/>
      <c r="P244" s="990"/>
      <c r="Q244" s="1007"/>
    </row>
    <row r="245" spans="1:17" s="948" customFormat="1" hidden="1" outlineLevel="1">
      <c r="B245" s="985" t="str">
        <f t="shared" si="9"/>
        <v>SKU 5</v>
      </c>
      <c r="C245" s="985" t="str">
        <f t="shared" si="9"/>
        <v>SKU 5</v>
      </c>
      <c r="D245" s="986" t="str">
        <f t="shared" si="9"/>
        <v>TM</v>
      </c>
      <c r="E245" s="986" t="str">
        <f t="shared" si="9"/>
        <v>EUR</v>
      </c>
      <c r="F245" s="969"/>
      <c r="G245" s="1004">
        <f t="shared" si="8"/>
        <v>0</v>
      </c>
      <c r="H245" s="1004">
        <f t="shared" si="8"/>
        <v>0</v>
      </c>
      <c r="I245" s="1004">
        <f t="shared" si="8"/>
        <v>0</v>
      </c>
      <c r="J245" s="1004">
        <f t="shared" si="8"/>
        <v>0</v>
      </c>
      <c r="K245" s="1004">
        <f t="shared" si="8"/>
        <v>0</v>
      </c>
      <c r="L245" s="1004">
        <f t="shared" si="8"/>
        <v>0</v>
      </c>
      <c r="M245" s="1004">
        <f t="shared" si="8"/>
        <v>0</v>
      </c>
      <c r="N245" s="1005">
        <f t="shared" si="8"/>
        <v>0</v>
      </c>
      <c r="O245" s="990"/>
      <c r="P245" s="990"/>
      <c r="Q245" s="1007"/>
    </row>
    <row r="246" spans="1:17" s="948" customFormat="1" hidden="1" outlineLevel="1">
      <c r="B246" s="985" t="str">
        <f t="shared" si="9"/>
        <v>SKU 1</v>
      </c>
      <c r="C246" s="985" t="str">
        <f t="shared" si="9"/>
        <v>SKU 1</v>
      </c>
      <c r="D246" s="986" t="str">
        <f t="shared" si="9"/>
        <v>MN</v>
      </c>
      <c r="E246" s="986" t="str">
        <f t="shared" si="9"/>
        <v>EUR</v>
      </c>
      <c r="F246" s="969"/>
      <c r="G246" s="1004">
        <f t="shared" si="8"/>
        <v>0</v>
      </c>
      <c r="H246" s="1004">
        <f t="shared" si="8"/>
        <v>0</v>
      </c>
      <c r="I246" s="1004">
        <f t="shared" si="8"/>
        <v>0</v>
      </c>
      <c r="J246" s="1004">
        <f t="shared" si="8"/>
        <v>0</v>
      </c>
      <c r="K246" s="1004">
        <f t="shared" si="8"/>
        <v>0</v>
      </c>
      <c r="L246" s="1004">
        <f t="shared" si="8"/>
        <v>0</v>
      </c>
      <c r="M246" s="1004">
        <f t="shared" si="8"/>
        <v>0</v>
      </c>
      <c r="N246" s="1005">
        <f t="shared" si="8"/>
        <v>0</v>
      </c>
      <c r="O246" s="990"/>
      <c r="P246" s="990"/>
      <c r="Q246" s="1007"/>
    </row>
    <row r="247" spans="1:17" s="948" customFormat="1" hidden="1" outlineLevel="1">
      <c r="B247" s="985" t="str">
        <f t="shared" si="9"/>
        <v>SKU 2</v>
      </c>
      <c r="C247" s="985" t="str">
        <f t="shared" si="9"/>
        <v>SKU 2</v>
      </c>
      <c r="D247" s="986" t="str">
        <f t="shared" si="9"/>
        <v>MN</v>
      </c>
      <c r="E247" s="986" t="str">
        <f t="shared" si="9"/>
        <v>EUR</v>
      </c>
      <c r="F247" s="969"/>
      <c r="G247" s="1004">
        <f t="shared" si="8"/>
        <v>0</v>
      </c>
      <c r="H247" s="1004">
        <f t="shared" si="8"/>
        <v>0</v>
      </c>
      <c r="I247" s="1004">
        <f t="shared" si="8"/>
        <v>0</v>
      </c>
      <c r="J247" s="1004">
        <f t="shared" si="8"/>
        <v>0</v>
      </c>
      <c r="K247" s="1004">
        <f t="shared" si="8"/>
        <v>0</v>
      </c>
      <c r="L247" s="1004">
        <f t="shared" si="8"/>
        <v>0</v>
      </c>
      <c r="M247" s="1004">
        <f t="shared" si="8"/>
        <v>0</v>
      </c>
      <c r="N247" s="1005">
        <f t="shared" si="8"/>
        <v>0</v>
      </c>
      <c r="O247" s="990"/>
      <c r="P247" s="990"/>
      <c r="Q247" s="1007"/>
    </row>
    <row r="248" spans="1:17" s="948" customFormat="1" hidden="1" outlineLevel="1">
      <c r="B248" s="985" t="str">
        <f t="shared" si="9"/>
        <v xml:space="preserve">SKU 3 </v>
      </c>
      <c r="C248" s="985" t="str">
        <f t="shared" si="9"/>
        <v xml:space="preserve">SKU 3 </v>
      </c>
      <c r="D248" s="986" t="str">
        <f t="shared" si="9"/>
        <v>MN</v>
      </c>
      <c r="E248" s="986" t="str">
        <f t="shared" si="9"/>
        <v>EUR</v>
      </c>
      <c r="F248" s="969"/>
      <c r="G248" s="1004">
        <f t="shared" si="8"/>
        <v>0</v>
      </c>
      <c r="H248" s="1004">
        <f t="shared" si="8"/>
        <v>0</v>
      </c>
      <c r="I248" s="1004">
        <f t="shared" si="8"/>
        <v>0</v>
      </c>
      <c r="J248" s="1004">
        <f t="shared" si="8"/>
        <v>0</v>
      </c>
      <c r="K248" s="1004">
        <f t="shared" si="8"/>
        <v>0</v>
      </c>
      <c r="L248" s="1004">
        <f t="shared" si="8"/>
        <v>0</v>
      </c>
      <c r="M248" s="1004">
        <f t="shared" si="8"/>
        <v>0</v>
      </c>
      <c r="N248" s="1005">
        <f t="shared" si="8"/>
        <v>0</v>
      </c>
      <c r="O248" s="990"/>
      <c r="P248" s="990"/>
      <c r="Q248" s="1007"/>
    </row>
    <row r="249" spans="1:17" s="948" customFormat="1" hidden="1" outlineLevel="1">
      <c r="B249" s="985" t="str">
        <f t="shared" si="9"/>
        <v>SKU 4</v>
      </c>
      <c r="C249" s="985" t="str">
        <f t="shared" si="9"/>
        <v>SKU 4</v>
      </c>
      <c r="D249" s="986" t="str">
        <f t="shared" si="9"/>
        <v>MN</v>
      </c>
      <c r="E249" s="986" t="str">
        <f t="shared" si="9"/>
        <v>EUR</v>
      </c>
      <c r="F249" s="969"/>
      <c r="G249" s="1004">
        <f t="shared" si="8"/>
        <v>0</v>
      </c>
      <c r="H249" s="1004">
        <f t="shared" si="8"/>
        <v>0</v>
      </c>
      <c r="I249" s="1004">
        <f t="shared" si="8"/>
        <v>0</v>
      </c>
      <c r="J249" s="1004">
        <f t="shared" si="8"/>
        <v>0</v>
      </c>
      <c r="K249" s="1004">
        <f t="shared" si="8"/>
        <v>0</v>
      </c>
      <c r="L249" s="1004">
        <f t="shared" si="8"/>
        <v>0</v>
      </c>
      <c r="M249" s="1004">
        <f t="shared" si="8"/>
        <v>0</v>
      </c>
      <c r="N249" s="1005">
        <f t="shared" si="8"/>
        <v>0</v>
      </c>
      <c r="O249" s="990"/>
      <c r="P249" s="990"/>
      <c r="Q249" s="1007"/>
    </row>
    <row r="250" spans="1:17" s="948" customFormat="1" hidden="1" outlineLevel="1">
      <c r="B250" s="985" t="str">
        <f t="shared" si="9"/>
        <v>SKU 5</v>
      </c>
      <c r="C250" s="985" t="str">
        <f t="shared" si="9"/>
        <v>SKU 5</v>
      </c>
      <c r="D250" s="986" t="str">
        <f t="shared" si="9"/>
        <v>MN</v>
      </c>
      <c r="E250" s="986" t="str">
        <f t="shared" si="9"/>
        <v>EUR</v>
      </c>
      <c r="F250" s="969"/>
      <c r="G250" s="1004">
        <f t="shared" si="8"/>
        <v>0</v>
      </c>
      <c r="H250" s="1004">
        <f t="shared" si="8"/>
        <v>0</v>
      </c>
      <c r="I250" s="1004">
        <f t="shared" si="8"/>
        <v>0</v>
      </c>
      <c r="J250" s="1004">
        <f t="shared" si="8"/>
        <v>0</v>
      </c>
      <c r="K250" s="1004">
        <f t="shared" si="8"/>
        <v>0</v>
      </c>
      <c r="L250" s="1004">
        <f t="shared" si="8"/>
        <v>0</v>
      </c>
      <c r="M250" s="1004">
        <f t="shared" si="8"/>
        <v>0</v>
      </c>
      <c r="N250" s="1005">
        <f t="shared" si="8"/>
        <v>0</v>
      </c>
      <c r="O250" s="990"/>
      <c r="P250" s="990"/>
      <c r="Q250" s="1007"/>
    </row>
    <row r="251" spans="1:17" s="948" customFormat="1" collapsed="1">
      <c r="B251" s="981" t="s">
        <v>731</v>
      </c>
      <c r="C251" s="981" t="s">
        <v>732</v>
      </c>
      <c r="D251" s="981"/>
      <c r="E251" s="981"/>
      <c r="F251" s="981"/>
      <c r="G251" s="982"/>
      <c r="H251" s="982"/>
      <c r="I251" s="982"/>
      <c r="J251" s="982"/>
      <c r="K251" s="982"/>
      <c r="L251" s="982"/>
      <c r="M251" s="982"/>
      <c r="N251" s="983"/>
      <c r="O251" s="984"/>
      <c r="P251" s="984"/>
    </row>
    <row r="252" spans="1:17" s="948" customFormat="1" ht="14.45" customHeight="1">
      <c r="A252" s="1008" t="s">
        <v>313</v>
      </c>
      <c r="B252" s="1009" t="str">
        <f t="shared" si="9"/>
        <v>SKU 1</v>
      </c>
      <c r="C252" s="985" t="str">
        <f t="shared" si="9"/>
        <v>SKU 1</v>
      </c>
      <c r="D252" s="986" t="str">
        <f t="shared" si="9"/>
        <v>RU</v>
      </c>
      <c r="E252" s="986" t="str">
        <f t="shared" si="9"/>
        <v>RUB</v>
      </c>
      <c r="F252" s="969"/>
      <c r="G252" s="1010">
        <f t="shared" ref="G252:N253" si="10">G191*G8</f>
        <v>154504800</v>
      </c>
      <c r="H252" s="1010">
        <f t="shared" ref="H252:N252" si="11">H191*H8</f>
        <v>269456371.20000005</v>
      </c>
      <c r="I252" s="1010">
        <f t="shared" si="11"/>
        <v>528673400.29440016</v>
      </c>
      <c r="J252" s="1010">
        <f t="shared" si="11"/>
        <v>806755608.84925473</v>
      </c>
      <c r="K252" s="1010">
        <f t="shared" si="11"/>
        <v>1143172697.7393939</v>
      </c>
      <c r="L252" s="1010">
        <f t="shared" si="11"/>
        <v>1495270416.9204307</v>
      </c>
      <c r="M252" s="1010">
        <f t="shared" si="11"/>
        <v>1629844754.4432695</v>
      </c>
      <c r="N252" s="1011">
        <f t="shared" si="11"/>
        <v>1776530782.3431637</v>
      </c>
      <c r="O252" s="1012"/>
      <c r="P252" s="1012"/>
    </row>
    <row r="253" spans="1:17" s="948" customFormat="1" ht="14.45" customHeight="1">
      <c r="A253" s="1008" t="s">
        <v>313</v>
      </c>
      <c r="B253" s="1009" t="str">
        <f t="shared" si="9"/>
        <v>SKU 2</v>
      </c>
      <c r="C253" s="985" t="str">
        <f t="shared" si="9"/>
        <v>SKU 2</v>
      </c>
      <c r="D253" s="986" t="str">
        <f t="shared" si="9"/>
        <v>RU</v>
      </c>
      <c r="E253" s="986" t="str">
        <f t="shared" si="9"/>
        <v>RUB</v>
      </c>
      <c r="F253" s="969"/>
      <c r="G253" s="1010">
        <f t="shared" si="10"/>
        <v>0</v>
      </c>
      <c r="H253" s="1010">
        <f t="shared" si="10"/>
        <v>0</v>
      </c>
      <c r="I253" s="1010">
        <f t="shared" si="10"/>
        <v>0</v>
      </c>
      <c r="J253" s="1010">
        <f t="shared" si="10"/>
        <v>0</v>
      </c>
      <c r="K253" s="1010">
        <f t="shared" si="10"/>
        <v>0</v>
      </c>
      <c r="L253" s="1010">
        <f t="shared" si="10"/>
        <v>0</v>
      </c>
      <c r="M253" s="1010">
        <f t="shared" si="10"/>
        <v>0</v>
      </c>
      <c r="N253" s="1011">
        <f t="shared" si="10"/>
        <v>0</v>
      </c>
      <c r="O253" s="1012"/>
      <c r="P253" s="1012"/>
    </row>
    <row r="254" spans="1:17" s="948" customFormat="1" ht="14.45" customHeight="1">
      <c r="A254" s="1008" t="s">
        <v>313</v>
      </c>
      <c r="B254" s="1009" t="str">
        <f t="shared" si="9"/>
        <v xml:space="preserve">SKU 3 </v>
      </c>
      <c r="C254" s="985" t="str">
        <f t="shared" si="9"/>
        <v xml:space="preserve">SKU 3 </v>
      </c>
      <c r="D254" s="986" t="str">
        <f t="shared" si="9"/>
        <v>RU</v>
      </c>
      <c r="E254" s="986" t="str">
        <f t="shared" si="9"/>
        <v>RUB</v>
      </c>
      <c r="F254" s="969"/>
      <c r="G254" s="1010">
        <f t="shared" ref="G254:N285" si="12">G193*G10</f>
        <v>0</v>
      </c>
      <c r="H254" s="1010">
        <f t="shared" si="12"/>
        <v>0</v>
      </c>
      <c r="I254" s="1010">
        <f t="shared" si="12"/>
        <v>0</v>
      </c>
      <c r="J254" s="1010">
        <f t="shared" si="12"/>
        <v>0</v>
      </c>
      <c r="K254" s="1010">
        <f t="shared" si="12"/>
        <v>0</v>
      </c>
      <c r="L254" s="1010">
        <f t="shared" si="12"/>
        <v>0</v>
      </c>
      <c r="M254" s="1010">
        <f t="shared" si="12"/>
        <v>0</v>
      </c>
      <c r="N254" s="1011">
        <f t="shared" si="12"/>
        <v>0</v>
      </c>
      <c r="O254" s="1012"/>
      <c r="P254" s="1012"/>
    </row>
    <row r="255" spans="1:17" s="948" customFormat="1" ht="14.45" customHeight="1">
      <c r="A255" s="1008" t="s">
        <v>313</v>
      </c>
      <c r="B255" s="1009" t="str">
        <f t="shared" si="9"/>
        <v>SKU 4</v>
      </c>
      <c r="C255" s="985" t="str">
        <f t="shared" si="9"/>
        <v>SKU 4</v>
      </c>
      <c r="D255" s="986" t="str">
        <f t="shared" si="9"/>
        <v>RU</v>
      </c>
      <c r="E255" s="986" t="str">
        <f t="shared" si="9"/>
        <v>RUB</v>
      </c>
      <c r="F255" s="969"/>
      <c r="G255" s="1010">
        <f t="shared" si="12"/>
        <v>0</v>
      </c>
      <c r="H255" s="1010">
        <f t="shared" si="12"/>
        <v>0</v>
      </c>
      <c r="I255" s="1010">
        <f t="shared" si="12"/>
        <v>0</v>
      </c>
      <c r="J255" s="1010">
        <f t="shared" si="12"/>
        <v>0</v>
      </c>
      <c r="K255" s="1010">
        <f t="shared" si="12"/>
        <v>0</v>
      </c>
      <c r="L255" s="1010">
        <f t="shared" si="12"/>
        <v>0</v>
      </c>
      <c r="M255" s="1010">
        <f t="shared" si="12"/>
        <v>0</v>
      </c>
      <c r="N255" s="1011">
        <f t="shared" si="12"/>
        <v>0</v>
      </c>
      <c r="O255" s="1012"/>
      <c r="P255" s="1012"/>
    </row>
    <row r="256" spans="1:17" s="948" customFormat="1" ht="14.45" customHeight="1">
      <c r="A256" s="1008" t="s">
        <v>313</v>
      </c>
      <c r="B256" s="1009" t="str">
        <f t="shared" si="9"/>
        <v>SKU 5</v>
      </c>
      <c r="C256" s="985" t="str">
        <f t="shared" si="9"/>
        <v>SKU 5</v>
      </c>
      <c r="D256" s="986" t="str">
        <f t="shared" si="9"/>
        <v>RU</v>
      </c>
      <c r="E256" s="986" t="str">
        <f t="shared" si="9"/>
        <v>RUB</v>
      </c>
      <c r="F256" s="969"/>
      <c r="G256" s="1010">
        <f t="shared" si="12"/>
        <v>0</v>
      </c>
      <c r="H256" s="1010">
        <f t="shared" si="12"/>
        <v>0</v>
      </c>
      <c r="I256" s="1010">
        <f t="shared" si="12"/>
        <v>0</v>
      </c>
      <c r="J256" s="1010">
        <f t="shared" si="12"/>
        <v>0</v>
      </c>
      <c r="K256" s="1010">
        <f t="shared" si="12"/>
        <v>0</v>
      </c>
      <c r="L256" s="1010">
        <f t="shared" si="12"/>
        <v>0</v>
      </c>
      <c r="M256" s="1010">
        <f t="shared" si="12"/>
        <v>0</v>
      </c>
      <c r="N256" s="1011">
        <f t="shared" si="12"/>
        <v>0</v>
      </c>
      <c r="O256" s="1012"/>
      <c r="P256" s="1012"/>
    </row>
    <row r="257" spans="1:16" s="948" customFormat="1" ht="14.45" hidden="1" customHeight="1" outlineLevel="1">
      <c r="A257" s="1008" t="s">
        <v>313</v>
      </c>
      <c r="B257" s="1009" t="str">
        <f t="shared" si="9"/>
        <v>SKU 1</v>
      </c>
      <c r="C257" s="985" t="str">
        <f t="shared" si="9"/>
        <v>SKU 1</v>
      </c>
      <c r="D257" s="986" t="str">
        <f t="shared" si="9"/>
        <v>KZ</v>
      </c>
      <c r="E257" s="986" t="str">
        <f t="shared" si="9"/>
        <v>EUR</v>
      </c>
      <c r="F257" s="969"/>
      <c r="G257" s="1010">
        <f t="shared" si="12"/>
        <v>0</v>
      </c>
      <c r="H257" s="1010">
        <f t="shared" si="12"/>
        <v>0</v>
      </c>
      <c r="I257" s="1010">
        <f t="shared" si="12"/>
        <v>0</v>
      </c>
      <c r="J257" s="1010">
        <f t="shared" si="12"/>
        <v>0</v>
      </c>
      <c r="K257" s="1010">
        <f t="shared" si="12"/>
        <v>0</v>
      </c>
      <c r="L257" s="1010">
        <f t="shared" si="12"/>
        <v>0</v>
      </c>
      <c r="M257" s="1010">
        <f t="shared" si="12"/>
        <v>0</v>
      </c>
      <c r="N257" s="1011">
        <f t="shared" si="12"/>
        <v>0</v>
      </c>
      <c r="O257" s="1012"/>
      <c r="P257" s="1012"/>
    </row>
    <row r="258" spans="1:16" s="948" customFormat="1" ht="14.45" hidden="1" customHeight="1" outlineLevel="1">
      <c r="A258" s="1008" t="s">
        <v>313</v>
      </c>
      <c r="B258" s="1009" t="str">
        <f t="shared" si="9"/>
        <v>SKU 2</v>
      </c>
      <c r="C258" s="985" t="str">
        <f t="shared" si="9"/>
        <v>SKU 2</v>
      </c>
      <c r="D258" s="986" t="str">
        <f t="shared" si="9"/>
        <v>KZ</v>
      </c>
      <c r="E258" s="986" t="str">
        <f t="shared" si="9"/>
        <v>EUR</v>
      </c>
      <c r="F258" s="969"/>
      <c r="G258" s="1010">
        <f t="shared" si="12"/>
        <v>0</v>
      </c>
      <c r="H258" s="1010">
        <f t="shared" si="12"/>
        <v>0</v>
      </c>
      <c r="I258" s="1010">
        <f t="shared" si="12"/>
        <v>0</v>
      </c>
      <c r="J258" s="1010">
        <f t="shared" si="12"/>
        <v>0</v>
      </c>
      <c r="K258" s="1010">
        <f t="shared" si="12"/>
        <v>0</v>
      </c>
      <c r="L258" s="1010">
        <f t="shared" si="12"/>
        <v>0</v>
      </c>
      <c r="M258" s="1010">
        <f t="shared" si="12"/>
        <v>0</v>
      </c>
      <c r="N258" s="1011">
        <f t="shared" si="12"/>
        <v>0</v>
      </c>
      <c r="O258" s="1012"/>
      <c r="P258" s="1012"/>
    </row>
    <row r="259" spans="1:16" s="948" customFormat="1" ht="14.45" hidden="1" customHeight="1" outlineLevel="1">
      <c r="A259" s="1008" t="s">
        <v>313</v>
      </c>
      <c r="B259" s="1009" t="str">
        <f t="shared" si="9"/>
        <v xml:space="preserve">SKU 3 </v>
      </c>
      <c r="C259" s="985" t="str">
        <f t="shared" si="9"/>
        <v xml:space="preserve">SKU 3 </v>
      </c>
      <c r="D259" s="986" t="str">
        <f t="shared" si="9"/>
        <v>KZ</v>
      </c>
      <c r="E259" s="986" t="str">
        <f t="shared" si="9"/>
        <v>EUR</v>
      </c>
      <c r="F259" s="969"/>
      <c r="G259" s="1010">
        <f t="shared" si="12"/>
        <v>0</v>
      </c>
      <c r="H259" s="1010">
        <f t="shared" si="12"/>
        <v>0</v>
      </c>
      <c r="I259" s="1010">
        <f t="shared" si="12"/>
        <v>0</v>
      </c>
      <c r="J259" s="1010">
        <f t="shared" si="12"/>
        <v>0</v>
      </c>
      <c r="K259" s="1010">
        <f t="shared" si="12"/>
        <v>0</v>
      </c>
      <c r="L259" s="1010">
        <f t="shared" si="12"/>
        <v>0</v>
      </c>
      <c r="M259" s="1010">
        <f t="shared" si="12"/>
        <v>0</v>
      </c>
      <c r="N259" s="1011">
        <f t="shared" si="12"/>
        <v>0</v>
      </c>
      <c r="O259" s="1012"/>
      <c r="P259" s="1012"/>
    </row>
    <row r="260" spans="1:16" s="948" customFormat="1" ht="14.45" hidden="1" customHeight="1" outlineLevel="1">
      <c r="A260" s="1008" t="s">
        <v>313</v>
      </c>
      <c r="B260" s="1009" t="str">
        <f t="shared" si="9"/>
        <v>SKU 4</v>
      </c>
      <c r="C260" s="985" t="str">
        <f t="shared" si="9"/>
        <v>SKU 4</v>
      </c>
      <c r="D260" s="986" t="str">
        <f t="shared" si="9"/>
        <v>KZ</v>
      </c>
      <c r="E260" s="986" t="str">
        <f t="shared" si="9"/>
        <v>EUR</v>
      </c>
      <c r="F260" s="969"/>
      <c r="G260" s="1010">
        <f t="shared" si="12"/>
        <v>0</v>
      </c>
      <c r="H260" s="1010">
        <f t="shared" si="12"/>
        <v>0</v>
      </c>
      <c r="I260" s="1010">
        <f t="shared" si="12"/>
        <v>0</v>
      </c>
      <c r="J260" s="1010">
        <f t="shared" si="12"/>
        <v>0</v>
      </c>
      <c r="K260" s="1010">
        <f t="shared" si="12"/>
        <v>0</v>
      </c>
      <c r="L260" s="1010">
        <f t="shared" si="12"/>
        <v>0</v>
      </c>
      <c r="M260" s="1010">
        <f t="shared" si="12"/>
        <v>0</v>
      </c>
      <c r="N260" s="1011">
        <f t="shared" si="12"/>
        <v>0</v>
      </c>
      <c r="O260" s="1012"/>
      <c r="P260" s="1012"/>
    </row>
    <row r="261" spans="1:16" s="948" customFormat="1" ht="14.45" hidden="1" customHeight="1" outlineLevel="1">
      <c r="A261" s="1008" t="s">
        <v>313</v>
      </c>
      <c r="B261" s="1009" t="str">
        <f t="shared" si="9"/>
        <v>SKU 5</v>
      </c>
      <c r="C261" s="985" t="str">
        <f t="shared" si="9"/>
        <v>SKU 5</v>
      </c>
      <c r="D261" s="986" t="str">
        <f t="shared" si="9"/>
        <v>KZ</v>
      </c>
      <c r="E261" s="986" t="str">
        <f t="shared" si="9"/>
        <v>EUR</v>
      </c>
      <c r="F261" s="969"/>
      <c r="G261" s="1010">
        <f t="shared" si="12"/>
        <v>0</v>
      </c>
      <c r="H261" s="1010">
        <f t="shared" si="12"/>
        <v>0</v>
      </c>
      <c r="I261" s="1010">
        <f t="shared" si="12"/>
        <v>0</v>
      </c>
      <c r="J261" s="1010">
        <f t="shared" si="12"/>
        <v>0</v>
      </c>
      <c r="K261" s="1010">
        <f t="shared" si="12"/>
        <v>0</v>
      </c>
      <c r="L261" s="1010">
        <f t="shared" si="12"/>
        <v>0</v>
      </c>
      <c r="M261" s="1010">
        <f t="shared" si="12"/>
        <v>0</v>
      </c>
      <c r="N261" s="1011">
        <f t="shared" si="12"/>
        <v>0</v>
      </c>
      <c r="O261" s="1012"/>
      <c r="P261" s="1012"/>
    </row>
    <row r="262" spans="1:16" s="948" customFormat="1" ht="14.45" hidden="1" customHeight="1" outlineLevel="1">
      <c r="A262" s="1008" t="s">
        <v>313</v>
      </c>
      <c r="B262" s="1009" t="str">
        <f t="shared" si="9"/>
        <v>SKU 1</v>
      </c>
      <c r="C262" s="985" t="str">
        <f t="shared" si="9"/>
        <v>SKU 1</v>
      </c>
      <c r="D262" s="986" t="str">
        <f t="shared" si="9"/>
        <v>UZ</v>
      </c>
      <c r="E262" s="986" t="str">
        <f t="shared" si="9"/>
        <v>EUR</v>
      </c>
      <c r="F262" s="969"/>
      <c r="G262" s="1010">
        <f t="shared" si="12"/>
        <v>0</v>
      </c>
      <c r="H262" s="1010">
        <f t="shared" si="12"/>
        <v>0</v>
      </c>
      <c r="I262" s="1010">
        <f t="shared" si="12"/>
        <v>0</v>
      </c>
      <c r="J262" s="1010">
        <f t="shared" si="12"/>
        <v>0</v>
      </c>
      <c r="K262" s="1010">
        <f t="shared" si="12"/>
        <v>0</v>
      </c>
      <c r="L262" s="1010">
        <f t="shared" si="12"/>
        <v>0</v>
      </c>
      <c r="M262" s="1010">
        <f t="shared" si="12"/>
        <v>0</v>
      </c>
      <c r="N262" s="1011">
        <f t="shared" si="12"/>
        <v>0</v>
      </c>
      <c r="O262" s="1012"/>
      <c r="P262" s="1012"/>
    </row>
    <row r="263" spans="1:16" s="948" customFormat="1" ht="14.45" hidden="1" customHeight="1" outlineLevel="1">
      <c r="A263" s="1008" t="s">
        <v>313</v>
      </c>
      <c r="B263" s="1009" t="str">
        <f t="shared" si="9"/>
        <v>SKU 2</v>
      </c>
      <c r="C263" s="985" t="str">
        <f t="shared" si="9"/>
        <v>SKU 2</v>
      </c>
      <c r="D263" s="986" t="str">
        <f t="shared" si="9"/>
        <v>UZ</v>
      </c>
      <c r="E263" s="986" t="str">
        <f t="shared" si="9"/>
        <v>EUR</v>
      </c>
      <c r="F263" s="969"/>
      <c r="G263" s="1010">
        <f t="shared" si="12"/>
        <v>0</v>
      </c>
      <c r="H263" s="1010">
        <f t="shared" si="12"/>
        <v>0</v>
      </c>
      <c r="I263" s="1010">
        <f t="shared" si="12"/>
        <v>0</v>
      </c>
      <c r="J263" s="1010">
        <f t="shared" si="12"/>
        <v>0</v>
      </c>
      <c r="K263" s="1010">
        <f t="shared" si="12"/>
        <v>0</v>
      </c>
      <c r="L263" s="1010">
        <f t="shared" si="12"/>
        <v>0</v>
      </c>
      <c r="M263" s="1010">
        <f t="shared" si="12"/>
        <v>0</v>
      </c>
      <c r="N263" s="1011">
        <f t="shared" si="12"/>
        <v>0</v>
      </c>
      <c r="O263" s="1012"/>
      <c r="P263" s="1012"/>
    </row>
    <row r="264" spans="1:16" s="948" customFormat="1" ht="14.45" hidden="1" customHeight="1" outlineLevel="1">
      <c r="A264" s="1008" t="s">
        <v>313</v>
      </c>
      <c r="B264" s="1009" t="str">
        <f t="shared" si="9"/>
        <v xml:space="preserve">SKU 3 </v>
      </c>
      <c r="C264" s="985" t="str">
        <f t="shared" si="9"/>
        <v xml:space="preserve">SKU 3 </v>
      </c>
      <c r="D264" s="986" t="str">
        <f t="shared" si="9"/>
        <v>UZ</v>
      </c>
      <c r="E264" s="986" t="str">
        <f t="shared" si="9"/>
        <v>EUR</v>
      </c>
      <c r="F264" s="969"/>
      <c r="G264" s="1010">
        <f t="shared" si="12"/>
        <v>0</v>
      </c>
      <c r="H264" s="1010">
        <f t="shared" si="12"/>
        <v>0</v>
      </c>
      <c r="I264" s="1010">
        <f t="shared" si="12"/>
        <v>0</v>
      </c>
      <c r="J264" s="1010">
        <f t="shared" si="12"/>
        <v>0</v>
      </c>
      <c r="K264" s="1010">
        <f t="shared" si="12"/>
        <v>0</v>
      </c>
      <c r="L264" s="1010">
        <f t="shared" si="12"/>
        <v>0</v>
      </c>
      <c r="M264" s="1010">
        <f t="shared" si="12"/>
        <v>0</v>
      </c>
      <c r="N264" s="1011">
        <f t="shared" si="12"/>
        <v>0</v>
      </c>
      <c r="O264" s="1012"/>
      <c r="P264" s="1012"/>
    </row>
    <row r="265" spans="1:16" s="948" customFormat="1" ht="14.45" hidden="1" customHeight="1" outlineLevel="1">
      <c r="A265" s="1008" t="s">
        <v>313</v>
      </c>
      <c r="B265" s="1009" t="str">
        <f t="shared" si="9"/>
        <v>SKU 4</v>
      </c>
      <c r="C265" s="985" t="str">
        <f t="shared" si="9"/>
        <v>SKU 4</v>
      </c>
      <c r="D265" s="986" t="str">
        <f t="shared" si="9"/>
        <v>UZ</v>
      </c>
      <c r="E265" s="986" t="str">
        <f t="shared" si="9"/>
        <v>EUR</v>
      </c>
      <c r="F265" s="969"/>
      <c r="G265" s="1010">
        <f t="shared" si="12"/>
        <v>0</v>
      </c>
      <c r="H265" s="1010">
        <f t="shared" si="12"/>
        <v>0</v>
      </c>
      <c r="I265" s="1010">
        <f t="shared" si="12"/>
        <v>0</v>
      </c>
      <c r="J265" s="1010">
        <f t="shared" si="12"/>
        <v>0</v>
      </c>
      <c r="K265" s="1010">
        <f t="shared" si="12"/>
        <v>0</v>
      </c>
      <c r="L265" s="1010">
        <f t="shared" si="12"/>
        <v>0</v>
      </c>
      <c r="M265" s="1010">
        <f t="shared" si="12"/>
        <v>0</v>
      </c>
      <c r="N265" s="1011">
        <f t="shared" si="12"/>
        <v>0</v>
      </c>
      <c r="O265" s="1012"/>
      <c r="P265" s="1012"/>
    </row>
    <row r="266" spans="1:16" s="948" customFormat="1" ht="14.45" hidden="1" customHeight="1" outlineLevel="1">
      <c r="A266" s="1008" t="s">
        <v>313</v>
      </c>
      <c r="B266" s="1009" t="str">
        <f t="shared" si="9"/>
        <v>SKU 5</v>
      </c>
      <c r="C266" s="985" t="str">
        <f t="shared" si="9"/>
        <v>SKU 5</v>
      </c>
      <c r="D266" s="986" t="str">
        <f t="shared" si="9"/>
        <v>UZ</v>
      </c>
      <c r="E266" s="986" t="str">
        <f t="shared" si="9"/>
        <v>EUR</v>
      </c>
      <c r="F266" s="969"/>
      <c r="G266" s="1010">
        <f t="shared" si="12"/>
        <v>0</v>
      </c>
      <c r="H266" s="1010">
        <f t="shared" si="12"/>
        <v>0</v>
      </c>
      <c r="I266" s="1010">
        <f t="shared" si="12"/>
        <v>0</v>
      </c>
      <c r="J266" s="1010">
        <f t="shared" si="12"/>
        <v>0</v>
      </c>
      <c r="K266" s="1010">
        <f t="shared" si="12"/>
        <v>0</v>
      </c>
      <c r="L266" s="1010">
        <f t="shared" si="12"/>
        <v>0</v>
      </c>
      <c r="M266" s="1010">
        <f t="shared" si="12"/>
        <v>0</v>
      </c>
      <c r="N266" s="1011">
        <f t="shared" si="12"/>
        <v>0</v>
      </c>
      <c r="O266" s="1012"/>
      <c r="P266" s="1012"/>
    </row>
    <row r="267" spans="1:16" s="948" customFormat="1" ht="14.45" hidden="1" customHeight="1" outlineLevel="1">
      <c r="A267" s="1008" t="s">
        <v>313</v>
      </c>
      <c r="B267" s="1009" t="str">
        <f t="shared" si="9"/>
        <v>SKU 1</v>
      </c>
      <c r="C267" s="985" t="str">
        <f t="shared" si="9"/>
        <v>SKU 1</v>
      </c>
      <c r="D267" s="986" t="str">
        <f t="shared" si="9"/>
        <v>BY</v>
      </c>
      <c r="E267" s="986" t="str">
        <f t="shared" si="9"/>
        <v>EUR</v>
      </c>
      <c r="F267" s="969"/>
      <c r="G267" s="1010">
        <f t="shared" si="12"/>
        <v>0</v>
      </c>
      <c r="H267" s="1010">
        <f t="shared" si="12"/>
        <v>0</v>
      </c>
      <c r="I267" s="1010">
        <f t="shared" si="12"/>
        <v>0</v>
      </c>
      <c r="J267" s="1010">
        <f t="shared" si="12"/>
        <v>0</v>
      </c>
      <c r="K267" s="1010">
        <f t="shared" si="12"/>
        <v>0</v>
      </c>
      <c r="L267" s="1010">
        <f t="shared" si="12"/>
        <v>0</v>
      </c>
      <c r="M267" s="1010">
        <f t="shared" si="12"/>
        <v>0</v>
      </c>
      <c r="N267" s="1011">
        <f t="shared" si="12"/>
        <v>0</v>
      </c>
      <c r="O267" s="1012"/>
      <c r="P267" s="1012"/>
    </row>
    <row r="268" spans="1:16" s="948" customFormat="1" ht="14.45" hidden="1" customHeight="1" outlineLevel="1">
      <c r="A268" s="1008" t="s">
        <v>313</v>
      </c>
      <c r="B268" s="1009" t="str">
        <f t="shared" si="9"/>
        <v>SKU 2</v>
      </c>
      <c r="C268" s="985" t="str">
        <f t="shared" si="9"/>
        <v>SKU 2</v>
      </c>
      <c r="D268" s="986" t="str">
        <f t="shared" si="9"/>
        <v>BY</v>
      </c>
      <c r="E268" s="986" t="str">
        <f t="shared" si="9"/>
        <v>EUR</v>
      </c>
      <c r="F268" s="969"/>
      <c r="G268" s="1010">
        <f t="shared" si="12"/>
        <v>0</v>
      </c>
      <c r="H268" s="1010">
        <f t="shared" si="12"/>
        <v>0</v>
      </c>
      <c r="I268" s="1010">
        <f t="shared" si="12"/>
        <v>0</v>
      </c>
      <c r="J268" s="1010">
        <f t="shared" si="12"/>
        <v>0</v>
      </c>
      <c r="K268" s="1010">
        <f t="shared" si="12"/>
        <v>0</v>
      </c>
      <c r="L268" s="1010">
        <f t="shared" si="12"/>
        <v>0</v>
      </c>
      <c r="M268" s="1010">
        <f t="shared" si="12"/>
        <v>0</v>
      </c>
      <c r="N268" s="1011">
        <f t="shared" si="12"/>
        <v>0</v>
      </c>
      <c r="O268" s="1012"/>
      <c r="P268" s="1012"/>
    </row>
    <row r="269" spans="1:16" s="948" customFormat="1" ht="14.45" hidden="1" customHeight="1" outlineLevel="1">
      <c r="A269" s="1008" t="s">
        <v>313</v>
      </c>
      <c r="B269" s="1009" t="str">
        <f t="shared" si="9"/>
        <v xml:space="preserve">SKU 3 </v>
      </c>
      <c r="C269" s="985" t="str">
        <f t="shared" si="9"/>
        <v xml:space="preserve">SKU 3 </v>
      </c>
      <c r="D269" s="986" t="str">
        <f t="shared" si="9"/>
        <v>BY</v>
      </c>
      <c r="E269" s="986" t="str">
        <f t="shared" si="9"/>
        <v>EUR</v>
      </c>
      <c r="F269" s="969"/>
      <c r="G269" s="1010">
        <f t="shared" si="12"/>
        <v>0</v>
      </c>
      <c r="H269" s="1010">
        <f t="shared" si="12"/>
        <v>0</v>
      </c>
      <c r="I269" s="1010">
        <f t="shared" si="12"/>
        <v>0</v>
      </c>
      <c r="J269" s="1010">
        <f t="shared" si="12"/>
        <v>0</v>
      </c>
      <c r="K269" s="1010">
        <f t="shared" si="12"/>
        <v>0</v>
      </c>
      <c r="L269" s="1010">
        <f t="shared" si="12"/>
        <v>0</v>
      </c>
      <c r="M269" s="1010">
        <f t="shared" si="12"/>
        <v>0</v>
      </c>
      <c r="N269" s="1011">
        <f t="shared" si="12"/>
        <v>0</v>
      </c>
      <c r="O269" s="1012"/>
      <c r="P269" s="1012"/>
    </row>
    <row r="270" spans="1:16" s="948" customFormat="1" ht="14.45" hidden="1" customHeight="1" outlineLevel="1">
      <c r="A270" s="1008" t="s">
        <v>313</v>
      </c>
      <c r="B270" s="1009" t="str">
        <f t="shared" si="9"/>
        <v>SKU 4</v>
      </c>
      <c r="C270" s="985" t="str">
        <f t="shared" si="9"/>
        <v>SKU 4</v>
      </c>
      <c r="D270" s="986" t="str">
        <f t="shared" si="9"/>
        <v>BY</v>
      </c>
      <c r="E270" s="986" t="str">
        <f t="shared" si="9"/>
        <v>EUR</v>
      </c>
      <c r="F270" s="969"/>
      <c r="G270" s="1010">
        <f t="shared" si="12"/>
        <v>0</v>
      </c>
      <c r="H270" s="1010">
        <f t="shared" si="12"/>
        <v>0</v>
      </c>
      <c r="I270" s="1010">
        <f t="shared" si="12"/>
        <v>0</v>
      </c>
      <c r="J270" s="1010">
        <f t="shared" si="12"/>
        <v>0</v>
      </c>
      <c r="K270" s="1010">
        <f t="shared" si="12"/>
        <v>0</v>
      </c>
      <c r="L270" s="1010">
        <f t="shared" si="12"/>
        <v>0</v>
      </c>
      <c r="M270" s="1010">
        <f t="shared" si="12"/>
        <v>0</v>
      </c>
      <c r="N270" s="1011">
        <f t="shared" si="12"/>
        <v>0</v>
      </c>
      <c r="O270" s="1012"/>
      <c r="P270" s="1012"/>
    </row>
    <row r="271" spans="1:16" s="948" customFormat="1" ht="14.45" hidden="1" customHeight="1" outlineLevel="1">
      <c r="A271" s="1008" t="s">
        <v>313</v>
      </c>
      <c r="B271" s="1009" t="str">
        <f t="shared" si="9"/>
        <v>SKU 5</v>
      </c>
      <c r="C271" s="985" t="str">
        <f t="shared" si="9"/>
        <v>SKU 5</v>
      </c>
      <c r="D271" s="986" t="str">
        <f t="shared" si="9"/>
        <v>BY</v>
      </c>
      <c r="E271" s="986" t="str">
        <f t="shared" si="9"/>
        <v>EUR</v>
      </c>
      <c r="F271" s="969"/>
      <c r="G271" s="1010">
        <f t="shared" si="12"/>
        <v>0</v>
      </c>
      <c r="H271" s="1010">
        <f t="shared" si="12"/>
        <v>0</v>
      </c>
      <c r="I271" s="1010">
        <f t="shared" si="12"/>
        <v>0</v>
      </c>
      <c r="J271" s="1010">
        <f t="shared" si="12"/>
        <v>0</v>
      </c>
      <c r="K271" s="1010">
        <f t="shared" si="12"/>
        <v>0</v>
      </c>
      <c r="L271" s="1010">
        <f t="shared" si="12"/>
        <v>0</v>
      </c>
      <c r="M271" s="1010">
        <f t="shared" si="12"/>
        <v>0</v>
      </c>
      <c r="N271" s="1011">
        <f t="shared" si="12"/>
        <v>0</v>
      </c>
      <c r="O271" s="1012"/>
      <c r="P271" s="1012"/>
    </row>
    <row r="272" spans="1:16" s="948" customFormat="1" ht="14.45" hidden="1" customHeight="1" outlineLevel="1">
      <c r="A272" s="1008" t="s">
        <v>313</v>
      </c>
      <c r="B272" s="1009" t="str">
        <f t="shared" si="9"/>
        <v>SKU 1</v>
      </c>
      <c r="C272" s="985" t="str">
        <f t="shared" si="9"/>
        <v>SKU 1</v>
      </c>
      <c r="D272" s="986" t="str">
        <f t="shared" si="9"/>
        <v>AZ</v>
      </c>
      <c r="E272" s="986" t="str">
        <f t="shared" si="9"/>
        <v>EUR</v>
      </c>
      <c r="F272" s="969"/>
      <c r="G272" s="1010">
        <f t="shared" si="12"/>
        <v>0</v>
      </c>
      <c r="H272" s="1010">
        <f t="shared" si="12"/>
        <v>0</v>
      </c>
      <c r="I272" s="1010">
        <f t="shared" si="12"/>
        <v>0</v>
      </c>
      <c r="J272" s="1010">
        <f t="shared" si="12"/>
        <v>0</v>
      </c>
      <c r="K272" s="1010">
        <f t="shared" si="12"/>
        <v>0</v>
      </c>
      <c r="L272" s="1010">
        <f t="shared" si="12"/>
        <v>0</v>
      </c>
      <c r="M272" s="1010">
        <f t="shared" si="12"/>
        <v>0</v>
      </c>
      <c r="N272" s="1011">
        <f t="shared" si="12"/>
        <v>0</v>
      </c>
      <c r="O272" s="1012"/>
      <c r="P272" s="1012"/>
    </row>
    <row r="273" spans="1:16" s="948" customFormat="1" ht="14.45" hidden="1" customHeight="1" outlineLevel="1">
      <c r="A273" s="1008" t="s">
        <v>313</v>
      </c>
      <c r="B273" s="1009" t="str">
        <f t="shared" si="9"/>
        <v>SKU 2</v>
      </c>
      <c r="C273" s="985" t="str">
        <f t="shared" si="9"/>
        <v>SKU 2</v>
      </c>
      <c r="D273" s="986" t="str">
        <f t="shared" si="9"/>
        <v>AZ</v>
      </c>
      <c r="E273" s="986" t="str">
        <f t="shared" si="9"/>
        <v>EUR</v>
      </c>
      <c r="F273" s="969"/>
      <c r="G273" s="1010">
        <f t="shared" si="12"/>
        <v>0</v>
      </c>
      <c r="H273" s="1010">
        <f t="shared" si="12"/>
        <v>0</v>
      </c>
      <c r="I273" s="1010">
        <f t="shared" si="12"/>
        <v>0</v>
      </c>
      <c r="J273" s="1010">
        <f t="shared" si="12"/>
        <v>0</v>
      </c>
      <c r="K273" s="1010">
        <f t="shared" si="12"/>
        <v>0</v>
      </c>
      <c r="L273" s="1010">
        <f t="shared" si="12"/>
        <v>0</v>
      </c>
      <c r="M273" s="1010">
        <f t="shared" si="12"/>
        <v>0</v>
      </c>
      <c r="N273" s="1011">
        <f t="shared" si="12"/>
        <v>0</v>
      </c>
      <c r="O273" s="1012"/>
      <c r="P273" s="1012"/>
    </row>
    <row r="274" spans="1:16" s="948" customFormat="1" ht="14.45" hidden="1" customHeight="1" outlineLevel="1">
      <c r="A274" s="1008" t="s">
        <v>313</v>
      </c>
      <c r="B274" s="1009" t="str">
        <f t="shared" si="9"/>
        <v xml:space="preserve">SKU 3 </v>
      </c>
      <c r="C274" s="985" t="str">
        <f t="shared" si="9"/>
        <v xml:space="preserve">SKU 3 </v>
      </c>
      <c r="D274" s="986" t="str">
        <f t="shared" si="9"/>
        <v>AZ</v>
      </c>
      <c r="E274" s="986" t="str">
        <f t="shared" si="9"/>
        <v>EUR</v>
      </c>
      <c r="F274" s="969"/>
      <c r="G274" s="1010">
        <f t="shared" si="12"/>
        <v>0</v>
      </c>
      <c r="H274" s="1010">
        <f t="shared" si="12"/>
        <v>0</v>
      </c>
      <c r="I274" s="1010">
        <f t="shared" si="12"/>
        <v>0</v>
      </c>
      <c r="J274" s="1010">
        <f t="shared" si="12"/>
        <v>0</v>
      </c>
      <c r="K274" s="1010">
        <f t="shared" si="12"/>
        <v>0</v>
      </c>
      <c r="L274" s="1010">
        <f t="shared" si="12"/>
        <v>0</v>
      </c>
      <c r="M274" s="1010">
        <f t="shared" si="12"/>
        <v>0</v>
      </c>
      <c r="N274" s="1011">
        <f t="shared" si="12"/>
        <v>0</v>
      </c>
      <c r="O274" s="1012"/>
      <c r="P274" s="1012"/>
    </row>
    <row r="275" spans="1:16" s="948" customFormat="1" ht="14.45" hidden="1" customHeight="1" outlineLevel="1">
      <c r="A275" s="1008" t="s">
        <v>313</v>
      </c>
      <c r="B275" s="1009" t="str">
        <f t="shared" si="9"/>
        <v>SKU 4</v>
      </c>
      <c r="C275" s="985" t="str">
        <f t="shared" si="9"/>
        <v>SKU 4</v>
      </c>
      <c r="D275" s="986" t="str">
        <f t="shared" si="9"/>
        <v>AZ</v>
      </c>
      <c r="E275" s="986" t="str">
        <f t="shared" si="9"/>
        <v>EUR</v>
      </c>
      <c r="F275" s="969"/>
      <c r="G275" s="1010">
        <f t="shared" si="12"/>
        <v>0</v>
      </c>
      <c r="H275" s="1010">
        <f t="shared" si="12"/>
        <v>0</v>
      </c>
      <c r="I275" s="1010">
        <f t="shared" si="12"/>
        <v>0</v>
      </c>
      <c r="J275" s="1010">
        <f t="shared" si="12"/>
        <v>0</v>
      </c>
      <c r="K275" s="1010">
        <f t="shared" si="12"/>
        <v>0</v>
      </c>
      <c r="L275" s="1010">
        <f t="shared" si="12"/>
        <v>0</v>
      </c>
      <c r="M275" s="1010">
        <f t="shared" si="12"/>
        <v>0</v>
      </c>
      <c r="N275" s="1011">
        <f t="shared" si="12"/>
        <v>0</v>
      </c>
      <c r="O275" s="1012"/>
      <c r="P275" s="1012"/>
    </row>
    <row r="276" spans="1:16" s="948" customFormat="1" ht="14.45" hidden="1" customHeight="1" outlineLevel="1">
      <c r="A276" s="1008" t="s">
        <v>313</v>
      </c>
      <c r="B276" s="1009" t="str">
        <f t="shared" si="9"/>
        <v>SKU 5</v>
      </c>
      <c r="C276" s="985" t="str">
        <f t="shared" si="9"/>
        <v>SKU 5</v>
      </c>
      <c r="D276" s="986" t="str">
        <f t="shared" si="9"/>
        <v>AZ</v>
      </c>
      <c r="E276" s="986" t="str">
        <f t="shared" si="9"/>
        <v>EUR</v>
      </c>
      <c r="F276" s="969"/>
      <c r="G276" s="1010">
        <f t="shared" si="12"/>
        <v>0</v>
      </c>
      <c r="H276" s="1010">
        <f t="shared" si="12"/>
        <v>0</v>
      </c>
      <c r="I276" s="1010">
        <f t="shared" si="12"/>
        <v>0</v>
      </c>
      <c r="J276" s="1010">
        <f t="shared" si="12"/>
        <v>0</v>
      </c>
      <c r="K276" s="1010">
        <f t="shared" si="12"/>
        <v>0</v>
      </c>
      <c r="L276" s="1010">
        <f t="shared" si="12"/>
        <v>0</v>
      </c>
      <c r="M276" s="1010">
        <f t="shared" si="12"/>
        <v>0</v>
      </c>
      <c r="N276" s="1011">
        <f t="shared" si="12"/>
        <v>0</v>
      </c>
      <c r="O276" s="1012"/>
      <c r="P276" s="1012"/>
    </row>
    <row r="277" spans="1:16" s="948" customFormat="1" ht="14.45" hidden="1" customHeight="1" outlineLevel="1">
      <c r="A277" s="1008" t="s">
        <v>313</v>
      </c>
      <c r="B277" s="1009" t="str">
        <f t="shared" si="9"/>
        <v>SKU 1</v>
      </c>
      <c r="C277" s="985" t="str">
        <f t="shared" si="9"/>
        <v>SKU 1</v>
      </c>
      <c r="D277" s="986" t="str">
        <f t="shared" si="9"/>
        <v>AM</v>
      </c>
      <c r="E277" s="986" t="str">
        <f t="shared" si="9"/>
        <v>EUR</v>
      </c>
      <c r="F277" s="969"/>
      <c r="G277" s="1010">
        <f t="shared" si="12"/>
        <v>0</v>
      </c>
      <c r="H277" s="1010">
        <f t="shared" si="12"/>
        <v>0</v>
      </c>
      <c r="I277" s="1010">
        <f t="shared" si="12"/>
        <v>0</v>
      </c>
      <c r="J277" s="1010">
        <f t="shared" si="12"/>
        <v>0</v>
      </c>
      <c r="K277" s="1010">
        <f t="shared" si="12"/>
        <v>0</v>
      </c>
      <c r="L277" s="1010">
        <f t="shared" si="12"/>
        <v>0</v>
      </c>
      <c r="M277" s="1010">
        <f t="shared" si="12"/>
        <v>0</v>
      </c>
      <c r="N277" s="1011">
        <f t="shared" si="12"/>
        <v>0</v>
      </c>
      <c r="O277" s="1012"/>
      <c r="P277" s="1012"/>
    </row>
    <row r="278" spans="1:16" s="948" customFormat="1" ht="14.45" hidden="1" customHeight="1" outlineLevel="1">
      <c r="A278" s="1008" t="s">
        <v>313</v>
      </c>
      <c r="B278" s="1009" t="str">
        <f t="shared" si="9"/>
        <v>SKU 2</v>
      </c>
      <c r="C278" s="985" t="str">
        <f t="shared" si="9"/>
        <v>SKU 2</v>
      </c>
      <c r="D278" s="986" t="str">
        <f t="shared" si="9"/>
        <v>AM</v>
      </c>
      <c r="E278" s="986" t="str">
        <f t="shared" si="9"/>
        <v>EUR</v>
      </c>
      <c r="F278" s="969"/>
      <c r="G278" s="1010">
        <f t="shared" si="12"/>
        <v>0</v>
      </c>
      <c r="H278" s="1010">
        <f t="shared" si="12"/>
        <v>0</v>
      </c>
      <c r="I278" s="1010">
        <f t="shared" si="12"/>
        <v>0</v>
      </c>
      <c r="J278" s="1010">
        <f t="shared" si="12"/>
        <v>0</v>
      </c>
      <c r="K278" s="1010">
        <f t="shared" si="12"/>
        <v>0</v>
      </c>
      <c r="L278" s="1010">
        <f t="shared" si="12"/>
        <v>0</v>
      </c>
      <c r="M278" s="1010">
        <f t="shared" si="12"/>
        <v>0</v>
      </c>
      <c r="N278" s="1011">
        <f t="shared" si="12"/>
        <v>0</v>
      </c>
      <c r="O278" s="1012"/>
      <c r="P278" s="1012"/>
    </row>
    <row r="279" spans="1:16" s="948" customFormat="1" ht="14.45" hidden="1" customHeight="1" outlineLevel="1">
      <c r="A279" s="1008" t="s">
        <v>313</v>
      </c>
      <c r="B279" s="1009" t="str">
        <f t="shared" si="9"/>
        <v xml:space="preserve">SKU 3 </v>
      </c>
      <c r="C279" s="985" t="str">
        <f t="shared" si="9"/>
        <v xml:space="preserve">SKU 3 </v>
      </c>
      <c r="D279" s="986" t="str">
        <f t="shared" si="9"/>
        <v>AM</v>
      </c>
      <c r="E279" s="986" t="str">
        <f t="shared" si="9"/>
        <v>EUR</v>
      </c>
      <c r="F279" s="969"/>
      <c r="G279" s="1010">
        <f t="shared" si="12"/>
        <v>0</v>
      </c>
      <c r="H279" s="1010">
        <f t="shared" si="12"/>
        <v>0</v>
      </c>
      <c r="I279" s="1010">
        <f t="shared" si="12"/>
        <v>0</v>
      </c>
      <c r="J279" s="1010">
        <f t="shared" si="12"/>
        <v>0</v>
      </c>
      <c r="K279" s="1010">
        <f t="shared" si="12"/>
        <v>0</v>
      </c>
      <c r="L279" s="1010">
        <f t="shared" si="12"/>
        <v>0</v>
      </c>
      <c r="M279" s="1010">
        <f t="shared" si="12"/>
        <v>0</v>
      </c>
      <c r="N279" s="1011">
        <f t="shared" si="12"/>
        <v>0</v>
      </c>
      <c r="O279" s="1012"/>
      <c r="P279" s="1012"/>
    </row>
    <row r="280" spans="1:16" s="948" customFormat="1" ht="14.45" hidden="1" customHeight="1" outlineLevel="1">
      <c r="A280" s="1008" t="s">
        <v>313</v>
      </c>
      <c r="B280" s="1009" t="str">
        <f t="shared" si="9"/>
        <v>SKU 4</v>
      </c>
      <c r="C280" s="985" t="str">
        <f t="shared" si="9"/>
        <v>SKU 4</v>
      </c>
      <c r="D280" s="986" t="str">
        <f t="shared" si="9"/>
        <v>AM</v>
      </c>
      <c r="E280" s="986" t="str">
        <f t="shared" si="9"/>
        <v>EUR</v>
      </c>
      <c r="F280" s="969"/>
      <c r="G280" s="1010">
        <f t="shared" si="12"/>
        <v>0</v>
      </c>
      <c r="H280" s="1010">
        <f t="shared" si="12"/>
        <v>0</v>
      </c>
      <c r="I280" s="1010">
        <f t="shared" si="12"/>
        <v>0</v>
      </c>
      <c r="J280" s="1010">
        <f t="shared" si="12"/>
        <v>0</v>
      </c>
      <c r="K280" s="1010">
        <f t="shared" si="12"/>
        <v>0</v>
      </c>
      <c r="L280" s="1010">
        <f t="shared" si="12"/>
        <v>0</v>
      </c>
      <c r="M280" s="1010">
        <f t="shared" si="12"/>
        <v>0</v>
      </c>
      <c r="N280" s="1011">
        <f t="shared" si="12"/>
        <v>0</v>
      </c>
      <c r="O280" s="1012"/>
      <c r="P280" s="1012"/>
    </row>
    <row r="281" spans="1:16" s="948" customFormat="1" ht="14.45" hidden="1" customHeight="1" outlineLevel="1">
      <c r="A281" s="1008" t="s">
        <v>313</v>
      </c>
      <c r="B281" s="1009" t="str">
        <f t="shared" si="9"/>
        <v>SKU 5</v>
      </c>
      <c r="C281" s="985" t="str">
        <f t="shared" si="9"/>
        <v>SKU 5</v>
      </c>
      <c r="D281" s="986" t="str">
        <f t="shared" si="9"/>
        <v>AM</v>
      </c>
      <c r="E281" s="986" t="str">
        <f t="shared" si="9"/>
        <v>EUR</v>
      </c>
      <c r="F281" s="969"/>
      <c r="G281" s="1010">
        <f t="shared" si="12"/>
        <v>0</v>
      </c>
      <c r="H281" s="1010">
        <f t="shared" si="12"/>
        <v>0</v>
      </c>
      <c r="I281" s="1010">
        <f t="shared" si="12"/>
        <v>0</v>
      </c>
      <c r="J281" s="1010">
        <f t="shared" si="12"/>
        <v>0</v>
      </c>
      <c r="K281" s="1010">
        <f t="shared" si="12"/>
        <v>0</v>
      </c>
      <c r="L281" s="1010">
        <f t="shared" si="12"/>
        <v>0</v>
      </c>
      <c r="M281" s="1010">
        <f t="shared" si="12"/>
        <v>0</v>
      </c>
      <c r="N281" s="1011">
        <f t="shared" si="12"/>
        <v>0</v>
      </c>
      <c r="O281" s="1012"/>
      <c r="P281" s="1012"/>
    </row>
    <row r="282" spans="1:16" s="948" customFormat="1" ht="14.45" hidden="1" customHeight="1" outlineLevel="1">
      <c r="A282" s="1008" t="s">
        <v>313</v>
      </c>
      <c r="B282" s="1009" t="str">
        <f t="shared" si="9"/>
        <v>SKU 1</v>
      </c>
      <c r="C282" s="985" t="str">
        <f t="shared" si="9"/>
        <v>SKU 1</v>
      </c>
      <c r="D282" s="986" t="str">
        <f t="shared" si="9"/>
        <v>GE</v>
      </c>
      <c r="E282" s="986" t="str">
        <f t="shared" si="9"/>
        <v>EUR</v>
      </c>
      <c r="F282" s="969"/>
      <c r="G282" s="1010">
        <f t="shared" si="12"/>
        <v>0</v>
      </c>
      <c r="H282" s="1010">
        <f t="shared" si="12"/>
        <v>0</v>
      </c>
      <c r="I282" s="1010">
        <f t="shared" si="12"/>
        <v>0</v>
      </c>
      <c r="J282" s="1010">
        <f t="shared" si="12"/>
        <v>0</v>
      </c>
      <c r="K282" s="1010">
        <f t="shared" si="12"/>
        <v>0</v>
      </c>
      <c r="L282" s="1010">
        <f t="shared" si="12"/>
        <v>0</v>
      </c>
      <c r="M282" s="1010">
        <f t="shared" si="12"/>
        <v>0</v>
      </c>
      <c r="N282" s="1011">
        <f t="shared" si="12"/>
        <v>0</v>
      </c>
      <c r="O282" s="1012"/>
      <c r="P282" s="1012"/>
    </row>
    <row r="283" spans="1:16" s="948" customFormat="1" ht="14.45" hidden="1" customHeight="1" outlineLevel="1">
      <c r="A283" s="1008" t="s">
        <v>313</v>
      </c>
      <c r="B283" s="1009" t="str">
        <f t="shared" si="9"/>
        <v>SKU 2</v>
      </c>
      <c r="C283" s="985" t="str">
        <f t="shared" si="9"/>
        <v>SKU 2</v>
      </c>
      <c r="D283" s="986" t="str">
        <f t="shared" si="9"/>
        <v>GE</v>
      </c>
      <c r="E283" s="986" t="str">
        <f t="shared" si="9"/>
        <v>EUR</v>
      </c>
      <c r="F283" s="969"/>
      <c r="G283" s="1010">
        <f t="shared" si="12"/>
        <v>0</v>
      </c>
      <c r="H283" s="1010">
        <f t="shared" si="12"/>
        <v>0</v>
      </c>
      <c r="I283" s="1010">
        <f t="shared" si="12"/>
        <v>0</v>
      </c>
      <c r="J283" s="1010">
        <f t="shared" si="12"/>
        <v>0</v>
      </c>
      <c r="K283" s="1010">
        <f t="shared" si="12"/>
        <v>0</v>
      </c>
      <c r="L283" s="1010">
        <f t="shared" si="12"/>
        <v>0</v>
      </c>
      <c r="M283" s="1010">
        <f t="shared" si="12"/>
        <v>0</v>
      </c>
      <c r="N283" s="1011">
        <f t="shared" si="12"/>
        <v>0</v>
      </c>
      <c r="O283" s="1012"/>
      <c r="P283" s="1012"/>
    </row>
    <row r="284" spans="1:16" s="948" customFormat="1" ht="14.45" hidden="1" customHeight="1" outlineLevel="1">
      <c r="A284" s="1008" t="s">
        <v>313</v>
      </c>
      <c r="B284" s="1009" t="str">
        <f t="shared" si="9"/>
        <v xml:space="preserve">SKU 3 </v>
      </c>
      <c r="C284" s="985" t="str">
        <f t="shared" si="9"/>
        <v xml:space="preserve">SKU 3 </v>
      </c>
      <c r="D284" s="986" t="str">
        <f t="shared" si="9"/>
        <v>GE</v>
      </c>
      <c r="E284" s="986" t="str">
        <f t="shared" si="9"/>
        <v>EUR</v>
      </c>
      <c r="F284" s="969"/>
      <c r="G284" s="1010">
        <f t="shared" si="12"/>
        <v>0</v>
      </c>
      <c r="H284" s="1010">
        <f t="shared" si="12"/>
        <v>0</v>
      </c>
      <c r="I284" s="1010">
        <f t="shared" si="12"/>
        <v>0</v>
      </c>
      <c r="J284" s="1010">
        <f t="shared" si="12"/>
        <v>0</v>
      </c>
      <c r="K284" s="1010">
        <f t="shared" si="12"/>
        <v>0</v>
      </c>
      <c r="L284" s="1010">
        <f t="shared" si="12"/>
        <v>0</v>
      </c>
      <c r="M284" s="1010">
        <f t="shared" si="12"/>
        <v>0</v>
      </c>
      <c r="N284" s="1011">
        <f t="shared" si="12"/>
        <v>0</v>
      </c>
      <c r="O284" s="1012"/>
      <c r="P284" s="1012"/>
    </row>
    <row r="285" spans="1:16" s="948" customFormat="1" ht="14.45" hidden="1" customHeight="1" outlineLevel="1">
      <c r="A285" s="1008" t="s">
        <v>313</v>
      </c>
      <c r="B285" s="1009" t="str">
        <f t="shared" si="9"/>
        <v>SKU 4</v>
      </c>
      <c r="C285" s="985" t="str">
        <f t="shared" si="9"/>
        <v>SKU 4</v>
      </c>
      <c r="D285" s="986" t="str">
        <f t="shared" si="9"/>
        <v>GE</v>
      </c>
      <c r="E285" s="986" t="str">
        <f t="shared" si="9"/>
        <v>EUR</v>
      </c>
      <c r="F285" s="969"/>
      <c r="G285" s="1010">
        <f t="shared" si="12"/>
        <v>0</v>
      </c>
      <c r="H285" s="1010">
        <f t="shared" si="12"/>
        <v>0</v>
      </c>
      <c r="I285" s="1010">
        <f t="shared" si="12"/>
        <v>0</v>
      </c>
      <c r="J285" s="1010">
        <f t="shared" si="12"/>
        <v>0</v>
      </c>
      <c r="K285" s="1010">
        <f t="shared" si="12"/>
        <v>0</v>
      </c>
      <c r="L285" s="1010">
        <f t="shared" si="12"/>
        <v>0</v>
      </c>
      <c r="M285" s="1010">
        <f t="shared" si="12"/>
        <v>0</v>
      </c>
      <c r="N285" s="1011">
        <f t="shared" ref="G285:N311" si="13">N224*N41</f>
        <v>0</v>
      </c>
      <c r="O285" s="1012"/>
      <c r="P285" s="1012"/>
    </row>
    <row r="286" spans="1:16" s="948" customFormat="1" ht="14.45" hidden="1" customHeight="1" outlineLevel="1">
      <c r="A286" s="1008" t="s">
        <v>313</v>
      </c>
      <c r="B286" s="1009" t="str">
        <f t="shared" si="9"/>
        <v>SKU 5</v>
      </c>
      <c r="C286" s="985" t="str">
        <f t="shared" si="9"/>
        <v>SKU 5</v>
      </c>
      <c r="D286" s="986" t="str">
        <f t="shared" si="9"/>
        <v>GE</v>
      </c>
      <c r="E286" s="986" t="str">
        <f t="shared" si="9"/>
        <v>EUR</v>
      </c>
      <c r="F286" s="969"/>
      <c r="G286" s="1010">
        <f t="shared" si="13"/>
        <v>0</v>
      </c>
      <c r="H286" s="1010">
        <f t="shared" si="13"/>
        <v>0</v>
      </c>
      <c r="I286" s="1010">
        <f t="shared" si="13"/>
        <v>0</v>
      </c>
      <c r="J286" s="1010">
        <f t="shared" si="13"/>
        <v>0</v>
      </c>
      <c r="K286" s="1010">
        <f t="shared" si="13"/>
        <v>0</v>
      </c>
      <c r="L286" s="1010">
        <f t="shared" si="13"/>
        <v>0</v>
      </c>
      <c r="M286" s="1010">
        <f t="shared" si="13"/>
        <v>0</v>
      </c>
      <c r="N286" s="1011">
        <f t="shared" si="13"/>
        <v>0</v>
      </c>
      <c r="O286" s="1012"/>
      <c r="P286" s="1012"/>
    </row>
    <row r="287" spans="1:16" s="948" customFormat="1" ht="14.45" hidden="1" customHeight="1" outlineLevel="1">
      <c r="A287" s="1008" t="s">
        <v>313</v>
      </c>
      <c r="B287" s="1009" t="str">
        <f t="shared" si="9"/>
        <v>SKU 1</v>
      </c>
      <c r="C287" s="985" t="str">
        <f t="shared" si="9"/>
        <v>SKU 1</v>
      </c>
      <c r="D287" s="986" t="str">
        <f t="shared" si="9"/>
        <v>MD</v>
      </c>
      <c r="E287" s="986" t="str">
        <f t="shared" si="9"/>
        <v>EUR</v>
      </c>
      <c r="F287" s="969"/>
      <c r="G287" s="1010">
        <f t="shared" si="13"/>
        <v>0</v>
      </c>
      <c r="H287" s="1010">
        <f t="shared" si="13"/>
        <v>0</v>
      </c>
      <c r="I287" s="1010">
        <f t="shared" si="13"/>
        <v>0</v>
      </c>
      <c r="J287" s="1010">
        <f t="shared" si="13"/>
        <v>0</v>
      </c>
      <c r="K287" s="1010">
        <f t="shared" si="13"/>
        <v>0</v>
      </c>
      <c r="L287" s="1010">
        <f t="shared" si="13"/>
        <v>0</v>
      </c>
      <c r="M287" s="1010">
        <f t="shared" si="13"/>
        <v>0</v>
      </c>
      <c r="N287" s="1011">
        <f t="shared" si="13"/>
        <v>0</v>
      </c>
      <c r="O287" s="1012"/>
      <c r="P287" s="1012"/>
    </row>
    <row r="288" spans="1:16" s="948" customFormat="1" ht="14.45" hidden="1" customHeight="1" outlineLevel="1">
      <c r="A288" s="1008" t="s">
        <v>313</v>
      </c>
      <c r="B288" s="1009" t="str">
        <f t="shared" si="9"/>
        <v>SKU 2</v>
      </c>
      <c r="C288" s="985" t="str">
        <f t="shared" si="9"/>
        <v>SKU 2</v>
      </c>
      <c r="D288" s="986" t="str">
        <f t="shared" si="9"/>
        <v>MD</v>
      </c>
      <c r="E288" s="986" t="str">
        <f t="shared" si="9"/>
        <v>EUR</v>
      </c>
      <c r="F288" s="969"/>
      <c r="G288" s="1010">
        <f t="shared" si="13"/>
        <v>0</v>
      </c>
      <c r="H288" s="1010">
        <f t="shared" si="13"/>
        <v>0</v>
      </c>
      <c r="I288" s="1010">
        <f t="shared" si="13"/>
        <v>0</v>
      </c>
      <c r="J288" s="1010">
        <f t="shared" si="13"/>
        <v>0</v>
      </c>
      <c r="K288" s="1010">
        <f t="shared" si="13"/>
        <v>0</v>
      </c>
      <c r="L288" s="1010">
        <f t="shared" si="13"/>
        <v>0</v>
      </c>
      <c r="M288" s="1010">
        <f t="shared" si="13"/>
        <v>0</v>
      </c>
      <c r="N288" s="1011">
        <f t="shared" si="13"/>
        <v>0</v>
      </c>
      <c r="O288" s="1012"/>
      <c r="P288" s="1012"/>
    </row>
    <row r="289" spans="1:16" s="948" customFormat="1" ht="14.45" hidden="1" customHeight="1" outlineLevel="1">
      <c r="A289" s="1008" t="s">
        <v>313</v>
      </c>
      <c r="B289" s="1009" t="str">
        <f t="shared" ref="B289:E352" si="14">B228</f>
        <v xml:space="preserve">SKU 3 </v>
      </c>
      <c r="C289" s="985" t="str">
        <f t="shared" si="14"/>
        <v xml:space="preserve">SKU 3 </v>
      </c>
      <c r="D289" s="986" t="str">
        <f t="shared" si="14"/>
        <v>MD</v>
      </c>
      <c r="E289" s="986" t="str">
        <f t="shared" si="14"/>
        <v>EUR</v>
      </c>
      <c r="F289" s="969"/>
      <c r="G289" s="1010">
        <f t="shared" si="13"/>
        <v>0</v>
      </c>
      <c r="H289" s="1010">
        <f t="shared" si="13"/>
        <v>0</v>
      </c>
      <c r="I289" s="1010">
        <f t="shared" si="13"/>
        <v>0</v>
      </c>
      <c r="J289" s="1010">
        <f t="shared" si="13"/>
        <v>0</v>
      </c>
      <c r="K289" s="1010">
        <f t="shared" si="13"/>
        <v>0</v>
      </c>
      <c r="L289" s="1010">
        <f t="shared" si="13"/>
        <v>0</v>
      </c>
      <c r="M289" s="1010">
        <f t="shared" si="13"/>
        <v>0</v>
      </c>
      <c r="N289" s="1011">
        <f t="shared" si="13"/>
        <v>0</v>
      </c>
      <c r="O289" s="1012"/>
      <c r="P289" s="1012"/>
    </row>
    <row r="290" spans="1:16" s="948" customFormat="1" ht="14.45" hidden="1" customHeight="1" outlineLevel="1">
      <c r="A290" s="1008" t="s">
        <v>313</v>
      </c>
      <c r="B290" s="1009" t="str">
        <f t="shared" si="14"/>
        <v>SKU 4</v>
      </c>
      <c r="C290" s="985" t="str">
        <f t="shared" si="14"/>
        <v>SKU 4</v>
      </c>
      <c r="D290" s="986" t="str">
        <f t="shared" si="14"/>
        <v>MD</v>
      </c>
      <c r="E290" s="986" t="str">
        <f t="shared" si="14"/>
        <v>EUR</v>
      </c>
      <c r="F290" s="969"/>
      <c r="G290" s="1010">
        <f t="shared" si="13"/>
        <v>0</v>
      </c>
      <c r="H290" s="1010">
        <f t="shared" si="13"/>
        <v>0</v>
      </c>
      <c r="I290" s="1010">
        <f t="shared" si="13"/>
        <v>0</v>
      </c>
      <c r="J290" s="1010">
        <f t="shared" si="13"/>
        <v>0</v>
      </c>
      <c r="K290" s="1010">
        <f t="shared" si="13"/>
        <v>0</v>
      </c>
      <c r="L290" s="1010">
        <f t="shared" si="13"/>
        <v>0</v>
      </c>
      <c r="M290" s="1010">
        <f t="shared" si="13"/>
        <v>0</v>
      </c>
      <c r="N290" s="1011">
        <f t="shared" si="13"/>
        <v>0</v>
      </c>
      <c r="O290" s="1012"/>
      <c r="P290" s="1012"/>
    </row>
    <row r="291" spans="1:16" s="948" customFormat="1" ht="14.45" hidden="1" customHeight="1" outlineLevel="1">
      <c r="A291" s="1008" t="s">
        <v>313</v>
      </c>
      <c r="B291" s="1009" t="str">
        <f t="shared" si="14"/>
        <v>SKU 5</v>
      </c>
      <c r="C291" s="985" t="str">
        <f t="shared" si="14"/>
        <v>SKU 5</v>
      </c>
      <c r="D291" s="986" t="str">
        <f t="shared" si="14"/>
        <v>MD</v>
      </c>
      <c r="E291" s="986" t="str">
        <f t="shared" si="14"/>
        <v>EUR</v>
      </c>
      <c r="F291" s="969"/>
      <c r="G291" s="1010">
        <f t="shared" si="13"/>
        <v>0</v>
      </c>
      <c r="H291" s="1010">
        <f t="shared" si="13"/>
        <v>0</v>
      </c>
      <c r="I291" s="1010">
        <f t="shared" si="13"/>
        <v>0</v>
      </c>
      <c r="J291" s="1010">
        <f t="shared" si="13"/>
        <v>0</v>
      </c>
      <c r="K291" s="1010">
        <f t="shared" si="13"/>
        <v>0</v>
      </c>
      <c r="L291" s="1010">
        <f t="shared" si="13"/>
        <v>0</v>
      </c>
      <c r="M291" s="1010">
        <f t="shared" si="13"/>
        <v>0</v>
      </c>
      <c r="N291" s="1011">
        <f t="shared" si="13"/>
        <v>0</v>
      </c>
      <c r="O291" s="1012"/>
      <c r="P291" s="1012"/>
    </row>
    <row r="292" spans="1:16" s="948" customFormat="1" ht="14.45" hidden="1" customHeight="1" outlineLevel="1">
      <c r="A292" s="1008" t="s">
        <v>313</v>
      </c>
      <c r="B292" s="1009" t="str">
        <f t="shared" si="14"/>
        <v>SKU 1</v>
      </c>
      <c r="C292" s="985" t="str">
        <f t="shared" si="14"/>
        <v>SKU 1</v>
      </c>
      <c r="D292" s="986" t="str">
        <f t="shared" si="14"/>
        <v>KG</v>
      </c>
      <c r="E292" s="986" t="str">
        <f t="shared" si="14"/>
        <v>EUR</v>
      </c>
      <c r="F292" s="969"/>
      <c r="G292" s="1010">
        <f t="shared" si="13"/>
        <v>0</v>
      </c>
      <c r="H292" s="1010">
        <f t="shared" si="13"/>
        <v>0</v>
      </c>
      <c r="I292" s="1010">
        <f t="shared" si="13"/>
        <v>0</v>
      </c>
      <c r="J292" s="1010">
        <f t="shared" si="13"/>
        <v>0</v>
      </c>
      <c r="K292" s="1010">
        <f t="shared" si="13"/>
        <v>0</v>
      </c>
      <c r="L292" s="1010">
        <f t="shared" si="13"/>
        <v>0</v>
      </c>
      <c r="M292" s="1010">
        <f t="shared" si="13"/>
        <v>0</v>
      </c>
      <c r="N292" s="1011">
        <f t="shared" si="13"/>
        <v>0</v>
      </c>
      <c r="O292" s="1012"/>
      <c r="P292" s="1012"/>
    </row>
    <row r="293" spans="1:16" s="948" customFormat="1" ht="14.45" hidden="1" customHeight="1" outlineLevel="1">
      <c r="A293" s="1008" t="s">
        <v>313</v>
      </c>
      <c r="B293" s="1009" t="str">
        <f t="shared" si="14"/>
        <v>SKU 2</v>
      </c>
      <c r="C293" s="985" t="str">
        <f t="shared" si="14"/>
        <v>SKU 2</v>
      </c>
      <c r="D293" s="986" t="str">
        <f t="shared" si="14"/>
        <v>KG</v>
      </c>
      <c r="E293" s="986" t="str">
        <f t="shared" si="14"/>
        <v>EUR</v>
      </c>
      <c r="F293" s="969"/>
      <c r="G293" s="1010">
        <f t="shared" si="13"/>
        <v>0</v>
      </c>
      <c r="H293" s="1010">
        <f t="shared" si="13"/>
        <v>0</v>
      </c>
      <c r="I293" s="1010">
        <f t="shared" si="13"/>
        <v>0</v>
      </c>
      <c r="J293" s="1010">
        <f t="shared" si="13"/>
        <v>0</v>
      </c>
      <c r="K293" s="1010">
        <f t="shared" si="13"/>
        <v>0</v>
      </c>
      <c r="L293" s="1010">
        <f t="shared" si="13"/>
        <v>0</v>
      </c>
      <c r="M293" s="1010">
        <f t="shared" si="13"/>
        <v>0</v>
      </c>
      <c r="N293" s="1011">
        <f t="shared" si="13"/>
        <v>0</v>
      </c>
      <c r="O293" s="1012"/>
      <c r="P293" s="1012"/>
    </row>
    <row r="294" spans="1:16" s="948" customFormat="1" ht="14.45" hidden="1" customHeight="1" outlineLevel="1">
      <c r="A294" s="1008" t="s">
        <v>313</v>
      </c>
      <c r="B294" s="1009" t="str">
        <f t="shared" si="14"/>
        <v xml:space="preserve">SKU 3 </v>
      </c>
      <c r="C294" s="985" t="str">
        <f t="shared" si="14"/>
        <v xml:space="preserve">SKU 3 </v>
      </c>
      <c r="D294" s="986" t="str">
        <f t="shared" si="14"/>
        <v>KG</v>
      </c>
      <c r="E294" s="986" t="str">
        <f t="shared" si="14"/>
        <v>EUR</v>
      </c>
      <c r="F294" s="969"/>
      <c r="G294" s="1010">
        <f t="shared" si="13"/>
        <v>0</v>
      </c>
      <c r="H294" s="1010">
        <f t="shared" si="13"/>
        <v>0</v>
      </c>
      <c r="I294" s="1010">
        <f t="shared" si="13"/>
        <v>0</v>
      </c>
      <c r="J294" s="1010">
        <f t="shared" si="13"/>
        <v>0</v>
      </c>
      <c r="K294" s="1010">
        <f t="shared" si="13"/>
        <v>0</v>
      </c>
      <c r="L294" s="1010">
        <f t="shared" si="13"/>
        <v>0</v>
      </c>
      <c r="M294" s="1010">
        <f t="shared" si="13"/>
        <v>0</v>
      </c>
      <c r="N294" s="1011">
        <f t="shared" si="13"/>
        <v>0</v>
      </c>
      <c r="O294" s="1012"/>
      <c r="P294" s="1012"/>
    </row>
    <row r="295" spans="1:16" s="948" customFormat="1" ht="14.45" hidden="1" customHeight="1" outlineLevel="1">
      <c r="A295" s="1008" t="s">
        <v>313</v>
      </c>
      <c r="B295" s="1009" t="str">
        <f t="shared" si="14"/>
        <v>SKU 4</v>
      </c>
      <c r="C295" s="985" t="str">
        <f t="shared" si="14"/>
        <v>SKU 4</v>
      </c>
      <c r="D295" s="986" t="str">
        <f t="shared" si="14"/>
        <v>KG</v>
      </c>
      <c r="E295" s="986" t="str">
        <f t="shared" si="14"/>
        <v>EUR</v>
      </c>
      <c r="F295" s="969"/>
      <c r="G295" s="1010">
        <f t="shared" si="13"/>
        <v>0</v>
      </c>
      <c r="H295" s="1010">
        <f t="shared" si="13"/>
        <v>0</v>
      </c>
      <c r="I295" s="1010">
        <f t="shared" si="13"/>
        <v>0</v>
      </c>
      <c r="J295" s="1010">
        <f t="shared" si="13"/>
        <v>0</v>
      </c>
      <c r="K295" s="1010">
        <f t="shared" si="13"/>
        <v>0</v>
      </c>
      <c r="L295" s="1010">
        <f t="shared" si="13"/>
        <v>0</v>
      </c>
      <c r="M295" s="1010">
        <f t="shared" si="13"/>
        <v>0</v>
      </c>
      <c r="N295" s="1011">
        <f t="shared" si="13"/>
        <v>0</v>
      </c>
      <c r="O295" s="1012"/>
      <c r="P295" s="1012"/>
    </row>
    <row r="296" spans="1:16" s="948" customFormat="1" ht="14.45" hidden="1" customHeight="1" outlineLevel="1">
      <c r="A296" s="1008" t="s">
        <v>313</v>
      </c>
      <c r="B296" s="1009" t="str">
        <f t="shared" si="14"/>
        <v>SKU 5</v>
      </c>
      <c r="C296" s="985" t="str">
        <f t="shared" si="14"/>
        <v>SKU 5</v>
      </c>
      <c r="D296" s="986" t="str">
        <f t="shared" si="14"/>
        <v>KG</v>
      </c>
      <c r="E296" s="986" t="str">
        <f t="shared" si="14"/>
        <v>EUR</v>
      </c>
      <c r="F296" s="969"/>
      <c r="G296" s="1010">
        <f t="shared" si="13"/>
        <v>0</v>
      </c>
      <c r="H296" s="1010">
        <f t="shared" si="13"/>
        <v>0</v>
      </c>
      <c r="I296" s="1010">
        <f t="shared" si="13"/>
        <v>0</v>
      </c>
      <c r="J296" s="1010">
        <f t="shared" si="13"/>
        <v>0</v>
      </c>
      <c r="K296" s="1010">
        <f t="shared" si="13"/>
        <v>0</v>
      </c>
      <c r="L296" s="1010">
        <f t="shared" si="13"/>
        <v>0</v>
      </c>
      <c r="M296" s="1010">
        <f t="shared" si="13"/>
        <v>0</v>
      </c>
      <c r="N296" s="1011">
        <f t="shared" si="13"/>
        <v>0</v>
      </c>
      <c r="O296" s="1012"/>
      <c r="P296" s="1012"/>
    </row>
    <row r="297" spans="1:16" s="948" customFormat="1" ht="14.45" hidden="1" customHeight="1" outlineLevel="1">
      <c r="A297" s="1008" t="s">
        <v>313</v>
      </c>
      <c r="B297" s="1009" t="str">
        <f t="shared" si="14"/>
        <v>SKU 1</v>
      </c>
      <c r="C297" s="985" t="str">
        <f t="shared" si="14"/>
        <v>SKU 1</v>
      </c>
      <c r="D297" s="986" t="str">
        <f t="shared" si="14"/>
        <v>TJ</v>
      </c>
      <c r="E297" s="986" t="str">
        <f t="shared" si="14"/>
        <v>EUR</v>
      </c>
      <c r="F297" s="969"/>
      <c r="G297" s="1010">
        <f t="shared" si="13"/>
        <v>0</v>
      </c>
      <c r="H297" s="1010">
        <f t="shared" si="13"/>
        <v>0</v>
      </c>
      <c r="I297" s="1010">
        <f t="shared" si="13"/>
        <v>0</v>
      </c>
      <c r="J297" s="1010">
        <f t="shared" si="13"/>
        <v>0</v>
      </c>
      <c r="K297" s="1010">
        <f t="shared" si="13"/>
        <v>0</v>
      </c>
      <c r="L297" s="1010">
        <f t="shared" si="13"/>
        <v>0</v>
      </c>
      <c r="M297" s="1010">
        <f t="shared" si="13"/>
        <v>0</v>
      </c>
      <c r="N297" s="1011">
        <f t="shared" si="13"/>
        <v>0</v>
      </c>
      <c r="O297" s="1012"/>
      <c r="P297" s="1012"/>
    </row>
    <row r="298" spans="1:16" s="948" customFormat="1" ht="14.45" hidden="1" customHeight="1" outlineLevel="1">
      <c r="A298" s="1008" t="s">
        <v>313</v>
      </c>
      <c r="B298" s="1009" t="str">
        <f t="shared" si="14"/>
        <v>SKU 2</v>
      </c>
      <c r="C298" s="985" t="str">
        <f t="shared" si="14"/>
        <v>SKU 2</v>
      </c>
      <c r="D298" s="986" t="str">
        <f t="shared" si="14"/>
        <v>TJ</v>
      </c>
      <c r="E298" s="986" t="str">
        <f t="shared" si="14"/>
        <v>EUR</v>
      </c>
      <c r="F298" s="969"/>
      <c r="G298" s="1010">
        <f t="shared" si="13"/>
        <v>0</v>
      </c>
      <c r="H298" s="1010">
        <f t="shared" si="13"/>
        <v>0</v>
      </c>
      <c r="I298" s="1010">
        <f t="shared" si="13"/>
        <v>0</v>
      </c>
      <c r="J298" s="1010">
        <f t="shared" si="13"/>
        <v>0</v>
      </c>
      <c r="K298" s="1010">
        <f t="shared" si="13"/>
        <v>0</v>
      </c>
      <c r="L298" s="1010">
        <f t="shared" si="13"/>
        <v>0</v>
      </c>
      <c r="M298" s="1010">
        <f t="shared" si="13"/>
        <v>0</v>
      </c>
      <c r="N298" s="1011">
        <f t="shared" si="13"/>
        <v>0</v>
      </c>
      <c r="O298" s="1012"/>
      <c r="P298" s="1012"/>
    </row>
    <row r="299" spans="1:16" s="948" customFormat="1" ht="14.45" hidden="1" customHeight="1" outlineLevel="1">
      <c r="A299" s="1008" t="s">
        <v>313</v>
      </c>
      <c r="B299" s="1009" t="str">
        <f t="shared" si="14"/>
        <v xml:space="preserve">SKU 3 </v>
      </c>
      <c r="C299" s="985" t="str">
        <f t="shared" si="14"/>
        <v xml:space="preserve">SKU 3 </v>
      </c>
      <c r="D299" s="986" t="str">
        <f t="shared" si="14"/>
        <v>TJ</v>
      </c>
      <c r="E299" s="986" t="str">
        <f t="shared" si="14"/>
        <v>EUR</v>
      </c>
      <c r="F299" s="969"/>
      <c r="G299" s="1010">
        <f t="shared" si="13"/>
        <v>0</v>
      </c>
      <c r="H299" s="1010">
        <f t="shared" si="13"/>
        <v>0</v>
      </c>
      <c r="I299" s="1010">
        <f t="shared" si="13"/>
        <v>0</v>
      </c>
      <c r="J299" s="1010">
        <f t="shared" si="13"/>
        <v>0</v>
      </c>
      <c r="K299" s="1010">
        <f t="shared" si="13"/>
        <v>0</v>
      </c>
      <c r="L299" s="1010">
        <f t="shared" si="13"/>
        <v>0</v>
      </c>
      <c r="M299" s="1010">
        <f t="shared" si="13"/>
        <v>0</v>
      </c>
      <c r="N299" s="1011">
        <f t="shared" si="13"/>
        <v>0</v>
      </c>
      <c r="O299" s="1012"/>
      <c r="P299" s="1012"/>
    </row>
    <row r="300" spans="1:16" s="948" customFormat="1" ht="14.45" hidden="1" customHeight="1" outlineLevel="1">
      <c r="A300" s="1008" t="s">
        <v>313</v>
      </c>
      <c r="B300" s="1009" t="str">
        <f t="shared" si="14"/>
        <v>SKU 4</v>
      </c>
      <c r="C300" s="985" t="str">
        <f t="shared" si="14"/>
        <v>SKU 4</v>
      </c>
      <c r="D300" s="986" t="str">
        <f t="shared" si="14"/>
        <v>TJ</v>
      </c>
      <c r="E300" s="986" t="str">
        <f t="shared" si="14"/>
        <v>EUR</v>
      </c>
      <c r="F300" s="969"/>
      <c r="G300" s="1010">
        <f t="shared" si="13"/>
        <v>0</v>
      </c>
      <c r="H300" s="1010">
        <f t="shared" si="13"/>
        <v>0</v>
      </c>
      <c r="I300" s="1010">
        <f t="shared" si="13"/>
        <v>0</v>
      </c>
      <c r="J300" s="1010">
        <f t="shared" si="13"/>
        <v>0</v>
      </c>
      <c r="K300" s="1010">
        <f t="shared" si="13"/>
        <v>0</v>
      </c>
      <c r="L300" s="1010">
        <f t="shared" si="13"/>
        <v>0</v>
      </c>
      <c r="M300" s="1010">
        <f t="shared" si="13"/>
        <v>0</v>
      </c>
      <c r="N300" s="1011">
        <f t="shared" si="13"/>
        <v>0</v>
      </c>
      <c r="O300" s="1012"/>
      <c r="P300" s="1012"/>
    </row>
    <row r="301" spans="1:16" s="948" customFormat="1" ht="14.45" hidden="1" customHeight="1" outlineLevel="1">
      <c r="A301" s="1008" t="s">
        <v>313</v>
      </c>
      <c r="B301" s="1009" t="str">
        <f t="shared" si="14"/>
        <v>SKU 5</v>
      </c>
      <c r="C301" s="985" t="str">
        <f t="shared" si="14"/>
        <v>SKU 5</v>
      </c>
      <c r="D301" s="986" t="str">
        <f t="shared" si="14"/>
        <v>TJ</v>
      </c>
      <c r="E301" s="986" t="str">
        <f t="shared" si="14"/>
        <v>EUR</v>
      </c>
      <c r="F301" s="969"/>
      <c r="G301" s="1010">
        <f t="shared" si="13"/>
        <v>0</v>
      </c>
      <c r="H301" s="1010">
        <f t="shared" si="13"/>
        <v>0</v>
      </c>
      <c r="I301" s="1010">
        <f t="shared" si="13"/>
        <v>0</v>
      </c>
      <c r="J301" s="1010">
        <f t="shared" si="13"/>
        <v>0</v>
      </c>
      <c r="K301" s="1010">
        <f t="shared" si="13"/>
        <v>0</v>
      </c>
      <c r="L301" s="1010">
        <f t="shared" si="13"/>
        <v>0</v>
      </c>
      <c r="M301" s="1010">
        <f t="shared" si="13"/>
        <v>0</v>
      </c>
      <c r="N301" s="1011">
        <f t="shared" si="13"/>
        <v>0</v>
      </c>
      <c r="O301" s="1012"/>
      <c r="P301" s="1012"/>
    </row>
    <row r="302" spans="1:16" s="948" customFormat="1" ht="14.45" hidden="1" customHeight="1" outlineLevel="1">
      <c r="A302" s="1008" t="s">
        <v>313</v>
      </c>
      <c r="B302" s="1009" t="str">
        <f t="shared" si="14"/>
        <v>SKU 1</v>
      </c>
      <c r="C302" s="985" t="str">
        <f t="shared" si="14"/>
        <v>SKU 1</v>
      </c>
      <c r="D302" s="986" t="str">
        <f t="shared" si="14"/>
        <v>TM</v>
      </c>
      <c r="E302" s="986" t="str">
        <f t="shared" si="14"/>
        <v>EUR</v>
      </c>
      <c r="F302" s="969"/>
      <c r="G302" s="1010">
        <f t="shared" si="13"/>
        <v>0</v>
      </c>
      <c r="H302" s="1010">
        <f t="shared" si="13"/>
        <v>0</v>
      </c>
      <c r="I302" s="1010">
        <f t="shared" si="13"/>
        <v>0</v>
      </c>
      <c r="J302" s="1010">
        <f t="shared" si="13"/>
        <v>0</v>
      </c>
      <c r="K302" s="1010">
        <f t="shared" si="13"/>
        <v>0</v>
      </c>
      <c r="L302" s="1010">
        <f t="shared" si="13"/>
        <v>0</v>
      </c>
      <c r="M302" s="1010">
        <f t="shared" si="13"/>
        <v>0</v>
      </c>
      <c r="N302" s="1011">
        <f t="shared" si="13"/>
        <v>0</v>
      </c>
      <c r="O302" s="1012"/>
      <c r="P302" s="1012"/>
    </row>
    <row r="303" spans="1:16" s="948" customFormat="1" ht="14.45" hidden="1" customHeight="1" outlineLevel="1">
      <c r="A303" s="1008" t="s">
        <v>313</v>
      </c>
      <c r="B303" s="1009" t="str">
        <f t="shared" si="14"/>
        <v>SKU 2</v>
      </c>
      <c r="C303" s="985" t="str">
        <f t="shared" si="14"/>
        <v>SKU 2</v>
      </c>
      <c r="D303" s="986" t="str">
        <f t="shared" si="14"/>
        <v>TM</v>
      </c>
      <c r="E303" s="986" t="str">
        <f t="shared" si="14"/>
        <v>EUR</v>
      </c>
      <c r="F303" s="969"/>
      <c r="G303" s="1010">
        <f t="shared" si="13"/>
        <v>0</v>
      </c>
      <c r="H303" s="1010">
        <f t="shared" si="13"/>
        <v>0</v>
      </c>
      <c r="I303" s="1010">
        <f t="shared" si="13"/>
        <v>0</v>
      </c>
      <c r="J303" s="1010">
        <f t="shared" si="13"/>
        <v>0</v>
      </c>
      <c r="K303" s="1010">
        <f t="shared" si="13"/>
        <v>0</v>
      </c>
      <c r="L303" s="1010">
        <f t="shared" si="13"/>
        <v>0</v>
      </c>
      <c r="M303" s="1010">
        <f t="shared" si="13"/>
        <v>0</v>
      </c>
      <c r="N303" s="1011">
        <f t="shared" si="13"/>
        <v>0</v>
      </c>
      <c r="O303" s="1012"/>
      <c r="P303" s="1012"/>
    </row>
    <row r="304" spans="1:16" s="948" customFormat="1" ht="14.45" hidden="1" customHeight="1" outlineLevel="1">
      <c r="A304" s="1008" t="s">
        <v>313</v>
      </c>
      <c r="B304" s="1009" t="str">
        <f t="shared" si="14"/>
        <v xml:space="preserve">SKU 3 </v>
      </c>
      <c r="C304" s="985" t="str">
        <f t="shared" si="14"/>
        <v xml:space="preserve">SKU 3 </v>
      </c>
      <c r="D304" s="986" t="str">
        <f t="shared" si="14"/>
        <v>TM</v>
      </c>
      <c r="E304" s="986" t="str">
        <f t="shared" si="14"/>
        <v>EUR</v>
      </c>
      <c r="F304" s="969"/>
      <c r="G304" s="1010">
        <f t="shared" si="13"/>
        <v>0</v>
      </c>
      <c r="H304" s="1010">
        <f t="shared" si="13"/>
        <v>0</v>
      </c>
      <c r="I304" s="1010">
        <f t="shared" si="13"/>
        <v>0</v>
      </c>
      <c r="J304" s="1010">
        <f t="shared" si="13"/>
        <v>0</v>
      </c>
      <c r="K304" s="1010">
        <f t="shared" si="13"/>
        <v>0</v>
      </c>
      <c r="L304" s="1010">
        <f t="shared" si="13"/>
        <v>0</v>
      </c>
      <c r="M304" s="1010">
        <f t="shared" si="13"/>
        <v>0</v>
      </c>
      <c r="N304" s="1011">
        <f t="shared" si="13"/>
        <v>0</v>
      </c>
      <c r="O304" s="1012"/>
      <c r="P304" s="1012"/>
    </row>
    <row r="305" spans="1:17" s="948" customFormat="1" ht="14.45" hidden="1" customHeight="1" outlineLevel="1">
      <c r="A305" s="1008" t="s">
        <v>313</v>
      </c>
      <c r="B305" s="1009" t="str">
        <f t="shared" si="14"/>
        <v>SKU 4</v>
      </c>
      <c r="C305" s="985" t="str">
        <f t="shared" si="14"/>
        <v>SKU 4</v>
      </c>
      <c r="D305" s="986" t="str">
        <f t="shared" si="14"/>
        <v>TM</v>
      </c>
      <c r="E305" s="986" t="str">
        <f t="shared" si="14"/>
        <v>EUR</v>
      </c>
      <c r="F305" s="969"/>
      <c r="G305" s="1010">
        <f t="shared" si="13"/>
        <v>0</v>
      </c>
      <c r="H305" s="1010">
        <f t="shared" si="13"/>
        <v>0</v>
      </c>
      <c r="I305" s="1010">
        <f t="shared" si="13"/>
        <v>0</v>
      </c>
      <c r="J305" s="1010">
        <f t="shared" si="13"/>
        <v>0</v>
      </c>
      <c r="K305" s="1010">
        <f t="shared" si="13"/>
        <v>0</v>
      </c>
      <c r="L305" s="1010">
        <f t="shared" si="13"/>
        <v>0</v>
      </c>
      <c r="M305" s="1010">
        <f t="shared" si="13"/>
        <v>0</v>
      </c>
      <c r="N305" s="1011">
        <f t="shared" si="13"/>
        <v>0</v>
      </c>
      <c r="O305" s="1012"/>
      <c r="P305" s="1012"/>
    </row>
    <row r="306" spans="1:17" s="948" customFormat="1" ht="14.45" hidden="1" customHeight="1" outlineLevel="1">
      <c r="A306" s="1008" t="s">
        <v>313</v>
      </c>
      <c r="B306" s="1009" t="str">
        <f t="shared" si="14"/>
        <v>SKU 5</v>
      </c>
      <c r="C306" s="985" t="str">
        <f t="shared" si="14"/>
        <v>SKU 5</v>
      </c>
      <c r="D306" s="986" t="str">
        <f t="shared" si="14"/>
        <v>TM</v>
      </c>
      <c r="E306" s="986" t="str">
        <f t="shared" si="14"/>
        <v>EUR</v>
      </c>
      <c r="F306" s="969"/>
      <c r="G306" s="1010">
        <f t="shared" si="13"/>
        <v>0</v>
      </c>
      <c r="H306" s="1010">
        <f t="shared" si="13"/>
        <v>0</v>
      </c>
      <c r="I306" s="1010">
        <f t="shared" si="13"/>
        <v>0</v>
      </c>
      <c r="J306" s="1010">
        <f t="shared" si="13"/>
        <v>0</v>
      </c>
      <c r="K306" s="1010">
        <f t="shared" si="13"/>
        <v>0</v>
      </c>
      <c r="L306" s="1010">
        <f t="shared" si="13"/>
        <v>0</v>
      </c>
      <c r="M306" s="1010">
        <f t="shared" si="13"/>
        <v>0</v>
      </c>
      <c r="N306" s="1011">
        <f t="shared" si="13"/>
        <v>0</v>
      </c>
      <c r="O306" s="1012"/>
      <c r="P306" s="1012"/>
    </row>
    <row r="307" spans="1:17" s="948" customFormat="1" ht="14.45" hidden="1" customHeight="1" outlineLevel="1">
      <c r="A307" s="1008" t="s">
        <v>313</v>
      </c>
      <c r="B307" s="1009" t="str">
        <f t="shared" si="14"/>
        <v>SKU 1</v>
      </c>
      <c r="C307" s="985" t="str">
        <f t="shared" si="14"/>
        <v>SKU 1</v>
      </c>
      <c r="D307" s="986" t="str">
        <f t="shared" si="14"/>
        <v>MN</v>
      </c>
      <c r="E307" s="986" t="str">
        <f t="shared" si="14"/>
        <v>EUR</v>
      </c>
      <c r="F307" s="969"/>
      <c r="G307" s="1010">
        <f t="shared" si="13"/>
        <v>0</v>
      </c>
      <c r="H307" s="1010">
        <f t="shared" si="13"/>
        <v>0</v>
      </c>
      <c r="I307" s="1010">
        <f t="shared" si="13"/>
        <v>0</v>
      </c>
      <c r="J307" s="1010">
        <f t="shared" si="13"/>
        <v>0</v>
      </c>
      <c r="K307" s="1010">
        <f t="shared" si="13"/>
        <v>0</v>
      </c>
      <c r="L307" s="1010">
        <f t="shared" si="13"/>
        <v>0</v>
      </c>
      <c r="M307" s="1010">
        <f t="shared" si="13"/>
        <v>0</v>
      </c>
      <c r="N307" s="1011">
        <f t="shared" si="13"/>
        <v>0</v>
      </c>
      <c r="O307" s="1012"/>
      <c r="P307" s="1012"/>
    </row>
    <row r="308" spans="1:17" s="948" customFormat="1" ht="14.45" hidden="1" customHeight="1" outlineLevel="1">
      <c r="A308" s="1008" t="s">
        <v>313</v>
      </c>
      <c r="B308" s="1009" t="str">
        <f t="shared" si="14"/>
        <v>SKU 2</v>
      </c>
      <c r="C308" s="985" t="str">
        <f t="shared" si="14"/>
        <v>SKU 2</v>
      </c>
      <c r="D308" s="986" t="str">
        <f t="shared" si="14"/>
        <v>MN</v>
      </c>
      <c r="E308" s="986" t="str">
        <f t="shared" si="14"/>
        <v>EUR</v>
      </c>
      <c r="F308" s="969"/>
      <c r="G308" s="1010">
        <f t="shared" si="13"/>
        <v>0</v>
      </c>
      <c r="H308" s="1010">
        <f t="shared" si="13"/>
        <v>0</v>
      </c>
      <c r="I308" s="1010">
        <f t="shared" si="13"/>
        <v>0</v>
      </c>
      <c r="J308" s="1010">
        <f t="shared" si="13"/>
        <v>0</v>
      </c>
      <c r="K308" s="1010">
        <f t="shared" si="13"/>
        <v>0</v>
      </c>
      <c r="L308" s="1010">
        <f t="shared" si="13"/>
        <v>0</v>
      </c>
      <c r="M308" s="1010">
        <f t="shared" si="13"/>
        <v>0</v>
      </c>
      <c r="N308" s="1011">
        <f t="shared" si="13"/>
        <v>0</v>
      </c>
      <c r="O308" s="1012"/>
      <c r="P308" s="1012"/>
    </row>
    <row r="309" spans="1:17" s="948" customFormat="1" ht="14.45" hidden="1" customHeight="1" outlineLevel="1">
      <c r="A309" s="1008" t="s">
        <v>313</v>
      </c>
      <c r="B309" s="1009" t="str">
        <f t="shared" si="14"/>
        <v xml:space="preserve">SKU 3 </v>
      </c>
      <c r="C309" s="985" t="str">
        <f t="shared" si="14"/>
        <v xml:space="preserve">SKU 3 </v>
      </c>
      <c r="D309" s="986" t="str">
        <f t="shared" si="14"/>
        <v>MN</v>
      </c>
      <c r="E309" s="986" t="str">
        <f t="shared" si="14"/>
        <v>EUR</v>
      </c>
      <c r="F309" s="969"/>
      <c r="G309" s="1010">
        <f t="shared" si="13"/>
        <v>0</v>
      </c>
      <c r="H309" s="1010">
        <f t="shared" si="13"/>
        <v>0</v>
      </c>
      <c r="I309" s="1010">
        <f t="shared" si="13"/>
        <v>0</v>
      </c>
      <c r="J309" s="1010">
        <f t="shared" si="13"/>
        <v>0</v>
      </c>
      <c r="K309" s="1010">
        <f t="shared" si="13"/>
        <v>0</v>
      </c>
      <c r="L309" s="1010">
        <f t="shared" si="13"/>
        <v>0</v>
      </c>
      <c r="M309" s="1010">
        <f t="shared" si="13"/>
        <v>0</v>
      </c>
      <c r="N309" s="1011">
        <f t="shared" si="13"/>
        <v>0</v>
      </c>
      <c r="O309" s="1012"/>
      <c r="P309" s="1012"/>
    </row>
    <row r="310" spans="1:17" s="948" customFormat="1" ht="14.45" hidden="1" customHeight="1" outlineLevel="1">
      <c r="A310" s="1008" t="s">
        <v>313</v>
      </c>
      <c r="B310" s="1009" t="str">
        <f t="shared" si="14"/>
        <v>SKU 4</v>
      </c>
      <c r="C310" s="985" t="str">
        <f t="shared" si="14"/>
        <v>SKU 4</v>
      </c>
      <c r="D310" s="986" t="str">
        <f t="shared" si="14"/>
        <v>MN</v>
      </c>
      <c r="E310" s="986" t="str">
        <f t="shared" si="14"/>
        <v>EUR</v>
      </c>
      <c r="F310" s="969"/>
      <c r="G310" s="1010">
        <f t="shared" si="13"/>
        <v>0</v>
      </c>
      <c r="H310" s="1010">
        <f t="shared" si="13"/>
        <v>0</v>
      </c>
      <c r="I310" s="1010">
        <f t="shared" si="13"/>
        <v>0</v>
      </c>
      <c r="J310" s="1010">
        <f t="shared" si="13"/>
        <v>0</v>
      </c>
      <c r="K310" s="1010">
        <f t="shared" si="13"/>
        <v>0</v>
      </c>
      <c r="L310" s="1010">
        <f t="shared" si="13"/>
        <v>0</v>
      </c>
      <c r="M310" s="1010">
        <f t="shared" si="13"/>
        <v>0</v>
      </c>
      <c r="N310" s="1011">
        <f t="shared" si="13"/>
        <v>0</v>
      </c>
      <c r="O310" s="1012"/>
      <c r="P310" s="1012"/>
    </row>
    <row r="311" spans="1:17" s="948" customFormat="1" ht="14.45" hidden="1" customHeight="1" outlineLevel="1">
      <c r="A311" s="1008" t="s">
        <v>313</v>
      </c>
      <c r="B311" s="1009" t="str">
        <f t="shared" si="14"/>
        <v>SKU 5</v>
      </c>
      <c r="C311" s="985" t="str">
        <f t="shared" si="14"/>
        <v>SKU 5</v>
      </c>
      <c r="D311" s="986" t="str">
        <f t="shared" si="14"/>
        <v>MN</v>
      </c>
      <c r="E311" s="986" t="str">
        <f t="shared" si="14"/>
        <v>EUR</v>
      </c>
      <c r="F311" s="969"/>
      <c r="G311" s="1010">
        <f t="shared" si="13"/>
        <v>0</v>
      </c>
      <c r="H311" s="1010">
        <f t="shared" si="13"/>
        <v>0</v>
      </c>
      <c r="I311" s="1010">
        <f t="shared" si="13"/>
        <v>0</v>
      </c>
      <c r="J311" s="1010">
        <f t="shared" si="13"/>
        <v>0</v>
      </c>
      <c r="K311" s="1010">
        <f t="shared" si="13"/>
        <v>0</v>
      </c>
      <c r="L311" s="1010">
        <f t="shared" si="13"/>
        <v>0</v>
      </c>
      <c r="M311" s="1010">
        <f t="shared" si="13"/>
        <v>0</v>
      </c>
      <c r="N311" s="1011">
        <f t="shared" si="13"/>
        <v>0</v>
      </c>
      <c r="O311" s="1012"/>
      <c r="P311" s="1012"/>
    </row>
    <row r="312" spans="1:17" s="948" customFormat="1" collapsed="1">
      <c r="B312" s="981" t="s">
        <v>733</v>
      </c>
      <c r="C312" s="981" t="s">
        <v>734</v>
      </c>
      <c r="D312" s="981"/>
      <c r="E312" s="981"/>
      <c r="F312" s="981"/>
      <c r="G312" s="982"/>
      <c r="H312" s="982"/>
      <c r="I312" s="982"/>
      <c r="J312" s="982"/>
      <c r="K312" s="982"/>
      <c r="L312" s="982"/>
      <c r="M312" s="982"/>
      <c r="N312" s="983"/>
      <c r="O312" s="984"/>
      <c r="P312" s="984"/>
      <c r="Q312" s="995"/>
    </row>
    <row r="313" spans="1:17" s="948" customFormat="1">
      <c r="B313" s="985" t="str">
        <f t="shared" si="14"/>
        <v>SKU 1</v>
      </c>
      <c r="C313" s="985" t="str">
        <f t="shared" si="14"/>
        <v>SKU 1</v>
      </c>
      <c r="D313" s="986" t="str">
        <f t="shared" si="14"/>
        <v>RU</v>
      </c>
      <c r="E313" s="986" t="str">
        <f t="shared" si="14"/>
        <v>RUB</v>
      </c>
      <c r="F313" s="969"/>
      <c r="G313" s="974">
        <f>'COGS '!D10</f>
        <v>269.05</v>
      </c>
      <c r="H313" s="974">
        <f>'COGS '!E10</f>
        <v>287.89</v>
      </c>
      <c r="I313" s="974">
        <f>'COGS '!F10</f>
        <v>308.04000000000002</v>
      </c>
      <c r="J313" s="974">
        <f>'COGS '!G10</f>
        <v>329.6</v>
      </c>
      <c r="K313" s="974">
        <f>'COGS '!H10</f>
        <v>352.67</v>
      </c>
      <c r="L313" s="974">
        <f>'COGS '!I10</f>
        <v>377.36</v>
      </c>
      <c r="M313" s="974">
        <f>'COGS '!J10</f>
        <v>403.77</v>
      </c>
      <c r="N313" s="974">
        <f>'COGS '!K10</f>
        <v>432.04</v>
      </c>
      <c r="O313" s="973"/>
      <c r="P313" s="973"/>
      <c r="Q313" s="1007"/>
    </row>
    <row r="314" spans="1:17" s="948" customFormat="1">
      <c r="B314" s="985" t="str">
        <f t="shared" si="14"/>
        <v>SKU 2</v>
      </c>
      <c r="C314" s="985" t="str">
        <f t="shared" si="14"/>
        <v>SKU 2</v>
      </c>
      <c r="D314" s="986" t="str">
        <f t="shared" si="14"/>
        <v>RU</v>
      </c>
      <c r="E314" s="986" t="str">
        <f t="shared" si="14"/>
        <v>RUB</v>
      </c>
      <c r="F314" s="969"/>
      <c r="G314" s="974">
        <f>'COGS '!D11</f>
        <v>0</v>
      </c>
      <c r="H314" s="974">
        <f>'COGS '!E11</f>
        <v>0</v>
      </c>
      <c r="I314" s="974">
        <f>'COGS '!F11</f>
        <v>0</v>
      </c>
      <c r="J314" s="974">
        <f>'COGS '!G11</f>
        <v>0</v>
      </c>
      <c r="K314" s="974">
        <f>'COGS '!H11</f>
        <v>0</v>
      </c>
      <c r="L314" s="974">
        <f>'COGS '!I11</f>
        <v>0</v>
      </c>
      <c r="M314" s="974">
        <f>'COGS '!J11</f>
        <v>0</v>
      </c>
      <c r="N314" s="974">
        <f>'COGS '!K11</f>
        <v>0</v>
      </c>
      <c r="O314" s="973"/>
      <c r="P314" s="973"/>
      <c r="Q314" s="1007"/>
    </row>
    <row r="315" spans="1:17" s="948" customFormat="1">
      <c r="B315" s="985" t="str">
        <f t="shared" si="14"/>
        <v xml:space="preserve">SKU 3 </v>
      </c>
      <c r="C315" s="985" t="str">
        <f t="shared" si="14"/>
        <v xml:space="preserve">SKU 3 </v>
      </c>
      <c r="D315" s="986" t="str">
        <f t="shared" si="14"/>
        <v>RU</v>
      </c>
      <c r="E315" s="986" t="str">
        <f t="shared" si="14"/>
        <v>RUB</v>
      </c>
      <c r="F315" s="969"/>
      <c r="G315" s="974">
        <f>'COGS '!D12</f>
        <v>0</v>
      </c>
      <c r="H315" s="974">
        <f>'COGS '!E12</f>
        <v>0</v>
      </c>
      <c r="I315" s="974">
        <f>'COGS '!F12</f>
        <v>0</v>
      </c>
      <c r="J315" s="974">
        <f>'COGS '!G12</f>
        <v>0</v>
      </c>
      <c r="K315" s="974">
        <f>'COGS '!H12</f>
        <v>0</v>
      </c>
      <c r="L315" s="974">
        <f>'COGS '!I12</f>
        <v>0</v>
      </c>
      <c r="M315" s="974">
        <f>'COGS '!J12</f>
        <v>0</v>
      </c>
      <c r="N315" s="974">
        <f>'COGS '!K12</f>
        <v>0</v>
      </c>
      <c r="O315" s="972"/>
      <c r="P315" s="972"/>
      <c r="Q315" s="1007"/>
    </row>
    <row r="316" spans="1:17" s="948" customFormat="1">
      <c r="B316" s="985" t="str">
        <f t="shared" si="14"/>
        <v>SKU 4</v>
      </c>
      <c r="C316" s="985" t="str">
        <f t="shared" si="14"/>
        <v>SKU 4</v>
      </c>
      <c r="D316" s="986" t="str">
        <f t="shared" si="14"/>
        <v>RU</v>
      </c>
      <c r="E316" s="986" t="str">
        <f t="shared" si="14"/>
        <v>RUB</v>
      </c>
      <c r="F316" s="969"/>
      <c r="G316" s="974">
        <f>'COGS '!D13</f>
        <v>0</v>
      </c>
      <c r="H316" s="974">
        <f>'COGS '!E13</f>
        <v>0</v>
      </c>
      <c r="I316" s="974">
        <f>'COGS '!F13</f>
        <v>0</v>
      </c>
      <c r="J316" s="974">
        <f>'COGS '!G13</f>
        <v>0</v>
      </c>
      <c r="K316" s="974">
        <f>'COGS '!H13</f>
        <v>0</v>
      </c>
      <c r="L316" s="974">
        <f>'COGS '!I13</f>
        <v>0</v>
      </c>
      <c r="M316" s="974">
        <f>'COGS '!J13</f>
        <v>0</v>
      </c>
      <c r="N316" s="974">
        <f>'COGS '!K13</f>
        <v>0</v>
      </c>
      <c r="O316" s="973"/>
      <c r="P316" s="973"/>
      <c r="Q316" s="1007"/>
    </row>
    <row r="317" spans="1:17" s="948" customFormat="1">
      <c r="B317" s="985" t="str">
        <f t="shared" si="14"/>
        <v>SKU 5</v>
      </c>
      <c r="C317" s="985" t="str">
        <f t="shared" si="14"/>
        <v>SKU 5</v>
      </c>
      <c r="D317" s="986" t="str">
        <f t="shared" si="14"/>
        <v>RU</v>
      </c>
      <c r="E317" s="986" t="str">
        <f t="shared" si="14"/>
        <v>RUB</v>
      </c>
      <c r="F317" s="969"/>
      <c r="G317" s="974">
        <f>'COGS '!D14</f>
        <v>0</v>
      </c>
      <c r="H317" s="974">
        <f>'COGS '!E14</f>
        <v>0</v>
      </c>
      <c r="I317" s="974">
        <f>'COGS '!F14</f>
        <v>0</v>
      </c>
      <c r="J317" s="974">
        <f>'COGS '!G14</f>
        <v>0</v>
      </c>
      <c r="K317" s="974">
        <f>'COGS '!H14</f>
        <v>0</v>
      </c>
      <c r="L317" s="974">
        <f>'COGS '!I14</f>
        <v>0</v>
      </c>
      <c r="M317" s="974">
        <f>'COGS '!J14</f>
        <v>0</v>
      </c>
      <c r="N317" s="974">
        <f>'COGS '!K14</f>
        <v>0</v>
      </c>
      <c r="O317" s="973"/>
      <c r="P317" s="973"/>
      <c r="Q317" s="1007"/>
    </row>
    <row r="318" spans="1:17" s="948" customFormat="1" hidden="1" outlineLevel="1">
      <c r="B318" s="985" t="str">
        <f t="shared" si="14"/>
        <v>SKU 1</v>
      </c>
      <c r="C318" s="985" t="str">
        <f t="shared" si="14"/>
        <v>SKU 1</v>
      </c>
      <c r="D318" s="986" t="str">
        <f t="shared" si="14"/>
        <v>KZ</v>
      </c>
      <c r="E318" s="986" t="str">
        <f t="shared" si="14"/>
        <v>EUR</v>
      </c>
      <c r="F318" s="969"/>
      <c r="G318" s="993"/>
      <c r="H318" s="993"/>
      <c r="I318" s="993"/>
      <c r="J318" s="993"/>
      <c r="K318" s="993"/>
      <c r="L318" s="970"/>
      <c r="M318" s="970"/>
      <c r="N318" s="975"/>
      <c r="O318" s="972"/>
      <c r="P318" s="972"/>
      <c r="Q318" s="1007"/>
    </row>
    <row r="319" spans="1:17" s="948" customFormat="1" hidden="1" outlineLevel="1">
      <c r="B319" s="985" t="str">
        <f t="shared" si="14"/>
        <v>SKU 2</v>
      </c>
      <c r="C319" s="985" t="str">
        <f t="shared" si="14"/>
        <v>SKU 2</v>
      </c>
      <c r="D319" s="986" t="str">
        <f t="shared" si="14"/>
        <v>KZ</v>
      </c>
      <c r="E319" s="986" t="str">
        <f t="shared" si="14"/>
        <v>EUR</v>
      </c>
      <c r="F319" s="969"/>
      <c r="G319" s="993"/>
      <c r="H319" s="993"/>
      <c r="I319" s="993"/>
      <c r="J319" s="993"/>
      <c r="K319" s="993"/>
      <c r="L319" s="993"/>
      <c r="M319" s="993"/>
      <c r="N319" s="994"/>
      <c r="O319" s="1013"/>
      <c r="P319" s="1013"/>
      <c r="Q319" s="1007"/>
    </row>
    <row r="320" spans="1:17" s="948" customFormat="1" hidden="1" outlineLevel="1">
      <c r="B320" s="985" t="str">
        <f t="shared" si="14"/>
        <v xml:space="preserve">SKU 3 </v>
      </c>
      <c r="C320" s="985" t="str">
        <f t="shared" si="14"/>
        <v xml:space="preserve">SKU 3 </v>
      </c>
      <c r="D320" s="986" t="str">
        <f t="shared" si="14"/>
        <v>KZ</v>
      </c>
      <c r="E320" s="986" t="str">
        <f t="shared" si="14"/>
        <v>EUR</v>
      </c>
      <c r="F320" s="969"/>
      <c r="G320" s="993"/>
      <c r="H320" s="993"/>
      <c r="I320" s="993"/>
      <c r="J320" s="993"/>
      <c r="K320" s="993"/>
      <c r="L320" s="993"/>
      <c r="M320" s="993"/>
      <c r="N320" s="994"/>
      <c r="O320" s="973"/>
      <c r="P320" s="973"/>
      <c r="Q320" s="1007"/>
    </row>
    <row r="321" spans="2:17" s="948" customFormat="1" hidden="1" outlineLevel="1">
      <c r="B321" s="985" t="str">
        <f t="shared" si="14"/>
        <v>SKU 4</v>
      </c>
      <c r="C321" s="985" t="str">
        <f t="shared" si="14"/>
        <v>SKU 4</v>
      </c>
      <c r="D321" s="986" t="str">
        <f t="shared" si="14"/>
        <v>KZ</v>
      </c>
      <c r="E321" s="986" t="str">
        <f t="shared" si="14"/>
        <v>EUR</v>
      </c>
      <c r="F321" s="969"/>
      <c r="G321" s="993"/>
      <c r="H321" s="993"/>
      <c r="I321" s="993"/>
      <c r="J321" s="993"/>
      <c r="K321" s="993"/>
      <c r="L321" s="970"/>
      <c r="M321" s="970"/>
      <c r="N321" s="975"/>
      <c r="O321" s="972"/>
      <c r="P321" s="972"/>
      <c r="Q321" s="1007"/>
    </row>
    <row r="322" spans="2:17" s="948" customFormat="1" hidden="1" outlineLevel="1">
      <c r="B322" s="985" t="str">
        <f t="shared" si="14"/>
        <v>SKU 5</v>
      </c>
      <c r="C322" s="985" t="str">
        <f t="shared" si="14"/>
        <v>SKU 5</v>
      </c>
      <c r="D322" s="986" t="str">
        <f t="shared" si="14"/>
        <v>KZ</v>
      </c>
      <c r="E322" s="986" t="str">
        <f t="shared" si="14"/>
        <v>EUR</v>
      </c>
      <c r="F322" s="969"/>
      <c r="G322" s="993"/>
      <c r="H322" s="993"/>
      <c r="I322" s="993"/>
      <c r="J322" s="993"/>
      <c r="K322" s="993"/>
      <c r="L322" s="993"/>
      <c r="M322" s="993"/>
      <c r="N322" s="994"/>
      <c r="O322" s="973"/>
      <c r="P322" s="973"/>
      <c r="Q322" s="1007"/>
    </row>
    <row r="323" spans="2:17" s="948" customFormat="1" hidden="1" outlineLevel="1">
      <c r="B323" s="985" t="str">
        <f t="shared" si="14"/>
        <v>SKU 1</v>
      </c>
      <c r="C323" s="985" t="str">
        <f t="shared" si="14"/>
        <v>SKU 1</v>
      </c>
      <c r="D323" s="986" t="str">
        <f t="shared" si="14"/>
        <v>UZ</v>
      </c>
      <c r="E323" s="986" t="str">
        <f t="shared" si="14"/>
        <v>EUR</v>
      </c>
      <c r="F323" s="969"/>
      <c r="G323" s="993"/>
      <c r="H323" s="993"/>
      <c r="I323" s="993"/>
      <c r="J323" s="993"/>
      <c r="K323" s="993"/>
      <c r="L323" s="993"/>
      <c r="M323" s="993"/>
      <c r="N323" s="994"/>
      <c r="O323" s="973"/>
      <c r="P323" s="973"/>
      <c r="Q323" s="1007"/>
    </row>
    <row r="324" spans="2:17" s="948" customFormat="1" hidden="1" outlineLevel="1">
      <c r="B324" s="985" t="str">
        <f t="shared" si="14"/>
        <v>SKU 2</v>
      </c>
      <c r="C324" s="985" t="str">
        <f t="shared" si="14"/>
        <v>SKU 2</v>
      </c>
      <c r="D324" s="986" t="str">
        <f t="shared" si="14"/>
        <v>UZ</v>
      </c>
      <c r="E324" s="986" t="str">
        <f t="shared" si="14"/>
        <v>EUR</v>
      </c>
      <c r="F324" s="969"/>
      <c r="G324" s="993"/>
      <c r="H324" s="993"/>
      <c r="I324" s="993"/>
      <c r="J324" s="993"/>
      <c r="K324" s="993"/>
      <c r="L324" s="970"/>
      <c r="M324" s="970"/>
      <c r="N324" s="975"/>
      <c r="O324" s="972"/>
      <c r="P324" s="972"/>
      <c r="Q324" s="1007"/>
    </row>
    <row r="325" spans="2:17" s="948" customFormat="1" hidden="1" outlineLevel="1">
      <c r="B325" s="985" t="str">
        <f t="shared" si="14"/>
        <v xml:space="preserve">SKU 3 </v>
      </c>
      <c r="C325" s="985" t="str">
        <f t="shared" si="14"/>
        <v xml:space="preserve">SKU 3 </v>
      </c>
      <c r="D325" s="986" t="str">
        <f t="shared" si="14"/>
        <v>UZ</v>
      </c>
      <c r="E325" s="986" t="str">
        <f t="shared" si="14"/>
        <v>EUR</v>
      </c>
      <c r="F325" s="969"/>
      <c r="G325" s="993"/>
      <c r="H325" s="993"/>
      <c r="I325" s="993"/>
      <c r="J325" s="993"/>
      <c r="K325" s="993"/>
      <c r="L325" s="970"/>
      <c r="M325" s="970"/>
      <c r="N325" s="975"/>
      <c r="O325" s="972"/>
      <c r="P325" s="972"/>
      <c r="Q325" s="1007"/>
    </row>
    <row r="326" spans="2:17" s="948" customFormat="1" hidden="1" outlineLevel="1">
      <c r="B326" s="985" t="str">
        <f t="shared" si="14"/>
        <v>SKU 4</v>
      </c>
      <c r="C326" s="985" t="str">
        <f t="shared" si="14"/>
        <v>SKU 4</v>
      </c>
      <c r="D326" s="986" t="str">
        <f t="shared" si="14"/>
        <v>UZ</v>
      </c>
      <c r="E326" s="986" t="str">
        <f t="shared" si="14"/>
        <v>EUR</v>
      </c>
      <c r="F326" s="969"/>
      <c r="G326" s="993"/>
      <c r="H326" s="993"/>
      <c r="I326" s="993"/>
      <c r="J326" s="993"/>
      <c r="K326" s="993"/>
      <c r="L326" s="993"/>
      <c r="M326" s="993"/>
      <c r="N326" s="994"/>
      <c r="O326" s="973"/>
      <c r="P326" s="973"/>
      <c r="Q326" s="1007"/>
    </row>
    <row r="327" spans="2:17" s="948" customFormat="1" hidden="1" outlineLevel="1">
      <c r="B327" s="985" t="str">
        <f t="shared" si="14"/>
        <v>SKU 5</v>
      </c>
      <c r="C327" s="985" t="str">
        <f t="shared" si="14"/>
        <v>SKU 5</v>
      </c>
      <c r="D327" s="986" t="str">
        <f t="shared" si="14"/>
        <v>UZ</v>
      </c>
      <c r="E327" s="986" t="str">
        <f t="shared" si="14"/>
        <v>EUR</v>
      </c>
      <c r="F327" s="969"/>
      <c r="G327" s="993"/>
      <c r="H327" s="993"/>
      <c r="I327" s="993"/>
      <c r="J327" s="993"/>
      <c r="K327" s="993"/>
      <c r="L327" s="970"/>
      <c r="M327" s="970"/>
      <c r="N327" s="975"/>
      <c r="O327" s="972"/>
      <c r="P327" s="972"/>
      <c r="Q327" s="1007"/>
    </row>
    <row r="328" spans="2:17" s="948" customFormat="1" hidden="1" outlineLevel="1">
      <c r="B328" s="985" t="str">
        <f t="shared" si="14"/>
        <v>SKU 1</v>
      </c>
      <c r="C328" s="985" t="str">
        <f t="shared" si="14"/>
        <v>SKU 1</v>
      </c>
      <c r="D328" s="986" t="str">
        <f t="shared" si="14"/>
        <v>BY</v>
      </c>
      <c r="E328" s="986" t="str">
        <f t="shared" si="14"/>
        <v>EUR</v>
      </c>
      <c r="F328" s="969"/>
      <c r="G328" s="993"/>
      <c r="H328" s="993"/>
      <c r="I328" s="993"/>
      <c r="J328" s="993"/>
      <c r="K328" s="993"/>
      <c r="L328" s="993"/>
      <c r="M328" s="993"/>
      <c r="N328" s="994"/>
      <c r="O328" s="973"/>
      <c r="P328" s="973"/>
      <c r="Q328" s="1007"/>
    </row>
    <row r="329" spans="2:17" s="948" customFormat="1" hidden="1" outlineLevel="1">
      <c r="B329" s="985" t="str">
        <f t="shared" si="14"/>
        <v>SKU 2</v>
      </c>
      <c r="C329" s="985" t="str">
        <f t="shared" si="14"/>
        <v>SKU 2</v>
      </c>
      <c r="D329" s="986" t="str">
        <f t="shared" si="14"/>
        <v>BY</v>
      </c>
      <c r="E329" s="986" t="str">
        <f t="shared" si="14"/>
        <v>EUR</v>
      </c>
      <c r="F329" s="969"/>
      <c r="G329" s="993"/>
      <c r="H329" s="993"/>
      <c r="I329" s="993"/>
      <c r="J329" s="993"/>
      <c r="K329" s="993"/>
      <c r="L329" s="993"/>
      <c r="M329" s="993"/>
      <c r="N329" s="994"/>
      <c r="O329" s="973"/>
      <c r="P329" s="973"/>
      <c r="Q329" s="1007"/>
    </row>
    <row r="330" spans="2:17" s="948" customFormat="1" hidden="1" outlineLevel="1">
      <c r="B330" s="985" t="str">
        <f t="shared" si="14"/>
        <v xml:space="preserve">SKU 3 </v>
      </c>
      <c r="C330" s="985" t="str">
        <f t="shared" si="14"/>
        <v xml:space="preserve">SKU 3 </v>
      </c>
      <c r="D330" s="986" t="str">
        <f t="shared" si="14"/>
        <v>BY</v>
      </c>
      <c r="E330" s="986" t="str">
        <f t="shared" si="14"/>
        <v>EUR</v>
      </c>
      <c r="F330" s="969"/>
      <c r="G330" s="993"/>
      <c r="H330" s="993"/>
      <c r="I330" s="993"/>
      <c r="J330" s="993"/>
      <c r="K330" s="993"/>
      <c r="L330" s="970"/>
      <c r="M330" s="970"/>
      <c r="N330" s="975"/>
      <c r="O330" s="972"/>
      <c r="P330" s="972"/>
      <c r="Q330" s="1007"/>
    </row>
    <row r="331" spans="2:17" s="948" customFormat="1" hidden="1" outlineLevel="1">
      <c r="B331" s="985" t="str">
        <f t="shared" si="14"/>
        <v>SKU 4</v>
      </c>
      <c r="C331" s="985" t="str">
        <f t="shared" si="14"/>
        <v>SKU 4</v>
      </c>
      <c r="D331" s="986" t="str">
        <f t="shared" si="14"/>
        <v>BY</v>
      </c>
      <c r="E331" s="986" t="str">
        <f t="shared" si="14"/>
        <v>EUR</v>
      </c>
      <c r="F331" s="969"/>
      <c r="G331" s="993"/>
      <c r="H331" s="993"/>
      <c r="I331" s="993"/>
      <c r="J331" s="993"/>
      <c r="K331" s="993"/>
      <c r="L331" s="993"/>
      <c r="M331" s="993"/>
      <c r="N331" s="994"/>
      <c r="O331" s="973"/>
      <c r="P331" s="973"/>
      <c r="Q331" s="1007"/>
    </row>
    <row r="332" spans="2:17" s="948" customFormat="1" hidden="1" outlineLevel="1">
      <c r="B332" s="985" t="str">
        <f t="shared" si="14"/>
        <v>SKU 5</v>
      </c>
      <c r="C332" s="985" t="str">
        <f t="shared" si="14"/>
        <v>SKU 5</v>
      </c>
      <c r="D332" s="986" t="str">
        <f t="shared" si="14"/>
        <v>BY</v>
      </c>
      <c r="E332" s="986" t="str">
        <f t="shared" si="14"/>
        <v>EUR</v>
      </c>
      <c r="F332" s="969"/>
      <c r="G332" s="993"/>
      <c r="H332" s="993"/>
      <c r="I332" s="993"/>
      <c r="J332" s="993"/>
      <c r="K332" s="993"/>
      <c r="L332" s="993"/>
      <c r="M332" s="993"/>
      <c r="N332" s="994"/>
      <c r="O332" s="973"/>
      <c r="P332" s="973"/>
      <c r="Q332" s="1007"/>
    </row>
    <row r="333" spans="2:17" s="948" customFormat="1" hidden="1" outlineLevel="1">
      <c r="B333" s="985" t="str">
        <f t="shared" si="14"/>
        <v>SKU 1</v>
      </c>
      <c r="C333" s="985" t="str">
        <f t="shared" si="14"/>
        <v>SKU 1</v>
      </c>
      <c r="D333" s="986" t="str">
        <f t="shared" si="14"/>
        <v>AZ</v>
      </c>
      <c r="E333" s="986" t="str">
        <f t="shared" si="14"/>
        <v>EUR</v>
      </c>
      <c r="F333" s="969"/>
      <c r="G333" s="993"/>
      <c r="H333" s="993"/>
      <c r="I333" s="993"/>
      <c r="J333" s="993"/>
      <c r="K333" s="993"/>
      <c r="L333" s="970"/>
      <c r="M333" s="970"/>
      <c r="N333" s="975"/>
      <c r="O333" s="972"/>
      <c r="P333" s="972"/>
      <c r="Q333" s="1007"/>
    </row>
    <row r="334" spans="2:17" s="948" customFormat="1" hidden="1" outlineLevel="1">
      <c r="B334" s="985" t="str">
        <f t="shared" si="14"/>
        <v>SKU 2</v>
      </c>
      <c r="C334" s="985" t="str">
        <f t="shared" si="14"/>
        <v>SKU 2</v>
      </c>
      <c r="D334" s="986" t="str">
        <f t="shared" si="14"/>
        <v>AZ</v>
      </c>
      <c r="E334" s="986" t="str">
        <f t="shared" si="14"/>
        <v>EUR</v>
      </c>
      <c r="F334" s="969"/>
      <c r="G334" s="993"/>
      <c r="H334" s="993"/>
      <c r="I334" s="993"/>
      <c r="J334" s="993"/>
      <c r="K334" s="993"/>
      <c r="L334" s="993"/>
      <c r="M334" s="993"/>
      <c r="N334" s="994"/>
      <c r="O334" s="973"/>
      <c r="P334" s="973"/>
      <c r="Q334" s="1007"/>
    </row>
    <row r="335" spans="2:17" s="948" customFormat="1" hidden="1" outlineLevel="1">
      <c r="B335" s="985" t="str">
        <f t="shared" si="14"/>
        <v xml:space="preserve">SKU 3 </v>
      </c>
      <c r="C335" s="985" t="str">
        <f t="shared" si="14"/>
        <v xml:space="preserve">SKU 3 </v>
      </c>
      <c r="D335" s="986" t="str">
        <f t="shared" si="14"/>
        <v>AZ</v>
      </c>
      <c r="E335" s="986" t="str">
        <f t="shared" si="14"/>
        <v>EUR</v>
      </c>
      <c r="F335" s="969"/>
      <c r="G335" s="993"/>
      <c r="H335" s="993"/>
      <c r="I335" s="993"/>
      <c r="J335" s="993"/>
      <c r="K335" s="993"/>
      <c r="L335" s="993"/>
      <c r="M335" s="993"/>
      <c r="N335" s="994"/>
      <c r="O335" s="973"/>
      <c r="P335" s="973"/>
      <c r="Q335" s="1007"/>
    </row>
    <row r="336" spans="2:17" s="948" customFormat="1" hidden="1" outlineLevel="1">
      <c r="B336" s="985" t="str">
        <f t="shared" si="14"/>
        <v>SKU 4</v>
      </c>
      <c r="C336" s="985" t="str">
        <f t="shared" si="14"/>
        <v>SKU 4</v>
      </c>
      <c r="D336" s="986" t="str">
        <f t="shared" si="14"/>
        <v>AZ</v>
      </c>
      <c r="E336" s="986" t="str">
        <f t="shared" si="14"/>
        <v>EUR</v>
      </c>
      <c r="F336" s="969"/>
      <c r="G336" s="993"/>
      <c r="H336" s="993"/>
      <c r="I336" s="993"/>
      <c r="J336" s="993"/>
      <c r="K336" s="993"/>
      <c r="L336" s="970"/>
      <c r="M336" s="970"/>
      <c r="N336" s="975"/>
      <c r="O336" s="972"/>
      <c r="P336" s="972"/>
      <c r="Q336" s="1007"/>
    </row>
    <row r="337" spans="2:17" s="948" customFormat="1" hidden="1" outlineLevel="1">
      <c r="B337" s="985" t="str">
        <f t="shared" si="14"/>
        <v>SKU 5</v>
      </c>
      <c r="C337" s="985" t="str">
        <f t="shared" si="14"/>
        <v>SKU 5</v>
      </c>
      <c r="D337" s="986" t="str">
        <f t="shared" si="14"/>
        <v>AZ</v>
      </c>
      <c r="E337" s="986" t="str">
        <f t="shared" si="14"/>
        <v>EUR</v>
      </c>
      <c r="F337" s="969"/>
      <c r="G337" s="993"/>
      <c r="H337" s="993"/>
      <c r="I337" s="993"/>
      <c r="J337" s="993"/>
      <c r="K337" s="993"/>
      <c r="L337" s="993"/>
      <c r="M337" s="993"/>
      <c r="N337" s="994"/>
      <c r="O337" s="973"/>
      <c r="P337" s="973"/>
      <c r="Q337" s="1007"/>
    </row>
    <row r="338" spans="2:17" s="948" customFormat="1" hidden="1" outlineLevel="1">
      <c r="B338" s="985" t="str">
        <f t="shared" si="14"/>
        <v>SKU 1</v>
      </c>
      <c r="C338" s="985" t="str">
        <f t="shared" si="14"/>
        <v>SKU 1</v>
      </c>
      <c r="D338" s="986" t="str">
        <f t="shared" si="14"/>
        <v>AM</v>
      </c>
      <c r="E338" s="986" t="str">
        <f t="shared" si="14"/>
        <v>EUR</v>
      </c>
      <c r="F338" s="969"/>
      <c r="G338" s="993"/>
      <c r="H338" s="993"/>
      <c r="I338" s="993"/>
      <c r="J338" s="993"/>
      <c r="K338" s="993"/>
      <c r="L338" s="993"/>
      <c r="M338" s="993"/>
      <c r="N338" s="994"/>
      <c r="O338" s="973"/>
      <c r="P338" s="973"/>
      <c r="Q338" s="1007"/>
    </row>
    <row r="339" spans="2:17" s="948" customFormat="1" hidden="1" outlineLevel="1">
      <c r="B339" s="985" t="str">
        <f t="shared" si="14"/>
        <v>SKU 2</v>
      </c>
      <c r="C339" s="985" t="str">
        <f t="shared" si="14"/>
        <v>SKU 2</v>
      </c>
      <c r="D339" s="986" t="str">
        <f t="shared" si="14"/>
        <v>AM</v>
      </c>
      <c r="E339" s="986" t="str">
        <f t="shared" si="14"/>
        <v>EUR</v>
      </c>
      <c r="F339" s="969"/>
      <c r="G339" s="993"/>
      <c r="H339" s="993"/>
      <c r="I339" s="993"/>
      <c r="J339" s="993"/>
      <c r="K339" s="993"/>
      <c r="L339" s="993"/>
      <c r="M339" s="993"/>
      <c r="N339" s="994"/>
      <c r="O339" s="973"/>
      <c r="P339" s="973"/>
      <c r="Q339" s="1007"/>
    </row>
    <row r="340" spans="2:17" s="948" customFormat="1" hidden="1" outlineLevel="1">
      <c r="B340" s="985" t="str">
        <f t="shared" si="14"/>
        <v xml:space="preserve">SKU 3 </v>
      </c>
      <c r="C340" s="985" t="str">
        <f t="shared" si="14"/>
        <v xml:space="preserve">SKU 3 </v>
      </c>
      <c r="D340" s="986" t="str">
        <f t="shared" si="14"/>
        <v>AM</v>
      </c>
      <c r="E340" s="986" t="str">
        <f t="shared" si="14"/>
        <v>EUR</v>
      </c>
      <c r="F340" s="969"/>
      <c r="G340" s="993"/>
      <c r="H340" s="993"/>
      <c r="I340" s="993"/>
      <c r="J340" s="993"/>
      <c r="K340" s="993"/>
      <c r="L340" s="993"/>
      <c r="M340" s="993"/>
      <c r="N340" s="994"/>
      <c r="O340" s="973"/>
      <c r="P340" s="973"/>
      <c r="Q340" s="1007"/>
    </row>
    <row r="341" spans="2:17" s="948" customFormat="1" hidden="1" outlineLevel="1">
      <c r="B341" s="985" t="str">
        <f t="shared" si="14"/>
        <v>SKU 4</v>
      </c>
      <c r="C341" s="985" t="str">
        <f t="shared" si="14"/>
        <v>SKU 4</v>
      </c>
      <c r="D341" s="986" t="str">
        <f t="shared" si="14"/>
        <v>AM</v>
      </c>
      <c r="E341" s="986" t="str">
        <f t="shared" si="14"/>
        <v>EUR</v>
      </c>
      <c r="F341" s="969"/>
      <c r="G341" s="993"/>
      <c r="H341" s="993"/>
      <c r="I341" s="993"/>
      <c r="J341" s="993"/>
      <c r="K341" s="993"/>
      <c r="L341" s="993"/>
      <c r="M341" s="993"/>
      <c r="N341" s="994"/>
      <c r="O341" s="973"/>
      <c r="P341" s="973"/>
      <c r="Q341" s="1007"/>
    </row>
    <row r="342" spans="2:17" s="948" customFormat="1" hidden="1" outlineLevel="1">
      <c r="B342" s="985" t="str">
        <f t="shared" si="14"/>
        <v>SKU 5</v>
      </c>
      <c r="C342" s="985" t="str">
        <f t="shared" si="14"/>
        <v>SKU 5</v>
      </c>
      <c r="D342" s="986" t="str">
        <f t="shared" si="14"/>
        <v>AM</v>
      </c>
      <c r="E342" s="986" t="str">
        <f t="shared" si="14"/>
        <v>EUR</v>
      </c>
      <c r="F342" s="969"/>
      <c r="G342" s="993"/>
      <c r="H342" s="993"/>
      <c r="I342" s="993"/>
      <c r="J342" s="993"/>
      <c r="K342" s="993"/>
      <c r="L342" s="993"/>
      <c r="M342" s="993"/>
      <c r="N342" s="994"/>
      <c r="O342" s="973"/>
      <c r="P342" s="973"/>
      <c r="Q342" s="1007"/>
    </row>
    <row r="343" spans="2:17" s="948" customFormat="1" hidden="1" outlineLevel="1">
      <c r="B343" s="985" t="str">
        <f t="shared" si="14"/>
        <v>SKU 1</v>
      </c>
      <c r="C343" s="985" t="str">
        <f t="shared" si="14"/>
        <v>SKU 1</v>
      </c>
      <c r="D343" s="986" t="str">
        <f t="shared" si="14"/>
        <v>GE</v>
      </c>
      <c r="E343" s="986" t="str">
        <f t="shared" si="14"/>
        <v>EUR</v>
      </c>
      <c r="F343" s="969"/>
      <c r="G343" s="993"/>
      <c r="H343" s="993"/>
      <c r="I343" s="993"/>
      <c r="J343" s="993"/>
      <c r="K343" s="993"/>
      <c r="L343" s="993"/>
      <c r="M343" s="993"/>
      <c r="N343" s="994"/>
      <c r="O343" s="973"/>
      <c r="P343" s="973"/>
      <c r="Q343" s="1007"/>
    </row>
    <row r="344" spans="2:17" s="948" customFormat="1" hidden="1" outlineLevel="1">
      <c r="B344" s="985" t="str">
        <f t="shared" si="14"/>
        <v>SKU 2</v>
      </c>
      <c r="C344" s="985" t="str">
        <f t="shared" si="14"/>
        <v>SKU 2</v>
      </c>
      <c r="D344" s="986" t="str">
        <f t="shared" si="14"/>
        <v>GE</v>
      </c>
      <c r="E344" s="986" t="str">
        <f t="shared" si="14"/>
        <v>EUR</v>
      </c>
      <c r="F344" s="969"/>
      <c r="G344" s="993"/>
      <c r="H344" s="993"/>
      <c r="I344" s="993"/>
      <c r="J344" s="993"/>
      <c r="K344" s="993"/>
      <c r="L344" s="993"/>
      <c r="M344" s="993"/>
      <c r="N344" s="994"/>
      <c r="O344" s="973"/>
      <c r="P344" s="973"/>
      <c r="Q344" s="1007"/>
    </row>
    <row r="345" spans="2:17" s="948" customFormat="1" hidden="1" outlineLevel="1">
      <c r="B345" s="985" t="str">
        <f t="shared" si="14"/>
        <v xml:space="preserve">SKU 3 </v>
      </c>
      <c r="C345" s="985" t="str">
        <f t="shared" si="14"/>
        <v xml:space="preserve">SKU 3 </v>
      </c>
      <c r="D345" s="986" t="str">
        <f t="shared" si="14"/>
        <v>GE</v>
      </c>
      <c r="E345" s="986" t="str">
        <f t="shared" si="14"/>
        <v>EUR</v>
      </c>
      <c r="F345" s="969"/>
      <c r="G345" s="993"/>
      <c r="H345" s="993"/>
      <c r="I345" s="993"/>
      <c r="J345" s="993"/>
      <c r="K345" s="993"/>
      <c r="L345" s="993"/>
      <c r="M345" s="993"/>
      <c r="N345" s="994"/>
      <c r="O345" s="973"/>
      <c r="P345" s="973"/>
      <c r="Q345" s="1007"/>
    </row>
    <row r="346" spans="2:17" s="948" customFormat="1" hidden="1" outlineLevel="1">
      <c r="B346" s="985" t="str">
        <f t="shared" si="14"/>
        <v>SKU 4</v>
      </c>
      <c r="C346" s="985" t="str">
        <f t="shared" si="14"/>
        <v>SKU 4</v>
      </c>
      <c r="D346" s="986" t="str">
        <f t="shared" si="14"/>
        <v>GE</v>
      </c>
      <c r="E346" s="986" t="str">
        <f t="shared" si="14"/>
        <v>EUR</v>
      </c>
      <c r="F346" s="969"/>
      <c r="G346" s="993"/>
      <c r="H346" s="993"/>
      <c r="I346" s="993"/>
      <c r="J346" s="993"/>
      <c r="K346" s="993"/>
      <c r="L346" s="993"/>
      <c r="M346" s="993"/>
      <c r="N346" s="994"/>
      <c r="O346" s="973"/>
      <c r="P346" s="973"/>
      <c r="Q346" s="1007"/>
    </row>
    <row r="347" spans="2:17" s="948" customFormat="1" hidden="1" outlineLevel="1">
      <c r="B347" s="985" t="str">
        <f t="shared" si="14"/>
        <v>SKU 5</v>
      </c>
      <c r="C347" s="985" t="str">
        <f t="shared" si="14"/>
        <v>SKU 5</v>
      </c>
      <c r="D347" s="986" t="str">
        <f t="shared" si="14"/>
        <v>GE</v>
      </c>
      <c r="E347" s="986" t="str">
        <f t="shared" si="14"/>
        <v>EUR</v>
      </c>
      <c r="F347" s="969"/>
      <c r="G347" s="993"/>
      <c r="H347" s="993"/>
      <c r="I347" s="993"/>
      <c r="J347" s="993"/>
      <c r="K347" s="993"/>
      <c r="L347" s="993"/>
      <c r="M347" s="993"/>
      <c r="N347" s="994"/>
      <c r="O347" s="973"/>
      <c r="P347" s="973"/>
      <c r="Q347" s="1007"/>
    </row>
    <row r="348" spans="2:17" s="948" customFormat="1" hidden="1" outlineLevel="1">
      <c r="B348" s="985" t="str">
        <f t="shared" si="14"/>
        <v>SKU 1</v>
      </c>
      <c r="C348" s="985" t="str">
        <f t="shared" si="14"/>
        <v>SKU 1</v>
      </c>
      <c r="D348" s="986" t="str">
        <f t="shared" si="14"/>
        <v>MD</v>
      </c>
      <c r="E348" s="986" t="str">
        <f t="shared" si="14"/>
        <v>EUR</v>
      </c>
      <c r="F348" s="969"/>
      <c r="G348" s="993"/>
      <c r="H348" s="993"/>
      <c r="I348" s="993"/>
      <c r="J348" s="993"/>
      <c r="K348" s="993"/>
      <c r="L348" s="993"/>
      <c r="M348" s="993"/>
      <c r="N348" s="994"/>
      <c r="O348" s="973"/>
      <c r="P348" s="973"/>
      <c r="Q348" s="1007"/>
    </row>
    <row r="349" spans="2:17" s="948" customFormat="1" hidden="1" outlineLevel="1">
      <c r="B349" s="985" t="str">
        <f t="shared" si="14"/>
        <v>SKU 2</v>
      </c>
      <c r="C349" s="985" t="str">
        <f t="shared" si="14"/>
        <v>SKU 2</v>
      </c>
      <c r="D349" s="986" t="str">
        <f t="shared" si="14"/>
        <v>MD</v>
      </c>
      <c r="E349" s="986" t="str">
        <f t="shared" si="14"/>
        <v>EUR</v>
      </c>
      <c r="F349" s="969"/>
      <c r="G349" s="993"/>
      <c r="H349" s="993"/>
      <c r="I349" s="993"/>
      <c r="J349" s="993"/>
      <c r="K349" s="993"/>
      <c r="L349" s="993"/>
      <c r="M349" s="993"/>
      <c r="N349" s="994"/>
      <c r="O349" s="973"/>
      <c r="P349" s="973"/>
      <c r="Q349" s="1007"/>
    </row>
    <row r="350" spans="2:17" s="948" customFormat="1" hidden="1" outlineLevel="1">
      <c r="B350" s="985" t="str">
        <f t="shared" si="14"/>
        <v xml:space="preserve">SKU 3 </v>
      </c>
      <c r="C350" s="985" t="str">
        <f t="shared" si="14"/>
        <v xml:space="preserve">SKU 3 </v>
      </c>
      <c r="D350" s="986" t="str">
        <f t="shared" si="14"/>
        <v>MD</v>
      </c>
      <c r="E350" s="986" t="str">
        <f t="shared" si="14"/>
        <v>EUR</v>
      </c>
      <c r="F350" s="969"/>
      <c r="G350" s="993"/>
      <c r="H350" s="993"/>
      <c r="I350" s="993"/>
      <c r="J350" s="993"/>
      <c r="K350" s="993"/>
      <c r="L350" s="993"/>
      <c r="M350" s="993"/>
      <c r="N350" s="994"/>
      <c r="O350" s="973"/>
      <c r="P350" s="973"/>
      <c r="Q350" s="1007"/>
    </row>
    <row r="351" spans="2:17" s="948" customFormat="1" hidden="1" outlineLevel="1">
      <c r="B351" s="985" t="str">
        <f t="shared" si="14"/>
        <v>SKU 4</v>
      </c>
      <c r="C351" s="985" t="str">
        <f t="shared" si="14"/>
        <v>SKU 4</v>
      </c>
      <c r="D351" s="986" t="str">
        <f t="shared" si="14"/>
        <v>MD</v>
      </c>
      <c r="E351" s="986" t="str">
        <f t="shared" si="14"/>
        <v>EUR</v>
      </c>
      <c r="F351" s="969"/>
      <c r="G351" s="993"/>
      <c r="H351" s="993"/>
      <c r="I351" s="993"/>
      <c r="J351" s="993"/>
      <c r="K351" s="993"/>
      <c r="L351" s="993"/>
      <c r="M351" s="993"/>
      <c r="N351" s="994"/>
      <c r="O351" s="973"/>
      <c r="P351" s="973"/>
      <c r="Q351" s="1007"/>
    </row>
    <row r="352" spans="2:17" s="948" customFormat="1" hidden="1" outlineLevel="1">
      <c r="B352" s="985" t="str">
        <f t="shared" si="14"/>
        <v>SKU 5</v>
      </c>
      <c r="C352" s="985" t="str">
        <f t="shared" si="14"/>
        <v>SKU 5</v>
      </c>
      <c r="D352" s="986" t="str">
        <f t="shared" si="14"/>
        <v>MD</v>
      </c>
      <c r="E352" s="986" t="str">
        <f t="shared" si="14"/>
        <v>EUR</v>
      </c>
      <c r="F352" s="969"/>
      <c r="G352" s="993"/>
      <c r="H352" s="993"/>
      <c r="I352" s="993"/>
      <c r="J352" s="993"/>
      <c r="K352" s="993"/>
      <c r="L352" s="993"/>
      <c r="M352" s="993"/>
      <c r="N352" s="994"/>
      <c r="O352" s="973"/>
      <c r="P352" s="973"/>
      <c r="Q352" s="1007"/>
    </row>
    <row r="353" spans="2:17" s="948" customFormat="1" hidden="1" outlineLevel="1">
      <c r="B353" s="985" t="str">
        <f t="shared" ref="B353:E416" si="15">B292</f>
        <v>SKU 1</v>
      </c>
      <c r="C353" s="985" t="str">
        <f t="shared" si="15"/>
        <v>SKU 1</v>
      </c>
      <c r="D353" s="986" t="str">
        <f t="shared" si="15"/>
        <v>KG</v>
      </c>
      <c r="E353" s="986" t="str">
        <f t="shared" si="15"/>
        <v>EUR</v>
      </c>
      <c r="F353" s="969"/>
      <c r="G353" s="993"/>
      <c r="H353" s="993"/>
      <c r="I353" s="993"/>
      <c r="J353" s="993"/>
      <c r="K353" s="993"/>
      <c r="L353" s="993"/>
      <c r="M353" s="993"/>
      <c r="N353" s="994"/>
      <c r="O353" s="973"/>
      <c r="P353" s="973"/>
      <c r="Q353" s="1007"/>
    </row>
    <row r="354" spans="2:17" s="948" customFormat="1" hidden="1" outlineLevel="1">
      <c r="B354" s="985" t="str">
        <f t="shared" si="15"/>
        <v>SKU 2</v>
      </c>
      <c r="C354" s="985" t="str">
        <f t="shared" si="15"/>
        <v>SKU 2</v>
      </c>
      <c r="D354" s="986" t="str">
        <f t="shared" si="15"/>
        <v>KG</v>
      </c>
      <c r="E354" s="986" t="str">
        <f t="shared" si="15"/>
        <v>EUR</v>
      </c>
      <c r="F354" s="969"/>
      <c r="G354" s="993"/>
      <c r="H354" s="993"/>
      <c r="I354" s="993"/>
      <c r="J354" s="993"/>
      <c r="K354" s="993"/>
      <c r="L354" s="993"/>
      <c r="M354" s="993"/>
      <c r="N354" s="994"/>
      <c r="O354" s="973"/>
      <c r="P354" s="973"/>
      <c r="Q354" s="1007"/>
    </row>
    <row r="355" spans="2:17" s="948" customFormat="1" hidden="1" outlineLevel="1">
      <c r="B355" s="985" t="str">
        <f t="shared" si="15"/>
        <v xml:space="preserve">SKU 3 </v>
      </c>
      <c r="C355" s="985" t="str">
        <f t="shared" si="15"/>
        <v xml:space="preserve">SKU 3 </v>
      </c>
      <c r="D355" s="986" t="str">
        <f t="shared" si="15"/>
        <v>KG</v>
      </c>
      <c r="E355" s="986" t="str">
        <f t="shared" si="15"/>
        <v>EUR</v>
      </c>
      <c r="F355" s="969"/>
      <c r="G355" s="993"/>
      <c r="H355" s="993"/>
      <c r="I355" s="993"/>
      <c r="J355" s="993"/>
      <c r="K355" s="993"/>
      <c r="L355" s="993"/>
      <c r="M355" s="993"/>
      <c r="N355" s="994"/>
      <c r="O355" s="973"/>
      <c r="P355" s="973"/>
      <c r="Q355" s="1007"/>
    </row>
    <row r="356" spans="2:17" s="948" customFormat="1" hidden="1" outlineLevel="1">
      <c r="B356" s="985" t="str">
        <f t="shared" si="15"/>
        <v>SKU 4</v>
      </c>
      <c r="C356" s="985" t="str">
        <f t="shared" si="15"/>
        <v>SKU 4</v>
      </c>
      <c r="D356" s="986" t="str">
        <f t="shared" si="15"/>
        <v>KG</v>
      </c>
      <c r="E356" s="986" t="str">
        <f t="shared" si="15"/>
        <v>EUR</v>
      </c>
      <c r="F356" s="969"/>
      <c r="G356" s="993"/>
      <c r="H356" s="993"/>
      <c r="I356" s="993"/>
      <c r="J356" s="993"/>
      <c r="K356" s="993"/>
      <c r="L356" s="993"/>
      <c r="M356" s="993"/>
      <c r="N356" s="994"/>
      <c r="O356" s="973"/>
      <c r="P356" s="973"/>
      <c r="Q356" s="1007"/>
    </row>
    <row r="357" spans="2:17" s="948" customFormat="1" hidden="1" outlineLevel="1">
      <c r="B357" s="985" t="str">
        <f t="shared" si="15"/>
        <v>SKU 5</v>
      </c>
      <c r="C357" s="985" t="str">
        <f t="shared" si="15"/>
        <v>SKU 5</v>
      </c>
      <c r="D357" s="986" t="str">
        <f t="shared" si="15"/>
        <v>KG</v>
      </c>
      <c r="E357" s="986" t="str">
        <f t="shared" si="15"/>
        <v>EUR</v>
      </c>
      <c r="F357" s="969"/>
      <c r="G357" s="993"/>
      <c r="H357" s="993"/>
      <c r="I357" s="993"/>
      <c r="J357" s="993"/>
      <c r="K357" s="993"/>
      <c r="L357" s="993"/>
      <c r="M357" s="993"/>
      <c r="N357" s="994"/>
      <c r="O357" s="973"/>
      <c r="P357" s="973"/>
      <c r="Q357" s="1007"/>
    </row>
    <row r="358" spans="2:17" s="948" customFormat="1" hidden="1" outlineLevel="1">
      <c r="B358" s="985" t="str">
        <f t="shared" si="15"/>
        <v>SKU 1</v>
      </c>
      <c r="C358" s="985" t="str">
        <f t="shared" si="15"/>
        <v>SKU 1</v>
      </c>
      <c r="D358" s="986" t="str">
        <f t="shared" si="15"/>
        <v>TJ</v>
      </c>
      <c r="E358" s="986" t="str">
        <f t="shared" si="15"/>
        <v>EUR</v>
      </c>
      <c r="F358" s="969"/>
      <c r="G358" s="993"/>
      <c r="H358" s="993"/>
      <c r="I358" s="993"/>
      <c r="J358" s="993"/>
      <c r="K358" s="993"/>
      <c r="L358" s="993"/>
      <c r="M358" s="993"/>
      <c r="N358" s="994"/>
      <c r="O358" s="973"/>
      <c r="P358" s="973"/>
      <c r="Q358" s="1007"/>
    </row>
    <row r="359" spans="2:17" s="948" customFormat="1" hidden="1" outlineLevel="1">
      <c r="B359" s="985" t="str">
        <f t="shared" si="15"/>
        <v>SKU 2</v>
      </c>
      <c r="C359" s="985" t="str">
        <f t="shared" si="15"/>
        <v>SKU 2</v>
      </c>
      <c r="D359" s="986" t="str">
        <f t="shared" si="15"/>
        <v>TJ</v>
      </c>
      <c r="E359" s="986" t="str">
        <f t="shared" si="15"/>
        <v>EUR</v>
      </c>
      <c r="F359" s="969"/>
      <c r="G359" s="993"/>
      <c r="H359" s="993"/>
      <c r="I359" s="993"/>
      <c r="J359" s="993"/>
      <c r="K359" s="993"/>
      <c r="L359" s="993"/>
      <c r="M359" s="993"/>
      <c r="N359" s="994"/>
      <c r="O359" s="973"/>
      <c r="P359" s="973"/>
      <c r="Q359" s="1007"/>
    </row>
    <row r="360" spans="2:17" s="948" customFormat="1" hidden="1" outlineLevel="1">
      <c r="B360" s="985" t="str">
        <f t="shared" si="15"/>
        <v xml:space="preserve">SKU 3 </v>
      </c>
      <c r="C360" s="985" t="str">
        <f t="shared" si="15"/>
        <v xml:space="preserve">SKU 3 </v>
      </c>
      <c r="D360" s="986" t="str">
        <f t="shared" si="15"/>
        <v>TJ</v>
      </c>
      <c r="E360" s="986" t="str">
        <f t="shared" si="15"/>
        <v>EUR</v>
      </c>
      <c r="F360" s="969"/>
      <c r="G360" s="993"/>
      <c r="H360" s="993"/>
      <c r="I360" s="993"/>
      <c r="J360" s="993"/>
      <c r="K360" s="993"/>
      <c r="L360" s="993"/>
      <c r="M360" s="993"/>
      <c r="N360" s="994"/>
      <c r="O360" s="973"/>
      <c r="P360" s="973"/>
      <c r="Q360" s="1007"/>
    </row>
    <row r="361" spans="2:17" s="948" customFormat="1" hidden="1" outlineLevel="1">
      <c r="B361" s="985" t="str">
        <f t="shared" si="15"/>
        <v>SKU 4</v>
      </c>
      <c r="C361" s="985" t="str">
        <f t="shared" si="15"/>
        <v>SKU 4</v>
      </c>
      <c r="D361" s="986" t="str">
        <f t="shared" si="15"/>
        <v>TJ</v>
      </c>
      <c r="E361" s="986" t="str">
        <f t="shared" si="15"/>
        <v>EUR</v>
      </c>
      <c r="F361" s="969"/>
      <c r="G361" s="993"/>
      <c r="H361" s="993"/>
      <c r="I361" s="993"/>
      <c r="J361" s="993"/>
      <c r="K361" s="993"/>
      <c r="L361" s="993"/>
      <c r="M361" s="993"/>
      <c r="N361" s="994"/>
      <c r="O361" s="973"/>
      <c r="P361" s="973"/>
      <c r="Q361" s="1007"/>
    </row>
    <row r="362" spans="2:17" s="948" customFormat="1" hidden="1" outlineLevel="1">
      <c r="B362" s="985" t="str">
        <f t="shared" si="15"/>
        <v>SKU 5</v>
      </c>
      <c r="C362" s="985" t="str">
        <f t="shared" si="15"/>
        <v>SKU 5</v>
      </c>
      <c r="D362" s="986" t="str">
        <f t="shared" si="15"/>
        <v>TJ</v>
      </c>
      <c r="E362" s="986" t="str">
        <f t="shared" si="15"/>
        <v>EUR</v>
      </c>
      <c r="F362" s="969"/>
      <c r="G362" s="993"/>
      <c r="H362" s="993"/>
      <c r="I362" s="993"/>
      <c r="J362" s="993"/>
      <c r="K362" s="993"/>
      <c r="L362" s="993"/>
      <c r="M362" s="993"/>
      <c r="N362" s="994"/>
      <c r="O362" s="973"/>
      <c r="P362" s="973"/>
      <c r="Q362" s="1007"/>
    </row>
    <row r="363" spans="2:17" s="948" customFormat="1" hidden="1" outlineLevel="1">
      <c r="B363" s="985" t="str">
        <f t="shared" si="15"/>
        <v>SKU 1</v>
      </c>
      <c r="C363" s="985" t="str">
        <f t="shared" si="15"/>
        <v>SKU 1</v>
      </c>
      <c r="D363" s="986" t="str">
        <f t="shared" si="15"/>
        <v>TM</v>
      </c>
      <c r="E363" s="986" t="str">
        <f t="shared" si="15"/>
        <v>EUR</v>
      </c>
      <c r="F363" s="969"/>
      <c r="G363" s="993"/>
      <c r="H363" s="993"/>
      <c r="I363" s="993"/>
      <c r="J363" s="993"/>
      <c r="K363" s="993"/>
      <c r="L363" s="993"/>
      <c r="M363" s="993"/>
      <c r="N363" s="994"/>
      <c r="O363" s="973"/>
      <c r="P363" s="973"/>
      <c r="Q363" s="1007"/>
    </row>
    <row r="364" spans="2:17" s="948" customFormat="1" hidden="1" outlineLevel="1">
      <c r="B364" s="985" t="str">
        <f t="shared" si="15"/>
        <v>SKU 2</v>
      </c>
      <c r="C364" s="985" t="str">
        <f t="shared" si="15"/>
        <v>SKU 2</v>
      </c>
      <c r="D364" s="986" t="str">
        <f t="shared" si="15"/>
        <v>TM</v>
      </c>
      <c r="E364" s="986" t="str">
        <f t="shared" si="15"/>
        <v>EUR</v>
      </c>
      <c r="F364" s="969"/>
      <c r="G364" s="993"/>
      <c r="H364" s="993"/>
      <c r="I364" s="993"/>
      <c r="J364" s="993"/>
      <c r="K364" s="993"/>
      <c r="L364" s="993"/>
      <c r="M364" s="993"/>
      <c r="N364" s="994"/>
      <c r="O364" s="973"/>
      <c r="P364" s="973"/>
      <c r="Q364" s="1007"/>
    </row>
    <row r="365" spans="2:17" s="948" customFormat="1" hidden="1" outlineLevel="1">
      <c r="B365" s="985" t="str">
        <f t="shared" si="15"/>
        <v xml:space="preserve">SKU 3 </v>
      </c>
      <c r="C365" s="985" t="str">
        <f t="shared" si="15"/>
        <v xml:space="preserve">SKU 3 </v>
      </c>
      <c r="D365" s="986" t="str">
        <f t="shared" si="15"/>
        <v>TM</v>
      </c>
      <c r="E365" s="986" t="str">
        <f t="shared" si="15"/>
        <v>EUR</v>
      </c>
      <c r="F365" s="969"/>
      <c r="G365" s="993"/>
      <c r="H365" s="993"/>
      <c r="I365" s="993"/>
      <c r="J365" s="993"/>
      <c r="K365" s="993"/>
      <c r="L365" s="993"/>
      <c r="M365" s="993"/>
      <c r="N365" s="994"/>
      <c r="O365" s="973"/>
      <c r="P365" s="973"/>
      <c r="Q365" s="1007"/>
    </row>
    <row r="366" spans="2:17" s="948" customFormat="1" hidden="1" outlineLevel="1">
      <c r="B366" s="985" t="str">
        <f t="shared" si="15"/>
        <v>SKU 4</v>
      </c>
      <c r="C366" s="985" t="str">
        <f t="shared" si="15"/>
        <v>SKU 4</v>
      </c>
      <c r="D366" s="986" t="str">
        <f t="shared" si="15"/>
        <v>TM</v>
      </c>
      <c r="E366" s="986" t="str">
        <f t="shared" si="15"/>
        <v>EUR</v>
      </c>
      <c r="F366" s="969"/>
      <c r="G366" s="993"/>
      <c r="H366" s="993"/>
      <c r="I366" s="993"/>
      <c r="J366" s="993"/>
      <c r="K366" s="993"/>
      <c r="L366" s="993"/>
      <c r="M366" s="993"/>
      <c r="N366" s="994"/>
      <c r="O366" s="973"/>
      <c r="P366" s="973"/>
      <c r="Q366" s="1007"/>
    </row>
    <row r="367" spans="2:17" s="948" customFormat="1" hidden="1" outlineLevel="1">
      <c r="B367" s="985" t="str">
        <f t="shared" si="15"/>
        <v>SKU 5</v>
      </c>
      <c r="C367" s="985" t="str">
        <f t="shared" si="15"/>
        <v>SKU 5</v>
      </c>
      <c r="D367" s="986" t="str">
        <f t="shared" si="15"/>
        <v>TM</v>
      </c>
      <c r="E367" s="986" t="str">
        <f t="shared" si="15"/>
        <v>EUR</v>
      </c>
      <c r="F367" s="969"/>
      <c r="G367" s="993"/>
      <c r="H367" s="993"/>
      <c r="I367" s="993"/>
      <c r="J367" s="993"/>
      <c r="K367" s="993"/>
      <c r="L367" s="993"/>
      <c r="M367" s="993"/>
      <c r="N367" s="994"/>
      <c r="O367" s="973"/>
      <c r="P367" s="973"/>
      <c r="Q367" s="1007"/>
    </row>
    <row r="368" spans="2:17" s="948" customFormat="1" hidden="1" outlineLevel="1">
      <c r="B368" s="985" t="str">
        <f t="shared" si="15"/>
        <v>SKU 1</v>
      </c>
      <c r="C368" s="985" t="str">
        <f t="shared" si="15"/>
        <v>SKU 1</v>
      </c>
      <c r="D368" s="986" t="str">
        <f t="shared" si="15"/>
        <v>MN</v>
      </c>
      <c r="E368" s="986" t="str">
        <f t="shared" si="15"/>
        <v>EUR</v>
      </c>
      <c r="F368" s="969"/>
      <c r="G368" s="993"/>
      <c r="H368" s="993"/>
      <c r="I368" s="993"/>
      <c r="J368" s="993"/>
      <c r="K368" s="993"/>
      <c r="L368" s="993"/>
      <c r="M368" s="993"/>
      <c r="N368" s="994"/>
      <c r="O368" s="973"/>
      <c r="P368" s="973"/>
      <c r="Q368" s="1007"/>
    </row>
    <row r="369" spans="2:17" s="948" customFormat="1" hidden="1" outlineLevel="1">
      <c r="B369" s="985" t="str">
        <f t="shared" si="15"/>
        <v>SKU 2</v>
      </c>
      <c r="C369" s="985" t="str">
        <f t="shared" si="15"/>
        <v>SKU 2</v>
      </c>
      <c r="D369" s="986" t="str">
        <f t="shared" si="15"/>
        <v>MN</v>
      </c>
      <c r="E369" s="986" t="str">
        <f t="shared" si="15"/>
        <v>EUR</v>
      </c>
      <c r="F369" s="969"/>
      <c r="G369" s="993"/>
      <c r="H369" s="993"/>
      <c r="I369" s="993"/>
      <c r="J369" s="993"/>
      <c r="K369" s="993"/>
      <c r="L369" s="993"/>
      <c r="M369" s="993"/>
      <c r="N369" s="994"/>
      <c r="O369" s="973"/>
      <c r="P369" s="973"/>
      <c r="Q369" s="1007"/>
    </row>
    <row r="370" spans="2:17" s="948" customFormat="1" hidden="1" outlineLevel="1">
      <c r="B370" s="985" t="str">
        <f t="shared" si="15"/>
        <v xml:space="preserve">SKU 3 </v>
      </c>
      <c r="C370" s="985" t="str">
        <f t="shared" si="15"/>
        <v xml:space="preserve">SKU 3 </v>
      </c>
      <c r="D370" s="986" t="str">
        <f t="shared" si="15"/>
        <v>MN</v>
      </c>
      <c r="E370" s="986" t="str">
        <f t="shared" si="15"/>
        <v>EUR</v>
      </c>
      <c r="F370" s="969"/>
      <c r="G370" s="993"/>
      <c r="H370" s="993"/>
      <c r="I370" s="993"/>
      <c r="J370" s="993"/>
      <c r="K370" s="993"/>
      <c r="L370" s="993"/>
      <c r="M370" s="993"/>
      <c r="N370" s="994"/>
      <c r="O370" s="973"/>
      <c r="P370" s="973"/>
      <c r="Q370" s="1007"/>
    </row>
    <row r="371" spans="2:17" s="948" customFormat="1" hidden="1" outlineLevel="1">
      <c r="B371" s="985" t="str">
        <f t="shared" si="15"/>
        <v>SKU 4</v>
      </c>
      <c r="C371" s="985" t="str">
        <f t="shared" si="15"/>
        <v>SKU 4</v>
      </c>
      <c r="D371" s="986" t="str">
        <f t="shared" si="15"/>
        <v>MN</v>
      </c>
      <c r="E371" s="986" t="str">
        <f t="shared" si="15"/>
        <v>EUR</v>
      </c>
      <c r="F371" s="969"/>
      <c r="G371" s="993"/>
      <c r="H371" s="993"/>
      <c r="I371" s="993"/>
      <c r="J371" s="993"/>
      <c r="K371" s="993"/>
      <c r="L371" s="993"/>
      <c r="M371" s="993"/>
      <c r="N371" s="994"/>
      <c r="O371" s="973"/>
      <c r="P371" s="973"/>
      <c r="Q371" s="1007"/>
    </row>
    <row r="372" spans="2:17" s="948" customFormat="1" hidden="1" outlineLevel="1">
      <c r="B372" s="985" t="str">
        <f t="shared" si="15"/>
        <v>SKU 5</v>
      </c>
      <c r="C372" s="985" t="str">
        <f t="shared" si="15"/>
        <v>SKU 5</v>
      </c>
      <c r="D372" s="986" t="str">
        <f t="shared" si="15"/>
        <v>MN</v>
      </c>
      <c r="E372" s="986" t="str">
        <f t="shared" si="15"/>
        <v>EUR</v>
      </c>
      <c r="F372" s="969"/>
      <c r="G372" s="993"/>
      <c r="H372" s="993"/>
      <c r="I372" s="993"/>
      <c r="J372" s="993"/>
      <c r="K372" s="993"/>
      <c r="L372" s="993"/>
      <c r="M372" s="993"/>
      <c r="N372" s="994"/>
      <c r="O372" s="973"/>
      <c r="P372" s="973"/>
      <c r="Q372" s="1007"/>
    </row>
    <row r="373" spans="2:17" s="948" customFormat="1" collapsed="1">
      <c r="B373" s="981" t="s">
        <v>735</v>
      </c>
      <c r="C373" s="981" t="s">
        <v>736</v>
      </c>
      <c r="D373" s="981"/>
      <c r="E373" s="981"/>
      <c r="F373" s="981"/>
      <c r="G373" s="982"/>
      <c r="H373" s="982"/>
      <c r="I373" s="982"/>
      <c r="J373" s="982"/>
      <c r="K373" s="982"/>
      <c r="L373" s="982"/>
      <c r="M373" s="982"/>
      <c r="N373" s="983"/>
      <c r="O373" s="984"/>
      <c r="P373" s="984"/>
      <c r="Q373" s="995"/>
    </row>
    <row r="374" spans="2:17" s="948" customFormat="1">
      <c r="B374" s="985" t="str">
        <f t="shared" si="15"/>
        <v>SKU 1</v>
      </c>
      <c r="C374" s="985" t="str">
        <f t="shared" si="15"/>
        <v>SKU 1</v>
      </c>
      <c r="D374" s="986" t="str">
        <f t="shared" si="15"/>
        <v>RU</v>
      </c>
      <c r="E374" s="986" t="str">
        <f t="shared" si="15"/>
        <v>RUB</v>
      </c>
      <c r="F374" s="969"/>
      <c r="G374" s="974"/>
      <c r="H374" s="974"/>
      <c r="I374" s="974"/>
      <c r="J374" s="974"/>
      <c r="K374" s="974"/>
      <c r="L374" s="974"/>
      <c r="M374" s="974"/>
      <c r="N374" s="974"/>
      <c r="O374" s="973"/>
      <c r="P374" s="973"/>
      <c r="Q374" s="1007"/>
    </row>
    <row r="375" spans="2:17" s="948" customFormat="1">
      <c r="B375" s="985" t="str">
        <f t="shared" si="15"/>
        <v>SKU 2</v>
      </c>
      <c r="C375" s="985" t="str">
        <f t="shared" si="15"/>
        <v>SKU 2</v>
      </c>
      <c r="D375" s="986" t="str">
        <f t="shared" si="15"/>
        <v>RU</v>
      </c>
      <c r="E375" s="986" t="str">
        <f t="shared" si="15"/>
        <v>RUB</v>
      </c>
      <c r="F375" s="969"/>
      <c r="G375" s="974"/>
      <c r="H375" s="974"/>
      <c r="I375" s="974"/>
      <c r="J375" s="974"/>
      <c r="K375" s="974"/>
      <c r="L375" s="970"/>
      <c r="M375" s="970"/>
      <c r="N375" s="975"/>
      <c r="O375" s="972"/>
      <c r="P375" s="972"/>
      <c r="Q375" s="1007"/>
    </row>
    <row r="376" spans="2:17" s="948" customFormat="1">
      <c r="B376" s="985" t="str">
        <f t="shared" si="15"/>
        <v xml:space="preserve">SKU 3 </v>
      </c>
      <c r="C376" s="985" t="str">
        <f t="shared" si="15"/>
        <v xml:space="preserve">SKU 3 </v>
      </c>
      <c r="D376" s="986" t="str">
        <f t="shared" si="15"/>
        <v>RU</v>
      </c>
      <c r="E376" s="986" t="str">
        <f t="shared" si="15"/>
        <v>RUB</v>
      </c>
      <c r="F376" s="969"/>
      <c r="G376" s="974"/>
      <c r="H376" s="974"/>
      <c r="I376" s="974"/>
      <c r="J376" s="974"/>
      <c r="K376" s="974"/>
      <c r="L376" s="970"/>
      <c r="M376" s="970"/>
      <c r="N376" s="975"/>
      <c r="O376" s="972"/>
      <c r="P376" s="972"/>
      <c r="Q376" s="1007"/>
    </row>
    <row r="377" spans="2:17" s="948" customFormat="1">
      <c r="B377" s="985" t="str">
        <f t="shared" si="15"/>
        <v>SKU 4</v>
      </c>
      <c r="C377" s="985" t="str">
        <f t="shared" si="15"/>
        <v>SKU 4</v>
      </c>
      <c r="D377" s="986" t="str">
        <f t="shared" si="15"/>
        <v>RU</v>
      </c>
      <c r="E377" s="986" t="str">
        <f t="shared" si="15"/>
        <v>RUB</v>
      </c>
      <c r="F377" s="969"/>
      <c r="G377" s="974"/>
      <c r="H377" s="974"/>
      <c r="I377" s="974"/>
      <c r="J377" s="974"/>
      <c r="K377" s="974"/>
      <c r="L377" s="970"/>
      <c r="M377" s="970"/>
      <c r="N377" s="975"/>
      <c r="O377" s="972"/>
      <c r="P377" s="973"/>
      <c r="Q377" s="1007"/>
    </row>
    <row r="378" spans="2:17" s="948" customFormat="1">
      <c r="B378" s="985" t="str">
        <f t="shared" si="15"/>
        <v>SKU 5</v>
      </c>
      <c r="C378" s="985" t="str">
        <f t="shared" si="15"/>
        <v>SKU 5</v>
      </c>
      <c r="D378" s="986" t="str">
        <f t="shared" si="15"/>
        <v>RU</v>
      </c>
      <c r="E378" s="986" t="str">
        <f t="shared" si="15"/>
        <v>RUB</v>
      </c>
      <c r="F378" s="969"/>
      <c r="G378" s="974"/>
      <c r="H378" s="974"/>
      <c r="I378" s="974"/>
      <c r="J378" s="974"/>
      <c r="K378" s="974"/>
      <c r="L378" s="970"/>
      <c r="M378" s="970"/>
      <c r="N378" s="975"/>
      <c r="O378" s="972"/>
      <c r="P378" s="972"/>
      <c r="Q378" s="1007"/>
    </row>
    <row r="379" spans="2:17" s="948" customFormat="1" hidden="1" outlineLevel="1">
      <c r="B379" s="985" t="str">
        <f t="shared" si="15"/>
        <v>SKU 1</v>
      </c>
      <c r="C379" s="985" t="str">
        <f t="shared" si="15"/>
        <v>SKU 1</v>
      </c>
      <c r="D379" s="986" t="str">
        <f t="shared" si="15"/>
        <v>KZ</v>
      </c>
      <c r="E379" s="986" t="str">
        <f t="shared" si="15"/>
        <v>EUR</v>
      </c>
      <c r="F379" s="969"/>
      <c r="G379" s="974"/>
      <c r="H379" s="974"/>
      <c r="I379" s="974"/>
      <c r="J379" s="974"/>
      <c r="K379" s="974"/>
      <c r="L379" s="970"/>
      <c r="M379" s="970"/>
      <c r="N379" s="975"/>
      <c r="O379" s="972"/>
      <c r="P379" s="972"/>
      <c r="Q379" s="1007"/>
    </row>
    <row r="380" spans="2:17" s="948" customFormat="1" hidden="1" outlineLevel="1">
      <c r="B380" s="985" t="str">
        <f t="shared" si="15"/>
        <v>SKU 2</v>
      </c>
      <c r="C380" s="985" t="str">
        <f t="shared" si="15"/>
        <v>SKU 2</v>
      </c>
      <c r="D380" s="986" t="str">
        <f t="shared" si="15"/>
        <v>KZ</v>
      </c>
      <c r="E380" s="986" t="str">
        <f t="shared" si="15"/>
        <v>EUR</v>
      </c>
      <c r="F380" s="969"/>
      <c r="G380" s="974"/>
      <c r="H380" s="974"/>
      <c r="I380" s="974"/>
      <c r="J380" s="974"/>
      <c r="K380" s="974"/>
      <c r="L380" s="970"/>
      <c r="M380" s="970"/>
      <c r="N380" s="975"/>
      <c r="O380" s="972"/>
      <c r="P380" s="973"/>
      <c r="Q380" s="1007"/>
    </row>
    <row r="381" spans="2:17" s="948" customFormat="1" hidden="1" outlineLevel="1">
      <c r="B381" s="985" t="str">
        <f t="shared" si="15"/>
        <v xml:space="preserve">SKU 3 </v>
      </c>
      <c r="C381" s="985" t="str">
        <f t="shared" si="15"/>
        <v xml:space="preserve">SKU 3 </v>
      </c>
      <c r="D381" s="986" t="str">
        <f t="shared" si="15"/>
        <v>KZ</v>
      </c>
      <c r="E381" s="986" t="str">
        <f t="shared" si="15"/>
        <v>EUR</v>
      </c>
      <c r="F381" s="969"/>
      <c r="G381" s="974"/>
      <c r="H381" s="974"/>
      <c r="I381" s="974"/>
      <c r="J381" s="974"/>
      <c r="K381" s="974"/>
      <c r="L381" s="970"/>
      <c r="M381" s="970"/>
      <c r="N381" s="975"/>
      <c r="O381" s="972"/>
      <c r="P381" s="972"/>
      <c r="Q381" s="1007"/>
    </row>
    <row r="382" spans="2:17" s="948" customFormat="1" hidden="1" outlineLevel="1">
      <c r="B382" s="985" t="str">
        <f t="shared" si="15"/>
        <v>SKU 4</v>
      </c>
      <c r="C382" s="985" t="str">
        <f t="shared" si="15"/>
        <v>SKU 4</v>
      </c>
      <c r="D382" s="986" t="str">
        <f t="shared" si="15"/>
        <v>KZ</v>
      </c>
      <c r="E382" s="986" t="str">
        <f t="shared" si="15"/>
        <v>EUR</v>
      </c>
      <c r="F382" s="969"/>
      <c r="G382" s="974"/>
      <c r="H382" s="974"/>
      <c r="I382" s="974"/>
      <c r="J382" s="974"/>
      <c r="K382" s="974"/>
      <c r="L382" s="970"/>
      <c r="M382" s="970"/>
      <c r="N382" s="975"/>
      <c r="O382" s="972"/>
      <c r="P382" s="972"/>
      <c r="Q382" s="1007"/>
    </row>
    <row r="383" spans="2:17" s="948" customFormat="1" hidden="1" outlineLevel="1">
      <c r="B383" s="985" t="str">
        <f t="shared" si="15"/>
        <v>SKU 5</v>
      </c>
      <c r="C383" s="985" t="str">
        <f t="shared" si="15"/>
        <v>SKU 5</v>
      </c>
      <c r="D383" s="986" t="str">
        <f t="shared" si="15"/>
        <v>KZ</v>
      </c>
      <c r="E383" s="986" t="str">
        <f t="shared" si="15"/>
        <v>EUR</v>
      </c>
      <c r="F383" s="969"/>
      <c r="G383" s="974"/>
      <c r="H383" s="974"/>
      <c r="I383" s="974"/>
      <c r="J383" s="974"/>
      <c r="K383" s="974"/>
      <c r="L383" s="970"/>
      <c r="M383" s="970"/>
      <c r="N383" s="975"/>
      <c r="O383" s="972"/>
      <c r="P383" s="973"/>
      <c r="Q383" s="1007"/>
    </row>
    <row r="384" spans="2:17" s="948" customFormat="1" hidden="1" outlineLevel="1">
      <c r="B384" s="985" t="str">
        <f t="shared" si="15"/>
        <v>SKU 1</v>
      </c>
      <c r="C384" s="985" t="str">
        <f t="shared" si="15"/>
        <v>SKU 1</v>
      </c>
      <c r="D384" s="986" t="str">
        <f t="shared" si="15"/>
        <v>UZ</v>
      </c>
      <c r="E384" s="986" t="str">
        <f t="shared" si="15"/>
        <v>EUR</v>
      </c>
      <c r="F384" s="969"/>
      <c r="G384" s="974"/>
      <c r="H384" s="974"/>
      <c r="I384" s="974"/>
      <c r="J384" s="974"/>
      <c r="K384" s="974"/>
      <c r="L384" s="970"/>
      <c r="M384" s="970"/>
      <c r="N384" s="975"/>
      <c r="O384" s="972"/>
      <c r="P384" s="972"/>
      <c r="Q384" s="1007"/>
    </row>
    <row r="385" spans="2:17" s="948" customFormat="1" hidden="1" outlineLevel="1">
      <c r="B385" s="985" t="str">
        <f t="shared" si="15"/>
        <v>SKU 2</v>
      </c>
      <c r="C385" s="985" t="str">
        <f t="shared" si="15"/>
        <v>SKU 2</v>
      </c>
      <c r="D385" s="986" t="str">
        <f t="shared" si="15"/>
        <v>UZ</v>
      </c>
      <c r="E385" s="986" t="str">
        <f t="shared" si="15"/>
        <v>EUR</v>
      </c>
      <c r="F385" s="969"/>
      <c r="G385" s="974"/>
      <c r="H385" s="974"/>
      <c r="I385" s="974"/>
      <c r="J385" s="974"/>
      <c r="K385" s="974"/>
      <c r="L385" s="970"/>
      <c r="M385" s="970"/>
      <c r="N385" s="975"/>
      <c r="O385" s="972"/>
      <c r="P385" s="972"/>
      <c r="Q385" s="1007"/>
    </row>
    <row r="386" spans="2:17" s="948" customFormat="1" hidden="1" outlineLevel="1">
      <c r="B386" s="985" t="str">
        <f t="shared" si="15"/>
        <v xml:space="preserve">SKU 3 </v>
      </c>
      <c r="C386" s="985" t="str">
        <f t="shared" si="15"/>
        <v xml:space="preserve">SKU 3 </v>
      </c>
      <c r="D386" s="986" t="str">
        <f t="shared" si="15"/>
        <v>UZ</v>
      </c>
      <c r="E386" s="986" t="str">
        <f t="shared" si="15"/>
        <v>EUR</v>
      </c>
      <c r="F386" s="969"/>
      <c r="G386" s="974"/>
      <c r="H386" s="974"/>
      <c r="I386" s="974"/>
      <c r="J386" s="974"/>
      <c r="K386" s="974"/>
      <c r="L386" s="970"/>
      <c r="M386" s="970"/>
      <c r="N386" s="975"/>
      <c r="O386" s="972"/>
      <c r="P386" s="972"/>
      <c r="Q386" s="1007"/>
    </row>
    <row r="387" spans="2:17" s="948" customFormat="1" hidden="1" outlineLevel="1">
      <c r="B387" s="985" t="str">
        <f t="shared" si="15"/>
        <v>SKU 4</v>
      </c>
      <c r="C387" s="985" t="str">
        <f t="shared" si="15"/>
        <v>SKU 4</v>
      </c>
      <c r="D387" s="986" t="str">
        <f t="shared" si="15"/>
        <v>UZ</v>
      </c>
      <c r="E387" s="986" t="str">
        <f t="shared" si="15"/>
        <v>EUR</v>
      </c>
      <c r="F387" s="969"/>
      <c r="G387" s="974"/>
      <c r="H387" s="974"/>
      <c r="I387" s="974"/>
      <c r="J387" s="974"/>
      <c r="K387" s="974"/>
      <c r="L387" s="970"/>
      <c r="M387" s="970"/>
      <c r="N387" s="975"/>
      <c r="O387" s="972"/>
      <c r="P387" s="972"/>
      <c r="Q387" s="1007"/>
    </row>
    <row r="388" spans="2:17" s="948" customFormat="1" hidden="1" outlineLevel="1">
      <c r="B388" s="985" t="str">
        <f t="shared" si="15"/>
        <v>SKU 5</v>
      </c>
      <c r="C388" s="985" t="str">
        <f t="shared" si="15"/>
        <v>SKU 5</v>
      </c>
      <c r="D388" s="986" t="str">
        <f t="shared" si="15"/>
        <v>UZ</v>
      </c>
      <c r="E388" s="986" t="str">
        <f t="shared" si="15"/>
        <v>EUR</v>
      </c>
      <c r="F388" s="969"/>
      <c r="G388" s="974"/>
      <c r="H388" s="974"/>
      <c r="I388" s="974"/>
      <c r="J388" s="974"/>
      <c r="K388" s="974"/>
      <c r="L388" s="970"/>
      <c r="M388" s="970"/>
      <c r="N388" s="975"/>
      <c r="O388" s="972"/>
      <c r="P388" s="972"/>
      <c r="Q388" s="1007"/>
    </row>
    <row r="389" spans="2:17" s="948" customFormat="1" hidden="1" outlineLevel="1">
      <c r="B389" s="985" t="str">
        <f t="shared" si="15"/>
        <v>SKU 1</v>
      </c>
      <c r="C389" s="985" t="str">
        <f t="shared" si="15"/>
        <v>SKU 1</v>
      </c>
      <c r="D389" s="986" t="str">
        <f t="shared" si="15"/>
        <v>BY</v>
      </c>
      <c r="E389" s="986" t="str">
        <f t="shared" si="15"/>
        <v>EUR</v>
      </c>
      <c r="F389" s="969"/>
      <c r="G389" s="974"/>
      <c r="H389" s="974"/>
      <c r="I389" s="974"/>
      <c r="J389" s="974"/>
      <c r="K389" s="974"/>
      <c r="L389" s="970"/>
      <c r="M389" s="970"/>
      <c r="N389" s="975"/>
      <c r="O389" s="972"/>
      <c r="P389" s="973"/>
      <c r="Q389" s="1007"/>
    </row>
    <row r="390" spans="2:17" s="948" customFormat="1" hidden="1" outlineLevel="1">
      <c r="B390" s="985" t="str">
        <f t="shared" si="15"/>
        <v>SKU 2</v>
      </c>
      <c r="C390" s="985" t="str">
        <f t="shared" si="15"/>
        <v>SKU 2</v>
      </c>
      <c r="D390" s="986" t="str">
        <f t="shared" si="15"/>
        <v>BY</v>
      </c>
      <c r="E390" s="986" t="str">
        <f t="shared" si="15"/>
        <v>EUR</v>
      </c>
      <c r="F390" s="969"/>
      <c r="G390" s="974"/>
      <c r="H390" s="974"/>
      <c r="I390" s="974"/>
      <c r="J390" s="974"/>
      <c r="K390" s="974"/>
      <c r="L390" s="970"/>
      <c r="M390" s="970"/>
      <c r="N390" s="975"/>
      <c r="O390" s="972"/>
      <c r="P390" s="972"/>
      <c r="Q390" s="1007"/>
    </row>
    <row r="391" spans="2:17" s="948" customFormat="1" hidden="1" outlineLevel="1">
      <c r="B391" s="985" t="str">
        <f t="shared" si="15"/>
        <v xml:space="preserve">SKU 3 </v>
      </c>
      <c r="C391" s="985" t="str">
        <f t="shared" si="15"/>
        <v xml:space="preserve">SKU 3 </v>
      </c>
      <c r="D391" s="986" t="str">
        <f t="shared" si="15"/>
        <v>BY</v>
      </c>
      <c r="E391" s="986" t="str">
        <f t="shared" si="15"/>
        <v>EUR</v>
      </c>
      <c r="F391" s="969"/>
      <c r="G391" s="974"/>
      <c r="H391" s="974"/>
      <c r="I391" s="974"/>
      <c r="J391" s="974"/>
      <c r="K391" s="974"/>
      <c r="L391" s="970"/>
      <c r="M391" s="970"/>
      <c r="N391" s="975"/>
      <c r="O391" s="972"/>
      <c r="P391" s="972"/>
      <c r="Q391" s="1007"/>
    </row>
    <row r="392" spans="2:17" s="948" customFormat="1" hidden="1" outlineLevel="1">
      <c r="B392" s="985" t="str">
        <f t="shared" si="15"/>
        <v>SKU 4</v>
      </c>
      <c r="C392" s="985" t="str">
        <f t="shared" si="15"/>
        <v>SKU 4</v>
      </c>
      <c r="D392" s="986" t="str">
        <f t="shared" si="15"/>
        <v>BY</v>
      </c>
      <c r="E392" s="986" t="str">
        <f t="shared" si="15"/>
        <v>EUR</v>
      </c>
      <c r="F392" s="969"/>
      <c r="G392" s="974"/>
      <c r="H392" s="974"/>
      <c r="I392" s="974"/>
      <c r="J392" s="974"/>
      <c r="K392" s="974"/>
      <c r="L392" s="970"/>
      <c r="M392" s="970"/>
      <c r="N392" s="975"/>
      <c r="O392" s="972"/>
      <c r="P392" s="973"/>
      <c r="Q392" s="1007"/>
    </row>
    <row r="393" spans="2:17" s="948" customFormat="1" hidden="1" outlineLevel="1">
      <c r="B393" s="985" t="str">
        <f t="shared" si="15"/>
        <v>SKU 5</v>
      </c>
      <c r="C393" s="985" t="str">
        <f t="shared" si="15"/>
        <v>SKU 5</v>
      </c>
      <c r="D393" s="986" t="str">
        <f t="shared" si="15"/>
        <v>BY</v>
      </c>
      <c r="E393" s="986" t="str">
        <f t="shared" si="15"/>
        <v>EUR</v>
      </c>
      <c r="F393" s="969"/>
      <c r="G393" s="974"/>
      <c r="H393" s="974"/>
      <c r="I393" s="974"/>
      <c r="J393" s="974"/>
      <c r="K393" s="974"/>
      <c r="L393" s="970"/>
      <c r="M393" s="970"/>
      <c r="N393" s="975"/>
      <c r="O393" s="972"/>
      <c r="P393" s="972"/>
      <c r="Q393" s="1007"/>
    </row>
    <row r="394" spans="2:17" s="948" customFormat="1" hidden="1" outlineLevel="1">
      <c r="B394" s="985" t="str">
        <f t="shared" si="15"/>
        <v>SKU 1</v>
      </c>
      <c r="C394" s="985" t="str">
        <f t="shared" si="15"/>
        <v>SKU 1</v>
      </c>
      <c r="D394" s="986" t="str">
        <f t="shared" si="15"/>
        <v>AZ</v>
      </c>
      <c r="E394" s="986" t="str">
        <f t="shared" si="15"/>
        <v>EUR</v>
      </c>
      <c r="F394" s="969"/>
      <c r="G394" s="974"/>
      <c r="H394" s="974"/>
      <c r="I394" s="974"/>
      <c r="J394" s="974"/>
      <c r="K394" s="974"/>
      <c r="L394" s="970"/>
      <c r="M394" s="970"/>
      <c r="N394" s="975"/>
      <c r="O394" s="972"/>
      <c r="P394" s="972"/>
      <c r="Q394" s="1007"/>
    </row>
    <row r="395" spans="2:17" s="948" customFormat="1" hidden="1" outlineLevel="1">
      <c r="B395" s="985" t="str">
        <f t="shared" si="15"/>
        <v>SKU 2</v>
      </c>
      <c r="C395" s="985" t="str">
        <f t="shared" si="15"/>
        <v>SKU 2</v>
      </c>
      <c r="D395" s="986" t="str">
        <f t="shared" si="15"/>
        <v>AZ</v>
      </c>
      <c r="E395" s="986" t="str">
        <f t="shared" si="15"/>
        <v>EUR</v>
      </c>
      <c r="F395" s="969"/>
      <c r="G395" s="974"/>
      <c r="H395" s="974"/>
      <c r="I395" s="974"/>
      <c r="J395" s="974"/>
      <c r="K395" s="974"/>
      <c r="L395" s="970"/>
      <c r="M395" s="970"/>
      <c r="N395" s="975"/>
      <c r="O395" s="972"/>
      <c r="P395" s="973"/>
      <c r="Q395" s="1007"/>
    </row>
    <row r="396" spans="2:17" s="948" customFormat="1" hidden="1" outlineLevel="1">
      <c r="B396" s="985" t="str">
        <f t="shared" si="15"/>
        <v xml:space="preserve">SKU 3 </v>
      </c>
      <c r="C396" s="985" t="str">
        <f t="shared" si="15"/>
        <v xml:space="preserve">SKU 3 </v>
      </c>
      <c r="D396" s="986" t="str">
        <f t="shared" si="15"/>
        <v>AZ</v>
      </c>
      <c r="E396" s="986" t="str">
        <f t="shared" si="15"/>
        <v>EUR</v>
      </c>
      <c r="F396" s="969"/>
      <c r="G396" s="974"/>
      <c r="H396" s="974"/>
      <c r="I396" s="974"/>
      <c r="J396" s="974"/>
      <c r="K396" s="974"/>
      <c r="L396" s="970"/>
      <c r="M396" s="970"/>
      <c r="N396" s="975"/>
      <c r="O396" s="972"/>
      <c r="P396" s="972"/>
      <c r="Q396" s="1007"/>
    </row>
    <row r="397" spans="2:17" s="948" customFormat="1" hidden="1" outlineLevel="1">
      <c r="B397" s="985" t="str">
        <f t="shared" si="15"/>
        <v>SKU 4</v>
      </c>
      <c r="C397" s="985" t="str">
        <f t="shared" si="15"/>
        <v>SKU 4</v>
      </c>
      <c r="D397" s="986" t="str">
        <f t="shared" si="15"/>
        <v>AZ</v>
      </c>
      <c r="E397" s="986" t="str">
        <f t="shared" si="15"/>
        <v>EUR</v>
      </c>
      <c r="F397" s="969"/>
      <c r="G397" s="974"/>
      <c r="H397" s="974"/>
      <c r="I397" s="974"/>
      <c r="J397" s="974"/>
      <c r="K397" s="974"/>
      <c r="L397" s="970"/>
      <c r="M397" s="970"/>
      <c r="N397" s="975"/>
      <c r="O397" s="972"/>
      <c r="P397" s="972"/>
      <c r="Q397" s="1007"/>
    </row>
    <row r="398" spans="2:17" s="948" customFormat="1" hidden="1" outlineLevel="1">
      <c r="B398" s="985" t="str">
        <f t="shared" si="15"/>
        <v>SKU 5</v>
      </c>
      <c r="C398" s="985" t="str">
        <f t="shared" si="15"/>
        <v>SKU 5</v>
      </c>
      <c r="D398" s="986" t="str">
        <f t="shared" si="15"/>
        <v>AZ</v>
      </c>
      <c r="E398" s="986" t="str">
        <f t="shared" si="15"/>
        <v>EUR</v>
      </c>
      <c r="F398" s="969"/>
      <c r="G398" s="974"/>
      <c r="H398" s="974"/>
      <c r="I398" s="974"/>
      <c r="J398" s="974"/>
      <c r="K398" s="974"/>
      <c r="L398" s="970"/>
      <c r="M398" s="970"/>
      <c r="N398" s="975"/>
      <c r="O398" s="972"/>
      <c r="P398" s="973"/>
      <c r="Q398" s="1007"/>
    </row>
    <row r="399" spans="2:17" s="948" customFormat="1" hidden="1" outlineLevel="1">
      <c r="B399" s="985" t="str">
        <f t="shared" si="15"/>
        <v>SKU 1</v>
      </c>
      <c r="C399" s="985" t="str">
        <f t="shared" si="15"/>
        <v>SKU 1</v>
      </c>
      <c r="D399" s="986" t="str">
        <f t="shared" si="15"/>
        <v>AM</v>
      </c>
      <c r="E399" s="986" t="str">
        <f t="shared" si="15"/>
        <v>EUR</v>
      </c>
      <c r="F399" s="969"/>
      <c r="G399" s="974"/>
      <c r="H399" s="974"/>
      <c r="I399" s="974"/>
      <c r="J399" s="974"/>
      <c r="K399" s="974"/>
      <c r="L399" s="970"/>
      <c r="M399" s="970"/>
      <c r="N399" s="975"/>
      <c r="O399" s="972"/>
      <c r="P399" s="972"/>
      <c r="Q399" s="1007"/>
    </row>
    <row r="400" spans="2:17" s="948" customFormat="1" hidden="1" outlineLevel="1">
      <c r="B400" s="985" t="str">
        <f t="shared" si="15"/>
        <v>SKU 2</v>
      </c>
      <c r="C400" s="985" t="str">
        <f t="shared" si="15"/>
        <v>SKU 2</v>
      </c>
      <c r="D400" s="986" t="str">
        <f t="shared" si="15"/>
        <v>AM</v>
      </c>
      <c r="E400" s="986" t="str">
        <f t="shared" si="15"/>
        <v>EUR</v>
      </c>
      <c r="F400" s="969"/>
      <c r="G400" s="974"/>
      <c r="H400" s="974"/>
      <c r="I400" s="974"/>
      <c r="J400" s="974"/>
      <c r="K400" s="974"/>
      <c r="L400" s="970"/>
      <c r="M400" s="970"/>
      <c r="N400" s="975"/>
      <c r="O400" s="972"/>
      <c r="P400" s="972"/>
      <c r="Q400" s="1007"/>
    </row>
    <row r="401" spans="2:17" s="948" customFormat="1" hidden="1" outlineLevel="1">
      <c r="B401" s="985" t="str">
        <f t="shared" si="15"/>
        <v xml:space="preserve">SKU 3 </v>
      </c>
      <c r="C401" s="985" t="str">
        <f t="shared" si="15"/>
        <v xml:space="preserve">SKU 3 </v>
      </c>
      <c r="D401" s="986" t="str">
        <f t="shared" si="15"/>
        <v>AM</v>
      </c>
      <c r="E401" s="986" t="str">
        <f t="shared" si="15"/>
        <v>EUR</v>
      </c>
      <c r="F401" s="969"/>
      <c r="G401" s="974"/>
      <c r="H401" s="974"/>
      <c r="I401" s="974"/>
      <c r="J401" s="974"/>
      <c r="K401" s="974"/>
      <c r="L401" s="970"/>
      <c r="M401" s="970"/>
      <c r="N401" s="975"/>
      <c r="O401" s="972"/>
      <c r="P401" s="973"/>
      <c r="Q401" s="1007"/>
    </row>
    <row r="402" spans="2:17" s="948" customFormat="1" hidden="1" outlineLevel="1">
      <c r="B402" s="985" t="str">
        <f t="shared" si="15"/>
        <v>SKU 4</v>
      </c>
      <c r="C402" s="985" t="str">
        <f t="shared" si="15"/>
        <v>SKU 4</v>
      </c>
      <c r="D402" s="986" t="str">
        <f t="shared" si="15"/>
        <v>AM</v>
      </c>
      <c r="E402" s="986" t="str">
        <f t="shared" si="15"/>
        <v>EUR</v>
      </c>
      <c r="F402" s="969"/>
      <c r="G402" s="974"/>
      <c r="H402" s="974"/>
      <c r="I402" s="974"/>
      <c r="J402" s="974"/>
      <c r="K402" s="974"/>
      <c r="L402" s="970"/>
      <c r="M402" s="970"/>
      <c r="N402" s="975"/>
      <c r="O402" s="972"/>
      <c r="P402" s="972"/>
      <c r="Q402" s="1007"/>
    </row>
    <row r="403" spans="2:17" s="948" customFormat="1" hidden="1" outlineLevel="1">
      <c r="B403" s="985" t="str">
        <f t="shared" si="15"/>
        <v>SKU 5</v>
      </c>
      <c r="C403" s="985" t="str">
        <f t="shared" si="15"/>
        <v>SKU 5</v>
      </c>
      <c r="D403" s="986" t="str">
        <f t="shared" si="15"/>
        <v>AM</v>
      </c>
      <c r="E403" s="986" t="str">
        <f t="shared" si="15"/>
        <v>EUR</v>
      </c>
      <c r="F403" s="969"/>
      <c r="G403" s="974"/>
      <c r="H403" s="974"/>
      <c r="I403" s="974"/>
      <c r="J403" s="974"/>
      <c r="K403" s="974"/>
      <c r="L403" s="970"/>
      <c r="M403" s="970"/>
      <c r="N403" s="975"/>
      <c r="O403" s="972"/>
      <c r="P403" s="973"/>
      <c r="Q403" s="1007"/>
    </row>
    <row r="404" spans="2:17" s="948" customFormat="1" hidden="1" outlineLevel="1">
      <c r="B404" s="985" t="str">
        <f t="shared" si="15"/>
        <v>SKU 1</v>
      </c>
      <c r="C404" s="985" t="str">
        <f t="shared" si="15"/>
        <v>SKU 1</v>
      </c>
      <c r="D404" s="986" t="str">
        <f t="shared" si="15"/>
        <v>GE</v>
      </c>
      <c r="E404" s="986" t="str">
        <f t="shared" si="15"/>
        <v>EUR</v>
      </c>
      <c r="F404" s="969"/>
      <c r="G404" s="974"/>
      <c r="H404" s="974"/>
      <c r="I404" s="974"/>
      <c r="J404" s="974"/>
      <c r="K404" s="974"/>
      <c r="L404" s="970"/>
      <c r="M404" s="970"/>
      <c r="N404" s="975"/>
      <c r="O404" s="972"/>
      <c r="P404" s="973"/>
      <c r="Q404" s="1007"/>
    </row>
    <row r="405" spans="2:17" s="948" customFormat="1" hidden="1" outlineLevel="1">
      <c r="B405" s="985" t="str">
        <f t="shared" si="15"/>
        <v>SKU 2</v>
      </c>
      <c r="C405" s="985" t="str">
        <f t="shared" si="15"/>
        <v>SKU 2</v>
      </c>
      <c r="D405" s="986" t="str">
        <f t="shared" si="15"/>
        <v>GE</v>
      </c>
      <c r="E405" s="986" t="str">
        <f t="shared" si="15"/>
        <v>EUR</v>
      </c>
      <c r="F405" s="969"/>
      <c r="G405" s="974"/>
      <c r="H405" s="974"/>
      <c r="I405" s="974"/>
      <c r="J405" s="974"/>
      <c r="K405" s="974"/>
      <c r="L405" s="970"/>
      <c r="M405" s="970"/>
      <c r="N405" s="975"/>
      <c r="O405" s="972"/>
      <c r="P405" s="973"/>
      <c r="Q405" s="1007"/>
    </row>
    <row r="406" spans="2:17" s="948" customFormat="1" hidden="1" outlineLevel="1">
      <c r="B406" s="985" t="str">
        <f t="shared" si="15"/>
        <v xml:space="preserve">SKU 3 </v>
      </c>
      <c r="C406" s="985" t="str">
        <f t="shared" si="15"/>
        <v xml:space="preserve">SKU 3 </v>
      </c>
      <c r="D406" s="986" t="str">
        <f t="shared" si="15"/>
        <v>GE</v>
      </c>
      <c r="E406" s="986" t="str">
        <f t="shared" si="15"/>
        <v>EUR</v>
      </c>
      <c r="F406" s="969"/>
      <c r="G406" s="974"/>
      <c r="H406" s="974"/>
      <c r="I406" s="974"/>
      <c r="J406" s="974"/>
      <c r="K406" s="974"/>
      <c r="L406" s="970"/>
      <c r="M406" s="970"/>
      <c r="N406" s="975"/>
      <c r="O406" s="972"/>
      <c r="P406" s="973"/>
      <c r="Q406" s="1007"/>
    </row>
    <row r="407" spans="2:17" s="948" customFormat="1" hidden="1" outlineLevel="1">
      <c r="B407" s="985" t="str">
        <f t="shared" si="15"/>
        <v>SKU 4</v>
      </c>
      <c r="C407" s="985" t="str">
        <f t="shared" si="15"/>
        <v>SKU 4</v>
      </c>
      <c r="D407" s="986" t="str">
        <f t="shared" si="15"/>
        <v>GE</v>
      </c>
      <c r="E407" s="986" t="str">
        <f t="shared" si="15"/>
        <v>EUR</v>
      </c>
      <c r="F407" s="969"/>
      <c r="G407" s="974"/>
      <c r="H407" s="974"/>
      <c r="I407" s="974"/>
      <c r="J407" s="974"/>
      <c r="K407" s="974"/>
      <c r="L407" s="970"/>
      <c r="M407" s="970"/>
      <c r="N407" s="975"/>
      <c r="O407" s="972"/>
      <c r="P407" s="973"/>
      <c r="Q407" s="1007"/>
    </row>
    <row r="408" spans="2:17" s="948" customFormat="1" hidden="1" outlineLevel="1">
      <c r="B408" s="985" t="str">
        <f t="shared" si="15"/>
        <v>SKU 5</v>
      </c>
      <c r="C408" s="985" t="str">
        <f t="shared" si="15"/>
        <v>SKU 5</v>
      </c>
      <c r="D408" s="986" t="str">
        <f t="shared" si="15"/>
        <v>GE</v>
      </c>
      <c r="E408" s="986" t="str">
        <f t="shared" si="15"/>
        <v>EUR</v>
      </c>
      <c r="F408" s="969"/>
      <c r="G408" s="974"/>
      <c r="H408" s="974"/>
      <c r="I408" s="974"/>
      <c r="J408" s="974"/>
      <c r="K408" s="974"/>
      <c r="L408" s="970"/>
      <c r="M408" s="970"/>
      <c r="N408" s="975"/>
      <c r="O408" s="972"/>
      <c r="P408" s="973"/>
      <c r="Q408" s="1007"/>
    </row>
    <row r="409" spans="2:17" s="948" customFormat="1" hidden="1" outlineLevel="1">
      <c r="B409" s="985" t="str">
        <f t="shared" si="15"/>
        <v>SKU 1</v>
      </c>
      <c r="C409" s="985" t="str">
        <f t="shared" si="15"/>
        <v>SKU 1</v>
      </c>
      <c r="D409" s="986" t="str">
        <f t="shared" si="15"/>
        <v>MD</v>
      </c>
      <c r="E409" s="986" t="str">
        <f t="shared" si="15"/>
        <v>EUR</v>
      </c>
      <c r="F409" s="969"/>
      <c r="G409" s="974"/>
      <c r="H409" s="974"/>
      <c r="I409" s="974"/>
      <c r="J409" s="974"/>
      <c r="K409" s="974"/>
      <c r="L409" s="970"/>
      <c r="M409" s="970"/>
      <c r="N409" s="975"/>
      <c r="O409" s="972"/>
      <c r="P409" s="973"/>
      <c r="Q409" s="1007"/>
    </row>
    <row r="410" spans="2:17" s="948" customFormat="1" hidden="1" outlineLevel="1">
      <c r="B410" s="985" t="str">
        <f t="shared" si="15"/>
        <v>SKU 2</v>
      </c>
      <c r="C410" s="985" t="str">
        <f t="shared" si="15"/>
        <v>SKU 2</v>
      </c>
      <c r="D410" s="986" t="str">
        <f t="shared" si="15"/>
        <v>MD</v>
      </c>
      <c r="E410" s="986" t="str">
        <f t="shared" si="15"/>
        <v>EUR</v>
      </c>
      <c r="F410" s="969"/>
      <c r="G410" s="974"/>
      <c r="H410" s="974"/>
      <c r="I410" s="974"/>
      <c r="J410" s="974"/>
      <c r="K410" s="974"/>
      <c r="L410" s="970"/>
      <c r="M410" s="970"/>
      <c r="N410" s="975"/>
      <c r="O410" s="972"/>
      <c r="P410" s="973"/>
      <c r="Q410" s="1007"/>
    </row>
    <row r="411" spans="2:17" s="948" customFormat="1" hidden="1" outlineLevel="1">
      <c r="B411" s="985" t="str">
        <f t="shared" si="15"/>
        <v xml:space="preserve">SKU 3 </v>
      </c>
      <c r="C411" s="985" t="str">
        <f t="shared" si="15"/>
        <v xml:space="preserve">SKU 3 </v>
      </c>
      <c r="D411" s="986" t="str">
        <f t="shared" si="15"/>
        <v>MD</v>
      </c>
      <c r="E411" s="986" t="str">
        <f t="shared" si="15"/>
        <v>EUR</v>
      </c>
      <c r="F411" s="969"/>
      <c r="G411" s="974"/>
      <c r="H411" s="974"/>
      <c r="I411" s="974"/>
      <c r="J411" s="974"/>
      <c r="K411" s="974"/>
      <c r="L411" s="970"/>
      <c r="M411" s="970"/>
      <c r="N411" s="975"/>
      <c r="O411" s="972"/>
      <c r="P411" s="973"/>
      <c r="Q411" s="1007"/>
    </row>
    <row r="412" spans="2:17" s="948" customFormat="1" hidden="1" outlineLevel="1">
      <c r="B412" s="985" t="str">
        <f t="shared" si="15"/>
        <v>SKU 4</v>
      </c>
      <c r="C412" s="985" t="str">
        <f t="shared" si="15"/>
        <v>SKU 4</v>
      </c>
      <c r="D412" s="986" t="str">
        <f t="shared" si="15"/>
        <v>MD</v>
      </c>
      <c r="E412" s="986" t="str">
        <f t="shared" si="15"/>
        <v>EUR</v>
      </c>
      <c r="F412" s="969"/>
      <c r="G412" s="974"/>
      <c r="H412" s="974"/>
      <c r="I412" s="974"/>
      <c r="J412" s="974"/>
      <c r="K412" s="974"/>
      <c r="L412" s="970"/>
      <c r="M412" s="970"/>
      <c r="N412" s="975"/>
      <c r="O412" s="972"/>
      <c r="P412" s="973"/>
      <c r="Q412" s="1007"/>
    </row>
    <row r="413" spans="2:17" s="948" customFormat="1" hidden="1" outlineLevel="1">
      <c r="B413" s="985" t="str">
        <f t="shared" si="15"/>
        <v>SKU 5</v>
      </c>
      <c r="C413" s="985" t="str">
        <f t="shared" si="15"/>
        <v>SKU 5</v>
      </c>
      <c r="D413" s="986" t="str">
        <f t="shared" si="15"/>
        <v>MD</v>
      </c>
      <c r="E413" s="986" t="str">
        <f t="shared" si="15"/>
        <v>EUR</v>
      </c>
      <c r="F413" s="969"/>
      <c r="G413" s="974"/>
      <c r="H413" s="974"/>
      <c r="I413" s="974"/>
      <c r="J413" s="974"/>
      <c r="K413" s="974"/>
      <c r="L413" s="970"/>
      <c r="M413" s="970"/>
      <c r="N413" s="975"/>
      <c r="O413" s="972"/>
      <c r="P413" s="973"/>
      <c r="Q413" s="1007"/>
    </row>
    <row r="414" spans="2:17" s="948" customFormat="1" hidden="1" outlineLevel="1">
      <c r="B414" s="985" t="str">
        <f t="shared" si="15"/>
        <v>SKU 1</v>
      </c>
      <c r="C414" s="985" t="str">
        <f t="shared" si="15"/>
        <v>SKU 1</v>
      </c>
      <c r="D414" s="986" t="str">
        <f t="shared" si="15"/>
        <v>KG</v>
      </c>
      <c r="E414" s="986" t="str">
        <f t="shared" si="15"/>
        <v>EUR</v>
      </c>
      <c r="F414" s="969"/>
      <c r="G414" s="974"/>
      <c r="H414" s="974"/>
      <c r="I414" s="974"/>
      <c r="J414" s="974"/>
      <c r="K414" s="974"/>
      <c r="L414" s="970"/>
      <c r="M414" s="970"/>
      <c r="N414" s="975"/>
      <c r="O414" s="972"/>
      <c r="P414" s="973"/>
      <c r="Q414" s="1007"/>
    </row>
    <row r="415" spans="2:17" s="948" customFormat="1" hidden="1" outlineLevel="1">
      <c r="B415" s="985" t="str">
        <f t="shared" si="15"/>
        <v>SKU 2</v>
      </c>
      <c r="C415" s="985" t="str">
        <f t="shared" si="15"/>
        <v>SKU 2</v>
      </c>
      <c r="D415" s="986" t="str">
        <f t="shared" si="15"/>
        <v>KG</v>
      </c>
      <c r="E415" s="986" t="str">
        <f t="shared" si="15"/>
        <v>EUR</v>
      </c>
      <c r="F415" s="969"/>
      <c r="G415" s="974"/>
      <c r="H415" s="974"/>
      <c r="I415" s="974"/>
      <c r="J415" s="974"/>
      <c r="K415" s="974"/>
      <c r="L415" s="970"/>
      <c r="M415" s="970"/>
      <c r="N415" s="975"/>
      <c r="O415" s="972"/>
      <c r="P415" s="973"/>
      <c r="Q415" s="1007"/>
    </row>
    <row r="416" spans="2:17" s="948" customFormat="1" hidden="1" outlineLevel="1">
      <c r="B416" s="985" t="str">
        <f t="shared" si="15"/>
        <v xml:space="preserve">SKU 3 </v>
      </c>
      <c r="C416" s="985" t="str">
        <f t="shared" si="15"/>
        <v xml:space="preserve">SKU 3 </v>
      </c>
      <c r="D416" s="986" t="str">
        <f t="shared" si="15"/>
        <v>KG</v>
      </c>
      <c r="E416" s="986" t="str">
        <f t="shared" si="15"/>
        <v>EUR</v>
      </c>
      <c r="F416" s="969"/>
      <c r="G416" s="974"/>
      <c r="H416" s="974"/>
      <c r="I416" s="974"/>
      <c r="J416" s="974"/>
      <c r="K416" s="974"/>
      <c r="L416" s="970"/>
      <c r="M416" s="970"/>
      <c r="N416" s="975"/>
      <c r="O416" s="972"/>
      <c r="P416" s="973"/>
      <c r="Q416" s="1007"/>
    </row>
    <row r="417" spans="2:17" s="948" customFormat="1" hidden="1" outlineLevel="1">
      <c r="B417" s="985" t="str">
        <f t="shared" ref="B417:E480" si="16">B356</f>
        <v>SKU 4</v>
      </c>
      <c r="C417" s="985" t="str">
        <f t="shared" si="16"/>
        <v>SKU 4</v>
      </c>
      <c r="D417" s="986" t="str">
        <f t="shared" si="16"/>
        <v>KG</v>
      </c>
      <c r="E417" s="986" t="str">
        <f t="shared" si="16"/>
        <v>EUR</v>
      </c>
      <c r="F417" s="969"/>
      <c r="G417" s="974"/>
      <c r="H417" s="974"/>
      <c r="I417" s="974"/>
      <c r="J417" s="974"/>
      <c r="K417" s="974"/>
      <c r="L417" s="970"/>
      <c r="M417" s="970"/>
      <c r="N417" s="975"/>
      <c r="O417" s="972"/>
      <c r="P417" s="973"/>
      <c r="Q417" s="1007"/>
    </row>
    <row r="418" spans="2:17" s="948" customFormat="1" hidden="1" outlineLevel="1">
      <c r="B418" s="985" t="str">
        <f t="shared" si="16"/>
        <v>SKU 5</v>
      </c>
      <c r="C418" s="985" t="str">
        <f t="shared" si="16"/>
        <v>SKU 5</v>
      </c>
      <c r="D418" s="986" t="str">
        <f t="shared" si="16"/>
        <v>KG</v>
      </c>
      <c r="E418" s="986" t="str">
        <f t="shared" si="16"/>
        <v>EUR</v>
      </c>
      <c r="F418" s="969"/>
      <c r="G418" s="974"/>
      <c r="H418" s="974"/>
      <c r="I418" s="974"/>
      <c r="J418" s="974"/>
      <c r="K418" s="974"/>
      <c r="L418" s="970"/>
      <c r="M418" s="970"/>
      <c r="N418" s="975"/>
      <c r="O418" s="972"/>
      <c r="P418" s="973"/>
      <c r="Q418" s="1007"/>
    </row>
    <row r="419" spans="2:17" s="948" customFormat="1" hidden="1" outlineLevel="1">
      <c r="B419" s="985" t="str">
        <f t="shared" si="16"/>
        <v>SKU 1</v>
      </c>
      <c r="C419" s="985" t="str">
        <f t="shared" si="16"/>
        <v>SKU 1</v>
      </c>
      <c r="D419" s="986" t="str">
        <f t="shared" si="16"/>
        <v>TJ</v>
      </c>
      <c r="E419" s="986" t="str">
        <f t="shared" si="16"/>
        <v>EUR</v>
      </c>
      <c r="F419" s="969"/>
      <c r="G419" s="974"/>
      <c r="H419" s="974"/>
      <c r="I419" s="974"/>
      <c r="J419" s="974"/>
      <c r="K419" s="974"/>
      <c r="L419" s="970"/>
      <c r="M419" s="970"/>
      <c r="N419" s="975"/>
      <c r="O419" s="972"/>
      <c r="P419" s="973"/>
      <c r="Q419" s="1007"/>
    </row>
    <row r="420" spans="2:17" s="948" customFormat="1" hidden="1" outlineLevel="1">
      <c r="B420" s="985" t="str">
        <f t="shared" si="16"/>
        <v>SKU 2</v>
      </c>
      <c r="C420" s="985" t="str">
        <f t="shared" si="16"/>
        <v>SKU 2</v>
      </c>
      <c r="D420" s="986" t="str">
        <f t="shared" si="16"/>
        <v>TJ</v>
      </c>
      <c r="E420" s="986" t="str">
        <f t="shared" si="16"/>
        <v>EUR</v>
      </c>
      <c r="F420" s="969"/>
      <c r="G420" s="974"/>
      <c r="H420" s="974"/>
      <c r="I420" s="974"/>
      <c r="J420" s="974"/>
      <c r="K420" s="974"/>
      <c r="L420" s="970"/>
      <c r="M420" s="970"/>
      <c r="N420" s="975"/>
      <c r="O420" s="972"/>
      <c r="P420" s="973"/>
      <c r="Q420" s="1007"/>
    </row>
    <row r="421" spans="2:17" s="948" customFormat="1" hidden="1" outlineLevel="1">
      <c r="B421" s="985" t="str">
        <f t="shared" si="16"/>
        <v xml:space="preserve">SKU 3 </v>
      </c>
      <c r="C421" s="985" t="str">
        <f t="shared" si="16"/>
        <v xml:space="preserve">SKU 3 </v>
      </c>
      <c r="D421" s="986" t="str">
        <f t="shared" si="16"/>
        <v>TJ</v>
      </c>
      <c r="E421" s="986" t="str">
        <f t="shared" si="16"/>
        <v>EUR</v>
      </c>
      <c r="F421" s="969"/>
      <c r="G421" s="974"/>
      <c r="H421" s="974"/>
      <c r="I421" s="974"/>
      <c r="J421" s="974"/>
      <c r="K421" s="974"/>
      <c r="L421" s="970"/>
      <c r="M421" s="970"/>
      <c r="N421" s="975"/>
      <c r="O421" s="972"/>
      <c r="P421" s="973"/>
      <c r="Q421" s="1007"/>
    </row>
    <row r="422" spans="2:17" s="948" customFormat="1" hidden="1" outlineLevel="1">
      <c r="B422" s="985" t="str">
        <f t="shared" si="16"/>
        <v>SKU 4</v>
      </c>
      <c r="C422" s="985" t="str">
        <f t="shared" si="16"/>
        <v>SKU 4</v>
      </c>
      <c r="D422" s="986" t="str">
        <f t="shared" si="16"/>
        <v>TJ</v>
      </c>
      <c r="E422" s="986" t="str">
        <f t="shared" si="16"/>
        <v>EUR</v>
      </c>
      <c r="F422" s="969"/>
      <c r="G422" s="974"/>
      <c r="H422" s="974"/>
      <c r="I422" s="974"/>
      <c r="J422" s="974"/>
      <c r="K422" s="974"/>
      <c r="L422" s="970"/>
      <c r="M422" s="970"/>
      <c r="N422" s="975"/>
      <c r="O422" s="972"/>
      <c r="P422" s="973"/>
      <c r="Q422" s="1007"/>
    </row>
    <row r="423" spans="2:17" s="948" customFormat="1" hidden="1" outlineLevel="1">
      <c r="B423" s="985" t="str">
        <f t="shared" si="16"/>
        <v>SKU 5</v>
      </c>
      <c r="C423" s="985" t="str">
        <f t="shared" si="16"/>
        <v>SKU 5</v>
      </c>
      <c r="D423" s="986" t="str">
        <f t="shared" si="16"/>
        <v>TJ</v>
      </c>
      <c r="E423" s="986" t="str">
        <f t="shared" si="16"/>
        <v>EUR</v>
      </c>
      <c r="F423" s="969"/>
      <c r="G423" s="974"/>
      <c r="H423" s="974"/>
      <c r="I423" s="974"/>
      <c r="J423" s="974"/>
      <c r="K423" s="974"/>
      <c r="L423" s="970"/>
      <c r="M423" s="970"/>
      <c r="N423" s="975"/>
      <c r="O423" s="972"/>
      <c r="P423" s="973"/>
      <c r="Q423" s="1007"/>
    </row>
    <row r="424" spans="2:17" s="948" customFormat="1" hidden="1" outlineLevel="1">
      <c r="B424" s="985" t="str">
        <f t="shared" si="16"/>
        <v>SKU 1</v>
      </c>
      <c r="C424" s="985" t="str">
        <f t="shared" si="16"/>
        <v>SKU 1</v>
      </c>
      <c r="D424" s="986" t="str">
        <f t="shared" si="16"/>
        <v>TM</v>
      </c>
      <c r="E424" s="986" t="str">
        <f t="shared" si="16"/>
        <v>EUR</v>
      </c>
      <c r="F424" s="969"/>
      <c r="G424" s="974"/>
      <c r="H424" s="974"/>
      <c r="I424" s="974"/>
      <c r="J424" s="974"/>
      <c r="K424" s="974"/>
      <c r="L424" s="970"/>
      <c r="M424" s="970"/>
      <c r="N424" s="975"/>
      <c r="O424" s="972"/>
      <c r="P424" s="973"/>
      <c r="Q424" s="1007"/>
    </row>
    <row r="425" spans="2:17" s="948" customFormat="1" hidden="1" outlineLevel="1">
      <c r="B425" s="985" t="str">
        <f t="shared" si="16"/>
        <v>SKU 2</v>
      </c>
      <c r="C425" s="985" t="str">
        <f t="shared" si="16"/>
        <v>SKU 2</v>
      </c>
      <c r="D425" s="986" t="str">
        <f t="shared" si="16"/>
        <v>TM</v>
      </c>
      <c r="E425" s="986" t="str">
        <f t="shared" si="16"/>
        <v>EUR</v>
      </c>
      <c r="F425" s="969"/>
      <c r="G425" s="974"/>
      <c r="H425" s="974"/>
      <c r="I425" s="974"/>
      <c r="J425" s="974"/>
      <c r="K425" s="974"/>
      <c r="L425" s="970"/>
      <c r="M425" s="970"/>
      <c r="N425" s="975"/>
      <c r="O425" s="972"/>
      <c r="P425" s="973"/>
      <c r="Q425" s="1007"/>
    </row>
    <row r="426" spans="2:17" s="948" customFormat="1" hidden="1" outlineLevel="1">
      <c r="B426" s="985" t="str">
        <f t="shared" si="16"/>
        <v xml:space="preserve">SKU 3 </v>
      </c>
      <c r="C426" s="985" t="str">
        <f t="shared" si="16"/>
        <v xml:space="preserve">SKU 3 </v>
      </c>
      <c r="D426" s="986" t="str">
        <f t="shared" si="16"/>
        <v>TM</v>
      </c>
      <c r="E426" s="986" t="str">
        <f t="shared" si="16"/>
        <v>EUR</v>
      </c>
      <c r="F426" s="969"/>
      <c r="G426" s="974"/>
      <c r="H426" s="974"/>
      <c r="I426" s="974"/>
      <c r="J426" s="974"/>
      <c r="K426" s="974"/>
      <c r="L426" s="970"/>
      <c r="M426" s="970"/>
      <c r="N426" s="975"/>
      <c r="O426" s="972"/>
      <c r="P426" s="973"/>
      <c r="Q426" s="1007"/>
    </row>
    <row r="427" spans="2:17" s="948" customFormat="1" hidden="1" outlineLevel="1">
      <c r="B427" s="985" t="str">
        <f t="shared" si="16"/>
        <v>SKU 4</v>
      </c>
      <c r="C427" s="985" t="str">
        <f t="shared" si="16"/>
        <v>SKU 4</v>
      </c>
      <c r="D427" s="986" t="str">
        <f t="shared" si="16"/>
        <v>TM</v>
      </c>
      <c r="E427" s="986" t="str">
        <f t="shared" si="16"/>
        <v>EUR</v>
      </c>
      <c r="F427" s="969"/>
      <c r="G427" s="974"/>
      <c r="H427" s="974"/>
      <c r="I427" s="974"/>
      <c r="J427" s="974"/>
      <c r="K427" s="974"/>
      <c r="L427" s="970"/>
      <c r="M427" s="970"/>
      <c r="N427" s="975"/>
      <c r="O427" s="972"/>
      <c r="P427" s="973"/>
      <c r="Q427" s="1007"/>
    </row>
    <row r="428" spans="2:17" s="948" customFormat="1" hidden="1" outlineLevel="1">
      <c r="B428" s="985" t="str">
        <f t="shared" si="16"/>
        <v>SKU 5</v>
      </c>
      <c r="C428" s="985" t="str">
        <f t="shared" si="16"/>
        <v>SKU 5</v>
      </c>
      <c r="D428" s="986" t="str">
        <f t="shared" si="16"/>
        <v>TM</v>
      </c>
      <c r="E428" s="986" t="str">
        <f t="shared" si="16"/>
        <v>EUR</v>
      </c>
      <c r="F428" s="969"/>
      <c r="G428" s="974"/>
      <c r="H428" s="974"/>
      <c r="I428" s="974"/>
      <c r="J428" s="974"/>
      <c r="K428" s="974"/>
      <c r="L428" s="970"/>
      <c r="M428" s="970"/>
      <c r="N428" s="975"/>
      <c r="O428" s="972"/>
      <c r="P428" s="973"/>
      <c r="Q428" s="1007"/>
    </row>
    <row r="429" spans="2:17" s="948" customFormat="1" hidden="1" outlineLevel="1">
      <c r="B429" s="985" t="str">
        <f t="shared" si="16"/>
        <v>SKU 1</v>
      </c>
      <c r="C429" s="985" t="str">
        <f t="shared" si="16"/>
        <v>SKU 1</v>
      </c>
      <c r="D429" s="986" t="str">
        <f t="shared" si="16"/>
        <v>MN</v>
      </c>
      <c r="E429" s="986" t="str">
        <f t="shared" si="16"/>
        <v>EUR</v>
      </c>
      <c r="F429" s="969"/>
      <c r="G429" s="974"/>
      <c r="H429" s="974"/>
      <c r="I429" s="974"/>
      <c r="J429" s="974"/>
      <c r="K429" s="974"/>
      <c r="L429" s="970"/>
      <c r="M429" s="970"/>
      <c r="N429" s="975"/>
      <c r="O429" s="972"/>
      <c r="P429" s="973"/>
      <c r="Q429" s="1007"/>
    </row>
    <row r="430" spans="2:17" s="948" customFormat="1" hidden="1" outlineLevel="1">
      <c r="B430" s="985" t="str">
        <f t="shared" si="16"/>
        <v>SKU 2</v>
      </c>
      <c r="C430" s="985" t="str">
        <f t="shared" si="16"/>
        <v>SKU 2</v>
      </c>
      <c r="D430" s="986" t="str">
        <f t="shared" si="16"/>
        <v>MN</v>
      </c>
      <c r="E430" s="986" t="str">
        <f t="shared" si="16"/>
        <v>EUR</v>
      </c>
      <c r="F430" s="969"/>
      <c r="G430" s="974"/>
      <c r="H430" s="974"/>
      <c r="I430" s="974"/>
      <c r="J430" s="974"/>
      <c r="K430" s="974"/>
      <c r="L430" s="970"/>
      <c r="M430" s="970"/>
      <c r="N430" s="975"/>
      <c r="O430" s="972"/>
      <c r="P430" s="973"/>
      <c r="Q430" s="1007"/>
    </row>
    <row r="431" spans="2:17" s="948" customFormat="1" hidden="1" outlineLevel="1">
      <c r="B431" s="985" t="str">
        <f t="shared" si="16"/>
        <v xml:space="preserve">SKU 3 </v>
      </c>
      <c r="C431" s="985" t="str">
        <f t="shared" si="16"/>
        <v xml:space="preserve">SKU 3 </v>
      </c>
      <c r="D431" s="986" t="str">
        <f t="shared" si="16"/>
        <v>MN</v>
      </c>
      <c r="E431" s="986" t="str">
        <f t="shared" si="16"/>
        <v>EUR</v>
      </c>
      <c r="F431" s="969"/>
      <c r="G431" s="974"/>
      <c r="H431" s="974"/>
      <c r="I431" s="974"/>
      <c r="J431" s="974"/>
      <c r="K431" s="974"/>
      <c r="L431" s="970"/>
      <c r="M431" s="970"/>
      <c r="N431" s="975"/>
      <c r="O431" s="972"/>
      <c r="P431" s="973"/>
      <c r="Q431" s="1007"/>
    </row>
    <row r="432" spans="2:17" s="948" customFormat="1" hidden="1" outlineLevel="1">
      <c r="B432" s="985" t="str">
        <f t="shared" si="16"/>
        <v>SKU 4</v>
      </c>
      <c r="C432" s="985" t="str">
        <f t="shared" si="16"/>
        <v>SKU 4</v>
      </c>
      <c r="D432" s="986" t="str">
        <f t="shared" si="16"/>
        <v>MN</v>
      </c>
      <c r="E432" s="986" t="str">
        <f t="shared" si="16"/>
        <v>EUR</v>
      </c>
      <c r="F432" s="969"/>
      <c r="G432" s="974"/>
      <c r="H432" s="974"/>
      <c r="I432" s="974"/>
      <c r="J432" s="974"/>
      <c r="K432" s="974"/>
      <c r="L432" s="970"/>
      <c r="M432" s="970"/>
      <c r="N432" s="975"/>
      <c r="O432" s="972"/>
      <c r="P432" s="973"/>
      <c r="Q432" s="1007"/>
    </row>
    <row r="433" spans="2:17" s="948" customFormat="1" hidden="1" outlineLevel="1">
      <c r="B433" s="985" t="str">
        <f t="shared" si="16"/>
        <v>SKU 5</v>
      </c>
      <c r="C433" s="985" t="str">
        <f t="shared" si="16"/>
        <v>SKU 5</v>
      </c>
      <c r="D433" s="986" t="str">
        <f t="shared" si="16"/>
        <v>MN</v>
      </c>
      <c r="E433" s="986" t="str">
        <f t="shared" si="16"/>
        <v>EUR</v>
      </c>
      <c r="F433" s="969"/>
      <c r="G433" s="974"/>
      <c r="H433" s="974"/>
      <c r="I433" s="974"/>
      <c r="J433" s="974"/>
      <c r="K433" s="974"/>
      <c r="L433" s="970"/>
      <c r="M433" s="970"/>
      <c r="N433" s="975"/>
      <c r="O433" s="972"/>
      <c r="P433" s="973"/>
      <c r="Q433" s="1007"/>
    </row>
    <row r="434" spans="2:17" s="948" customFormat="1" collapsed="1">
      <c r="B434" s="981" t="s">
        <v>737</v>
      </c>
      <c r="C434" s="981" t="s">
        <v>738</v>
      </c>
      <c r="D434" s="981"/>
      <c r="E434" s="981"/>
      <c r="F434" s="981"/>
      <c r="G434" s="982"/>
      <c r="H434" s="982"/>
      <c r="I434" s="982"/>
      <c r="J434" s="982"/>
      <c r="K434" s="982"/>
      <c r="L434" s="982"/>
      <c r="M434" s="982"/>
      <c r="N434" s="983"/>
      <c r="O434" s="984"/>
      <c r="P434" s="984"/>
      <c r="Q434" s="995"/>
    </row>
    <row r="435" spans="2:17" s="948" customFormat="1">
      <c r="B435" s="985" t="str">
        <f t="shared" si="16"/>
        <v>SKU 1</v>
      </c>
      <c r="C435" s="985" t="str">
        <f t="shared" si="16"/>
        <v>SKU 1</v>
      </c>
      <c r="D435" s="986" t="str">
        <f t="shared" si="16"/>
        <v>RU</v>
      </c>
      <c r="E435" s="986" t="str">
        <f t="shared" si="16"/>
        <v>RUB</v>
      </c>
      <c r="F435" s="969"/>
      <c r="G435" s="1014">
        <f t="shared" ref="G435:N466" si="17">SUM(G313,G374)</f>
        <v>269.05</v>
      </c>
      <c r="H435" s="1014">
        <f t="shared" si="17"/>
        <v>287.89</v>
      </c>
      <c r="I435" s="1014">
        <f t="shared" si="17"/>
        <v>308.04000000000002</v>
      </c>
      <c r="J435" s="1014">
        <f t="shared" si="17"/>
        <v>329.6</v>
      </c>
      <c r="K435" s="1014">
        <f t="shared" si="17"/>
        <v>352.67</v>
      </c>
      <c r="L435" s="1014">
        <f t="shared" si="17"/>
        <v>377.36</v>
      </c>
      <c r="M435" s="1014">
        <f t="shared" si="17"/>
        <v>403.77</v>
      </c>
      <c r="N435" s="1015">
        <f t="shared" si="17"/>
        <v>432.04</v>
      </c>
      <c r="O435" s="973"/>
      <c r="P435" s="973"/>
      <c r="Q435" s="1007"/>
    </row>
    <row r="436" spans="2:17" s="948" customFormat="1">
      <c r="B436" s="985" t="str">
        <f t="shared" si="16"/>
        <v>SKU 2</v>
      </c>
      <c r="C436" s="985" t="str">
        <f t="shared" si="16"/>
        <v>SKU 2</v>
      </c>
      <c r="D436" s="986" t="str">
        <f t="shared" si="16"/>
        <v>RU</v>
      </c>
      <c r="E436" s="986" t="str">
        <f t="shared" si="16"/>
        <v>RUB</v>
      </c>
      <c r="F436" s="969"/>
      <c r="G436" s="1014">
        <f t="shared" si="17"/>
        <v>0</v>
      </c>
      <c r="H436" s="1014">
        <f t="shared" si="17"/>
        <v>0</v>
      </c>
      <c r="I436" s="1014">
        <f t="shared" si="17"/>
        <v>0</v>
      </c>
      <c r="J436" s="1014">
        <f t="shared" si="17"/>
        <v>0</v>
      </c>
      <c r="K436" s="1014">
        <f t="shared" si="17"/>
        <v>0</v>
      </c>
      <c r="L436" s="1014">
        <f t="shared" si="17"/>
        <v>0</v>
      </c>
      <c r="M436" s="1014">
        <f t="shared" si="17"/>
        <v>0</v>
      </c>
      <c r="N436" s="1015">
        <f t="shared" si="17"/>
        <v>0</v>
      </c>
      <c r="O436" s="973"/>
      <c r="P436" s="973"/>
      <c r="Q436" s="1007"/>
    </row>
    <row r="437" spans="2:17" s="948" customFormat="1">
      <c r="B437" s="985" t="str">
        <f t="shared" si="16"/>
        <v xml:space="preserve">SKU 3 </v>
      </c>
      <c r="C437" s="985" t="str">
        <f t="shared" si="16"/>
        <v xml:space="preserve">SKU 3 </v>
      </c>
      <c r="D437" s="986" t="str">
        <f t="shared" si="16"/>
        <v>RU</v>
      </c>
      <c r="E437" s="986" t="str">
        <f t="shared" si="16"/>
        <v>RUB</v>
      </c>
      <c r="F437" s="969"/>
      <c r="G437" s="1014">
        <f t="shared" si="17"/>
        <v>0</v>
      </c>
      <c r="H437" s="1014">
        <f t="shared" si="17"/>
        <v>0</v>
      </c>
      <c r="I437" s="1014">
        <f t="shared" si="17"/>
        <v>0</v>
      </c>
      <c r="J437" s="1014">
        <f t="shared" si="17"/>
        <v>0</v>
      </c>
      <c r="K437" s="1014">
        <f t="shared" si="17"/>
        <v>0</v>
      </c>
      <c r="L437" s="1014">
        <f t="shared" si="17"/>
        <v>0</v>
      </c>
      <c r="M437" s="1014">
        <f t="shared" si="17"/>
        <v>0</v>
      </c>
      <c r="N437" s="1015">
        <f t="shared" si="17"/>
        <v>0</v>
      </c>
      <c r="O437" s="973"/>
      <c r="P437" s="973"/>
      <c r="Q437" s="1007"/>
    </row>
    <row r="438" spans="2:17" s="948" customFormat="1">
      <c r="B438" s="985" t="str">
        <f t="shared" si="16"/>
        <v>SKU 4</v>
      </c>
      <c r="C438" s="985" t="str">
        <f t="shared" si="16"/>
        <v>SKU 4</v>
      </c>
      <c r="D438" s="986" t="str">
        <f t="shared" si="16"/>
        <v>RU</v>
      </c>
      <c r="E438" s="986" t="str">
        <f t="shared" si="16"/>
        <v>RUB</v>
      </c>
      <c r="F438" s="969"/>
      <c r="G438" s="1014">
        <f t="shared" si="17"/>
        <v>0</v>
      </c>
      <c r="H438" s="1014">
        <f t="shared" si="17"/>
        <v>0</v>
      </c>
      <c r="I438" s="1014">
        <f t="shared" si="17"/>
        <v>0</v>
      </c>
      <c r="J438" s="1014">
        <f t="shared" si="17"/>
        <v>0</v>
      </c>
      <c r="K438" s="1014">
        <f t="shared" si="17"/>
        <v>0</v>
      </c>
      <c r="L438" s="1014">
        <f t="shared" si="17"/>
        <v>0</v>
      </c>
      <c r="M438" s="1014">
        <f t="shared" si="17"/>
        <v>0</v>
      </c>
      <c r="N438" s="1015">
        <f t="shared" si="17"/>
        <v>0</v>
      </c>
      <c r="O438" s="973"/>
      <c r="P438" s="973"/>
      <c r="Q438" s="1007"/>
    </row>
    <row r="439" spans="2:17" s="948" customFormat="1">
      <c r="B439" s="985" t="str">
        <f t="shared" si="16"/>
        <v>SKU 5</v>
      </c>
      <c r="C439" s="985" t="str">
        <f t="shared" si="16"/>
        <v>SKU 5</v>
      </c>
      <c r="D439" s="986" t="str">
        <f t="shared" si="16"/>
        <v>RU</v>
      </c>
      <c r="E439" s="986" t="str">
        <f t="shared" si="16"/>
        <v>RUB</v>
      </c>
      <c r="F439" s="969"/>
      <c r="G439" s="1014">
        <f t="shared" si="17"/>
        <v>0</v>
      </c>
      <c r="H439" s="1014">
        <f t="shared" si="17"/>
        <v>0</v>
      </c>
      <c r="I439" s="1014">
        <f t="shared" si="17"/>
        <v>0</v>
      </c>
      <c r="J439" s="1014">
        <f t="shared" si="17"/>
        <v>0</v>
      </c>
      <c r="K439" s="1014">
        <f t="shared" si="17"/>
        <v>0</v>
      </c>
      <c r="L439" s="1014">
        <f t="shared" si="17"/>
        <v>0</v>
      </c>
      <c r="M439" s="1014">
        <f t="shared" si="17"/>
        <v>0</v>
      </c>
      <c r="N439" s="1015">
        <f t="shared" si="17"/>
        <v>0</v>
      </c>
      <c r="O439" s="973"/>
      <c r="P439" s="973"/>
      <c r="Q439" s="1007"/>
    </row>
    <row r="440" spans="2:17" s="948" customFormat="1" hidden="1" outlineLevel="1">
      <c r="B440" s="985" t="str">
        <f t="shared" si="16"/>
        <v>SKU 1</v>
      </c>
      <c r="C440" s="985" t="str">
        <f t="shared" si="16"/>
        <v>SKU 1</v>
      </c>
      <c r="D440" s="986" t="str">
        <f t="shared" si="16"/>
        <v>KZ</v>
      </c>
      <c r="E440" s="986" t="str">
        <f t="shared" si="16"/>
        <v>EUR</v>
      </c>
      <c r="F440" s="969"/>
      <c r="G440" s="1014">
        <f t="shared" si="17"/>
        <v>0</v>
      </c>
      <c r="H440" s="1014">
        <f t="shared" si="17"/>
        <v>0</v>
      </c>
      <c r="I440" s="1014">
        <f t="shared" si="17"/>
        <v>0</v>
      </c>
      <c r="J440" s="1014">
        <f t="shared" si="17"/>
        <v>0</v>
      </c>
      <c r="K440" s="1014">
        <f t="shared" si="17"/>
        <v>0</v>
      </c>
      <c r="L440" s="1014">
        <f t="shared" si="17"/>
        <v>0</v>
      </c>
      <c r="M440" s="1014">
        <f t="shared" si="17"/>
        <v>0</v>
      </c>
      <c r="N440" s="1015">
        <f t="shared" si="17"/>
        <v>0</v>
      </c>
      <c r="O440" s="973"/>
      <c r="P440" s="973"/>
      <c r="Q440" s="1007"/>
    </row>
    <row r="441" spans="2:17" s="948" customFormat="1" hidden="1" outlineLevel="1">
      <c r="B441" s="985" t="str">
        <f t="shared" si="16"/>
        <v>SKU 2</v>
      </c>
      <c r="C441" s="985" t="str">
        <f t="shared" si="16"/>
        <v>SKU 2</v>
      </c>
      <c r="D441" s="986" t="str">
        <f t="shared" si="16"/>
        <v>KZ</v>
      </c>
      <c r="E441" s="986" t="str">
        <f t="shared" si="16"/>
        <v>EUR</v>
      </c>
      <c r="F441" s="969"/>
      <c r="G441" s="1014">
        <f t="shared" si="17"/>
        <v>0</v>
      </c>
      <c r="H441" s="1014">
        <f t="shared" si="17"/>
        <v>0</v>
      </c>
      <c r="I441" s="1014">
        <f t="shared" si="17"/>
        <v>0</v>
      </c>
      <c r="J441" s="1014">
        <f t="shared" si="17"/>
        <v>0</v>
      </c>
      <c r="K441" s="1014">
        <f t="shared" si="17"/>
        <v>0</v>
      </c>
      <c r="L441" s="1014">
        <f t="shared" si="17"/>
        <v>0</v>
      </c>
      <c r="M441" s="1014">
        <f t="shared" si="17"/>
        <v>0</v>
      </c>
      <c r="N441" s="1015">
        <f t="shared" si="17"/>
        <v>0</v>
      </c>
      <c r="O441" s="973"/>
      <c r="P441" s="973"/>
      <c r="Q441" s="1007"/>
    </row>
    <row r="442" spans="2:17" s="948" customFormat="1" hidden="1" outlineLevel="1">
      <c r="B442" s="985" t="str">
        <f t="shared" si="16"/>
        <v xml:space="preserve">SKU 3 </v>
      </c>
      <c r="C442" s="985" t="str">
        <f t="shared" si="16"/>
        <v xml:space="preserve">SKU 3 </v>
      </c>
      <c r="D442" s="986" t="str">
        <f t="shared" si="16"/>
        <v>KZ</v>
      </c>
      <c r="E442" s="986" t="str">
        <f t="shared" si="16"/>
        <v>EUR</v>
      </c>
      <c r="F442" s="969"/>
      <c r="G442" s="1014">
        <f t="shared" si="17"/>
        <v>0</v>
      </c>
      <c r="H442" s="1014">
        <f t="shared" si="17"/>
        <v>0</v>
      </c>
      <c r="I442" s="1014">
        <f t="shared" si="17"/>
        <v>0</v>
      </c>
      <c r="J442" s="1014">
        <f t="shared" si="17"/>
        <v>0</v>
      </c>
      <c r="K442" s="1014">
        <f t="shared" si="17"/>
        <v>0</v>
      </c>
      <c r="L442" s="1014">
        <f t="shared" si="17"/>
        <v>0</v>
      </c>
      <c r="M442" s="1014">
        <f t="shared" si="17"/>
        <v>0</v>
      </c>
      <c r="N442" s="1015">
        <f t="shared" si="17"/>
        <v>0</v>
      </c>
      <c r="O442" s="973"/>
      <c r="P442" s="973"/>
      <c r="Q442" s="1007"/>
    </row>
    <row r="443" spans="2:17" s="948" customFormat="1" hidden="1" outlineLevel="1">
      <c r="B443" s="985" t="str">
        <f t="shared" si="16"/>
        <v>SKU 4</v>
      </c>
      <c r="C443" s="985" t="str">
        <f t="shared" si="16"/>
        <v>SKU 4</v>
      </c>
      <c r="D443" s="986" t="str">
        <f t="shared" si="16"/>
        <v>KZ</v>
      </c>
      <c r="E443" s="986" t="str">
        <f t="shared" si="16"/>
        <v>EUR</v>
      </c>
      <c r="F443" s="969"/>
      <c r="G443" s="1014">
        <f t="shared" si="17"/>
        <v>0</v>
      </c>
      <c r="H443" s="1014">
        <f t="shared" si="17"/>
        <v>0</v>
      </c>
      <c r="I443" s="1014">
        <f t="shared" si="17"/>
        <v>0</v>
      </c>
      <c r="J443" s="1014">
        <f t="shared" si="17"/>
        <v>0</v>
      </c>
      <c r="K443" s="1014">
        <f t="shared" si="17"/>
        <v>0</v>
      </c>
      <c r="L443" s="1014">
        <f t="shared" si="17"/>
        <v>0</v>
      </c>
      <c r="M443" s="1014">
        <f t="shared" si="17"/>
        <v>0</v>
      </c>
      <c r="N443" s="1015">
        <f t="shared" si="17"/>
        <v>0</v>
      </c>
      <c r="O443" s="973"/>
      <c r="P443" s="973"/>
      <c r="Q443" s="1007"/>
    </row>
    <row r="444" spans="2:17" s="948" customFormat="1" hidden="1" outlineLevel="1">
      <c r="B444" s="985" t="str">
        <f t="shared" si="16"/>
        <v>SKU 5</v>
      </c>
      <c r="C444" s="985" t="str">
        <f t="shared" si="16"/>
        <v>SKU 5</v>
      </c>
      <c r="D444" s="986" t="str">
        <f t="shared" si="16"/>
        <v>KZ</v>
      </c>
      <c r="E444" s="986" t="str">
        <f t="shared" si="16"/>
        <v>EUR</v>
      </c>
      <c r="F444" s="969"/>
      <c r="G444" s="1014">
        <f t="shared" si="17"/>
        <v>0</v>
      </c>
      <c r="H444" s="1014">
        <f t="shared" si="17"/>
        <v>0</v>
      </c>
      <c r="I444" s="1014">
        <f t="shared" si="17"/>
        <v>0</v>
      </c>
      <c r="J444" s="1014">
        <f t="shared" si="17"/>
        <v>0</v>
      </c>
      <c r="K444" s="1014">
        <f t="shared" si="17"/>
        <v>0</v>
      </c>
      <c r="L444" s="1014">
        <f t="shared" si="17"/>
        <v>0</v>
      </c>
      <c r="M444" s="1014">
        <f t="shared" si="17"/>
        <v>0</v>
      </c>
      <c r="N444" s="1015">
        <f t="shared" si="17"/>
        <v>0</v>
      </c>
      <c r="O444" s="973"/>
      <c r="P444" s="973"/>
      <c r="Q444" s="1007"/>
    </row>
    <row r="445" spans="2:17" s="948" customFormat="1" hidden="1" outlineLevel="1">
      <c r="B445" s="985" t="str">
        <f t="shared" si="16"/>
        <v>SKU 1</v>
      </c>
      <c r="C445" s="985" t="str">
        <f t="shared" si="16"/>
        <v>SKU 1</v>
      </c>
      <c r="D445" s="986" t="str">
        <f t="shared" si="16"/>
        <v>UZ</v>
      </c>
      <c r="E445" s="986" t="str">
        <f t="shared" si="16"/>
        <v>EUR</v>
      </c>
      <c r="F445" s="969"/>
      <c r="G445" s="1014">
        <f t="shared" si="17"/>
        <v>0</v>
      </c>
      <c r="H445" s="1014">
        <f t="shared" si="17"/>
        <v>0</v>
      </c>
      <c r="I445" s="1014">
        <f t="shared" si="17"/>
        <v>0</v>
      </c>
      <c r="J445" s="1014">
        <f t="shared" si="17"/>
        <v>0</v>
      </c>
      <c r="K445" s="1014">
        <f t="shared" si="17"/>
        <v>0</v>
      </c>
      <c r="L445" s="1014">
        <f t="shared" si="17"/>
        <v>0</v>
      </c>
      <c r="M445" s="1014">
        <f t="shared" si="17"/>
        <v>0</v>
      </c>
      <c r="N445" s="1015">
        <f t="shared" si="17"/>
        <v>0</v>
      </c>
      <c r="O445" s="973"/>
      <c r="P445" s="973"/>
      <c r="Q445" s="1007"/>
    </row>
    <row r="446" spans="2:17" s="948" customFormat="1" hidden="1" outlineLevel="1">
      <c r="B446" s="985" t="str">
        <f t="shared" si="16"/>
        <v>SKU 2</v>
      </c>
      <c r="C446" s="985" t="str">
        <f t="shared" si="16"/>
        <v>SKU 2</v>
      </c>
      <c r="D446" s="986" t="str">
        <f t="shared" si="16"/>
        <v>UZ</v>
      </c>
      <c r="E446" s="986" t="str">
        <f t="shared" si="16"/>
        <v>EUR</v>
      </c>
      <c r="F446" s="969"/>
      <c r="G446" s="1014">
        <f t="shared" si="17"/>
        <v>0</v>
      </c>
      <c r="H446" s="1014">
        <f t="shared" si="17"/>
        <v>0</v>
      </c>
      <c r="I446" s="1014">
        <f t="shared" si="17"/>
        <v>0</v>
      </c>
      <c r="J446" s="1014">
        <f t="shared" si="17"/>
        <v>0</v>
      </c>
      <c r="K446" s="1014">
        <f t="shared" si="17"/>
        <v>0</v>
      </c>
      <c r="L446" s="1014">
        <f t="shared" si="17"/>
        <v>0</v>
      </c>
      <c r="M446" s="1014">
        <f t="shared" si="17"/>
        <v>0</v>
      </c>
      <c r="N446" s="1015">
        <f t="shared" si="17"/>
        <v>0</v>
      </c>
      <c r="O446" s="973"/>
      <c r="P446" s="973"/>
      <c r="Q446" s="1007"/>
    </row>
    <row r="447" spans="2:17" s="948" customFormat="1" hidden="1" outlineLevel="1">
      <c r="B447" s="985" t="str">
        <f t="shared" si="16"/>
        <v xml:space="preserve">SKU 3 </v>
      </c>
      <c r="C447" s="985" t="str">
        <f t="shared" si="16"/>
        <v xml:space="preserve">SKU 3 </v>
      </c>
      <c r="D447" s="986" t="str">
        <f t="shared" si="16"/>
        <v>UZ</v>
      </c>
      <c r="E447" s="986" t="str">
        <f t="shared" si="16"/>
        <v>EUR</v>
      </c>
      <c r="F447" s="969"/>
      <c r="G447" s="1014">
        <f t="shared" si="17"/>
        <v>0</v>
      </c>
      <c r="H447" s="1014">
        <f t="shared" si="17"/>
        <v>0</v>
      </c>
      <c r="I447" s="1014">
        <f t="shared" si="17"/>
        <v>0</v>
      </c>
      <c r="J447" s="1014">
        <f t="shared" si="17"/>
        <v>0</v>
      </c>
      <c r="K447" s="1014">
        <f t="shared" si="17"/>
        <v>0</v>
      </c>
      <c r="L447" s="1014">
        <f t="shared" si="17"/>
        <v>0</v>
      </c>
      <c r="M447" s="1014">
        <f t="shared" si="17"/>
        <v>0</v>
      </c>
      <c r="N447" s="1015">
        <f t="shared" si="17"/>
        <v>0</v>
      </c>
      <c r="O447" s="973"/>
      <c r="P447" s="973"/>
      <c r="Q447" s="1007"/>
    </row>
    <row r="448" spans="2:17" s="948" customFormat="1" hidden="1" outlineLevel="1">
      <c r="B448" s="985" t="str">
        <f t="shared" si="16"/>
        <v>SKU 4</v>
      </c>
      <c r="C448" s="985" t="str">
        <f t="shared" si="16"/>
        <v>SKU 4</v>
      </c>
      <c r="D448" s="986" t="str">
        <f t="shared" si="16"/>
        <v>UZ</v>
      </c>
      <c r="E448" s="986" t="str">
        <f t="shared" si="16"/>
        <v>EUR</v>
      </c>
      <c r="F448" s="969"/>
      <c r="G448" s="1014">
        <f t="shared" si="17"/>
        <v>0</v>
      </c>
      <c r="H448" s="1014">
        <f t="shared" si="17"/>
        <v>0</v>
      </c>
      <c r="I448" s="1014">
        <f t="shared" si="17"/>
        <v>0</v>
      </c>
      <c r="J448" s="1014">
        <f t="shared" si="17"/>
        <v>0</v>
      </c>
      <c r="K448" s="1014">
        <f t="shared" si="17"/>
        <v>0</v>
      </c>
      <c r="L448" s="1014">
        <f t="shared" si="17"/>
        <v>0</v>
      </c>
      <c r="M448" s="1014">
        <f t="shared" si="17"/>
        <v>0</v>
      </c>
      <c r="N448" s="1015">
        <f t="shared" si="17"/>
        <v>0</v>
      </c>
      <c r="O448" s="973"/>
      <c r="P448" s="973"/>
      <c r="Q448" s="1007"/>
    </row>
    <row r="449" spans="2:17" s="948" customFormat="1" hidden="1" outlineLevel="1">
      <c r="B449" s="985" t="str">
        <f t="shared" si="16"/>
        <v>SKU 5</v>
      </c>
      <c r="C449" s="985" t="str">
        <f t="shared" si="16"/>
        <v>SKU 5</v>
      </c>
      <c r="D449" s="986" t="str">
        <f t="shared" si="16"/>
        <v>UZ</v>
      </c>
      <c r="E449" s="986" t="str">
        <f t="shared" si="16"/>
        <v>EUR</v>
      </c>
      <c r="F449" s="969"/>
      <c r="G449" s="1014">
        <f t="shared" si="17"/>
        <v>0</v>
      </c>
      <c r="H449" s="1014">
        <f t="shared" si="17"/>
        <v>0</v>
      </c>
      <c r="I449" s="1014">
        <f t="shared" si="17"/>
        <v>0</v>
      </c>
      <c r="J449" s="1014">
        <f t="shared" si="17"/>
        <v>0</v>
      </c>
      <c r="K449" s="1014">
        <f t="shared" si="17"/>
        <v>0</v>
      </c>
      <c r="L449" s="1014">
        <f t="shared" si="17"/>
        <v>0</v>
      </c>
      <c r="M449" s="1014">
        <f t="shared" si="17"/>
        <v>0</v>
      </c>
      <c r="N449" s="1015">
        <f t="shared" si="17"/>
        <v>0</v>
      </c>
      <c r="O449" s="973"/>
      <c r="P449" s="973"/>
      <c r="Q449" s="1007"/>
    </row>
    <row r="450" spans="2:17" s="948" customFormat="1" hidden="1" outlineLevel="1">
      <c r="B450" s="985" t="str">
        <f t="shared" si="16"/>
        <v>SKU 1</v>
      </c>
      <c r="C450" s="985" t="str">
        <f t="shared" si="16"/>
        <v>SKU 1</v>
      </c>
      <c r="D450" s="986" t="str">
        <f t="shared" si="16"/>
        <v>BY</v>
      </c>
      <c r="E450" s="986" t="str">
        <f t="shared" si="16"/>
        <v>EUR</v>
      </c>
      <c r="F450" s="969"/>
      <c r="G450" s="1014">
        <f t="shared" si="17"/>
        <v>0</v>
      </c>
      <c r="H450" s="1014">
        <f t="shared" si="17"/>
        <v>0</v>
      </c>
      <c r="I450" s="1014">
        <f t="shared" si="17"/>
        <v>0</v>
      </c>
      <c r="J450" s="1014">
        <f t="shared" si="17"/>
        <v>0</v>
      </c>
      <c r="K450" s="1014">
        <f t="shared" si="17"/>
        <v>0</v>
      </c>
      <c r="L450" s="1014">
        <f t="shared" si="17"/>
        <v>0</v>
      </c>
      <c r="M450" s="1014">
        <f t="shared" si="17"/>
        <v>0</v>
      </c>
      <c r="N450" s="1015">
        <f t="shared" si="17"/>
        <v>0</v>
      </c>
      <c r="O450" s="973"/>
      <c r="P450" s="973"/>
      <c r="Q450" s="1007"/>
    </row>
    <row r="451" spans="2:17" s="948" customFormat="1" hidden="1" outlineLevel="1">
      <c r="B451" s="985" t="str">
        <f t="shared" si="16"/>
        <v>SKU 2</v>
      </c>
      <c r="C451" s="985" t="str">
        <f t="shared" si="16"/>
        <v>SKU 2</v>
      </c>
      <c r="D451" s="986" t="str">
        <f t="shared" si="16"/>
        <v>BY</v>
      </c>
      <c r="E451" s="986" t="str">
        <f t="shared" si="16"/>
        <v>EUR</v>
      </c>
      <c r="F451" s="969"/>
      <c r="G451" s="1014">
        <f t="shared" si="17"/>
        <v>0</v>
      </c>
      <c r="H451" s="1014">
        <f t="shared" si="17"/>
        <v>0</v>
      </c>
      <c r="I451" s="1014">
        <f t="shared" si="17"/>
        <v>0</v>
      </c>
      <c r="J451" s="1014">
        <f t="shared" si="17"/>
        <v>0</v>
      </c>
      <c r="K451" s="1014">
        <f t="shared" si="17"/>
        <v>0</v>
      </c>
      <c r="L451" s="1014">
        <f t="shared" si="17"/>
        <v>0</v>
      </c>
      <c r="M451" s="1014">
        <f t="shared" si="17"/>
        <v>0</v>
      </c>
      <c r="N451" s="1015">
        <f t="shared" si="17"/>
        <v>0</v>
      </c>
      <c r="O451" s="973"/>
      <c r="P451" s="973"/>
      <c r="Q451" s="1007"/>
    </row>
    <row r="452" spans="2:17" s="948" customFormat="1" hidden="1" outlineLevel="1">
      <c r="B452" s="985" t="str">
        <f t="shared" si="16"/>
        <v xml:space="preserve">SKU 3 </v>
      </c>
      <c r="C452" s="985" t="str">
        <f t="shared" si="16"/>
        <v xml:space="preserve">SKU 3 </v>
      </c>
      <c r="D452" s="986" t="str">
        <f t="shared" si="16"/>
        <v>BY</v>
      </c>
      <c r="E452" s="986" t="str">
        <f t="shared" si="16"/>
        <v>EUR</v>
      </c>
      <c r="F452" s="969"/>
      <c r="G452" s="1014">
        <f t="shared" si="17"/>
        <v>0</v>
      </c>
      <c r="H452" s="1014">
        <f t="shared" si="17"/>
        <v>0</v>
      </c>
      <c r="I452" s="1014">
        <f t="shared" si="17"/>
        <v>0</v>
      </c>
      <c r="J452" s="1014">
        <f t="shared" si="17"/>
        <v>0</v>
      </c>
      <c r="K452" s="1014">
        <f t="shared" si="17"/>
        <v>0</v>
      </c>
      <c r="L452" s="1014">
        <f t="shared" si="17"/>
        <v>0</v>
      </c>
      <c r="M452" s="1014">
        <f t="shared" si="17"/>
        <v>0</v>
      </c>
      <c r="N452" s="1015">
        <f t="shared" si="17"/>
        <v>0</v>
      </c>
      <c r="O452" s="973"/>
      <c r="P452" s="973"/>
      <c r="Q452" s="1007"/>
    </row>
    <row r="453" spans="2:17" s="948" customFormat="1" hidden="1" outlineLevel="1">
      <c r="B453" s="985" t="str">
        <f t="shared" si="16"/>
        <v>SKU 4</v>
      </c>
      <c r="C453" s="985" t="str">
        <f t="shared" si="16"/>
        <v>SKU 4</v>
      </c>
      <c r="D453" s="986" t="str">
        <f t="shared" si="16"/>
        <v>BY</v>
      </c>
      <c r="E453" s="986" t="str">
        <f t="shared" si="16"/>
        <v>EUR</v>
      </c>
      <c r="F453" s="969"/>
      <c r="G453" s="1014">
        <f t="shared" si="17"/>
        <v>0</v>
      </c>
      <c r="H453" s="1014">
        <f t="shared" si="17"/>
        <v>0</v>
      </c>
      <c r="I453" s="1014">
        <f t="shared" si="17"/>
        <v>0</v>
      </c>
      <c r="J453" s="1014">
        <f t="shared" si="17"/>
        <v>0</v>
      </c>
      <c r="K453" s="1014">
        <f t="shared" si="17"/>
        <v>0</v>
      </c>
      <c r="L453" s="1014">
        <f t="shared" si="17"/>
        <v>0</v>
      </c>
      <c r="M453" s="1014">
        <f t="shared" si="17"/>
        <v>0</v>
      </c>
      <c r="N453" s="1015">
        <f t="shared" si="17"/>
        <v>0</v>
      </c>
      <c r="O453" s="973"/>
      <c r="P453" s="973"/>
      <c r="Q453" s="1007"/>
    </row>
    <row r="454" spans="2:17" s="948" customFormat="1" hidden="1" outlineLevel="1">
      <c r="B454" s="985" t="str">
        <f t="shared" si="16"/>
        <v>SKU 5</v>
      </c>
      <c r="C454" s="985" t="str">
        <f t="shared" si="16"/>
        <v>SKU 5</v>
      </c>
      <c r="D454" s="986" t="str">
        <f t="shared" si="16"/>
        <v>BY</v>
      </c>
      <c r="E454" s="986" t="str">
        <f t="shared" si="16"/>
        <v>EUR</v>
      </c>
      <c r="F454" s="969"/>
      <c r="G454" s="1014">
        <f t="shared" si="17"/>
        <v>0</v>
      </c>
      <c r="H454" s="1014">
        <f t="shared" si="17"/>
        <v>0</v>
      </c>
      <c r="I454" s="1014">
        <f t="shared" si="17"/>
        <v>0</v>
      </c>
      <c r="J454" s="1014">
        <f t="shared" si="17"/>
        <v>0</v>
      </c>
      <c r="K454" s="1014">
        <f t="shared" si="17"/>
        <v>0</v>
      </c>
      <c r="L454" s="1014">
        <f t="shared" si="17"/>
        <v>0</v>
      </c>
      <c r="M454" s="1014">
        <f t="shared" si="17"/>
        <v>0</v>
      </c>
      <c r="N454" s="1015">
        <f t="shared" si="17"/>
        <v>0</v>
      </c>
      <c r="O454" s="973"/>
      <c r="P454" s="973"/>
      <c r="Q454" s="1007"/>
    </row>
    <row r="455" spans="2:17" s="948" customFormat="1" hidden="1" outlineLevel="1">
      <c r="B455" s="985" t="str">
        <f t="shared" si="16"/>
        <v>SKU 1</v>
      </c>
      <c r="C455" s="985" t="str">
        <f t="shared" si="16"/>
        <v>SKU 1</v>
      </c>
      <c r="D455" s="986" t="str">
        <f t="shared" si="16"/>
        <v>AZ</v>
      </c>
      <c r="E455" s="986" t="str">
        <f t="shared" si="16"/>
        <v>EUR</v>
      </c>
      <c r="F455" s="969"/>
      <c r="G455" s="1014">
        <f t="shared" si="17"/>
        <v>0</v>
      </c>
      <c r="H455" s="1014">
        <f t="shared" si="17"/>
        <v>0</v>
      </c>
      <c r="I455" s="1014">
        <f t="shared" si="17"/>
        <v>0</v>
      </c>
      <c r="J455" s="1014">
        <f t="shared" si="17"/>
        <v>0</v>
      </c>
      <c r="K455" s="1014">
        <f t="shared" si="17"/>
        <v>0</v>
      </c>
      <c r="L455" s="1014">
        <f t="shared" si="17"/>
        <v>0</v>
      </c>
      <c r="M455" s="1014">
        <f t="shared" si="17"/>
        <v>0</v>
      </c>
      <c r="N455" s="1015">
        <f t="shared" si="17"/>
        <v>0</v>
      </c>
      <c r="O455" s="973"/>
      <c r="P455" s="973"/>
      <c r="Q455" s="1007"/>
    </row>
    <row r="456" spans="2:17" s="948" customFormat="1" hidden="1" outlineLevel="1">
      <c r="B456" s="985" t="str">
        <f t="shared" si="16"/>
        <v>SKU 2</v>
      </c>
      <c r="C456" s="985" t="str">
        <f t="shared" si="16"/>
        <v>SKU 2</v>
      </c>
      <c r="D456" s="986" t="str">
        <f t="shared" si="16"/>
        <v>AZ</v>
      </c>
      <c r="E456" s="986" t="str">
        <f t="shared" si="16"/>
        <v>EUR</v>
      </c>
      <c r="F456" s="969"/>
      <c r="G456" s="1014">
        <f t="shared" si="17"/>
        <v>0</v>
      </c>
      <c r="H456" s="1014">
        <f t="shared" si="17"/>
        <v>0</v>
      </c>
      <c r="I456" s="1014">
        <f t="shared" si="17"/>
        <v>0</v>
      </c>
      <c r="J456" s="1014">
        <f t="shared" si="17"/>
        <v>0</v>
      </c>
      <c r="K456" s="1014">
        <f t="shared" si="17"/>
        <v>0</v>
      </c>
      <c r="L456" s="1014">
        <f t="shared" si="17"/>
        <v>0</v>
      </c>
      <c r="M456" s="1014">
        <f t="shared" si="17"/>
        <v>0</v>
      </c>
      <c r="N456" s="1015">
        <f t="shared" si="17"/>
        <v>0</v>
      </c>
      <c r="O456" s="973"/>
      <c r="P456" s="973"/>
      <c r="Q456" s="1007"/>
    </row>
    <row r="457" spans="2:17" s="948" customFormat="1" hidden="1" outlineLevel="1">
      <c r="B457" s="985" t="str">
        <f t="shared" si="16"/>
        <v xml:space="preserve">SKU 3 </v>
      </c>
      <c r="C457" s="985" t="str">
        <f t="shared" si="16"/>
        <v xml:space="preserve">SKU 3 </v>
      </c>
      <c r="D457" s="986" t="str">
        <f t="shared" si="16"/>
        <v>AZ</v>
      </c>
      <c r="E457" s="986" t="str">
        <f t="shared" si="16"/>
        <v>EUR</v>
      </c>
      <c r="F457" s="969"/>
      <c r="G457" s="1014">
        <f t="shared" si="17"/>
        <v>0</v>
      </c>
      <c r="H457" s="1014">
        <f t="shared" si="17"/>
        <v>0</v>
      </c>
      <c r="I457" s="1014">
        <f t="shared" si="17"/>
        <v>0</v>
      </c>
      <c r="J457" s="1014">
        <f t="shared" si="17"/>
        <v>0</v>
      </c>
      <c r="K457" s="1014">
        <f t="shared" si="17"/>
        <v>0</v>
      </c>
      <c r="L457" s="1014">
        <f t="shared" si="17"/>
        <v>0</v>
      </c>
      <c r="M457" s="1014">
        <f t="shared" si="17"/>
        <v>0</v>
      </c>
      <c r="N457" s="1015">
        <f t="shared" si="17"/>
        <v>0</v>
      </c>
      <c r="O457" s="973"/>
      <c r="P457" s="973"/>
      <c r="Q457" s="1007"/>
    </row>
    <row r="458" spans="2:17" s="948" customFormat="1" hidden="1" outlineLevel="1">
      <c r="B458" s="985" t="str">
        <f t="shared" si="16"/>
        <v>SKU 4</v>
      </c>
      <c r="C458" s="985" t="str">
        <f t="shared" si="16"/>
        <v>SKU 4</v>
      </c>
      <c r="D458" s="986" t="str">
        <f t="shared" si="16"/>
        <v>AZ</v>
      </c>
      <c r="E458" s="986" t="str">
        <f t="shared" si="16"/>
        <v>EUR</v>
      </c>
      <c r="F458" s="969"/>
      <c r="G458" s="1014">
        <f t="shared" si="17"/>
        <v>0</v>
      </c>
      <c r="H458" s="1014">
        <f t="shared" si="17"/>
        <v>0</v>
      </c>
      <c r="I458" s="1014">
        <f t="shared" si="17"/>
        <v>0</v>
      </c>
      <c r="J458" s="1014">
        <f t="shared" si="17"/>
        <v>0</v>
      </c>
      <c r="K458" s="1014">
        <f t="shared" si="17"/>
        <v>0</v>
      </c>
      <c r="L458" s="1014">
        <f t="shared" si="17"/>
        <v>0</v>
      </c>
      <c r="M458" s="1014">
        <f t="shared" si="17"/>
        <v>0</v>
      </c>
      <c r="N458" s="1015">
        <f t="shared" si="17"/>
        <v>0</v>
      </c>
      <c r="O458" s="973"/>
      <c r="P458" s="973"/>
      <c r="Q458" s="1007"/>
    </row>
    <row r="459" spans="2:17" s="948" customFormat="1" hidden="1" outlineLevel="1">
      <c r="B459" s="985" t="str">
        <f t="shared" si="16"/>
        <v>SKU 5</v>
      </c>
      <c r="C459" s="985" t="str">
        <f t="shared" si="16"/>
        <v>SKU 5</v>
      </c>
      <c r="D459" s="986" t="str">
        <f t="shared" si="16"/>
        <v>AZ</v>
      </c>
      <c r="E459" s="986" t="str">
        <f t="shared" si="16"/>
        <v>EUR</v>
      </c>
      <c r="F459" s="969"/>
      <c r="G459" s="1014">
        <f t="shared" si="17"/>
        <v>0</v>
      </c>
      <c r="H459" s="1014">
        <f t="shared" si="17"/>
        <v>0</v>
      </c>
      <c r="I459" s="1014">
        <f t="shared" si="17"/>
        <v>0</v>
      </c>
      <c r="J459" s="1014">
        <f t="shared" si="17"/>
        <v>0</v>
      </c>
      <c r="K459" s="1014">
        <f t="shared" si="17"/>
        <v>0</v>
      </c>
      <c r="L459" s="1014">
        <f t="shared" si="17"/>
        <v>0</v>
      </c>
      <c r="M459" s="1014">
        <f t="shared" si="17"/>
        <v>0</v>
      </c>
      <c r="N459" s="1015">
        <f t="shared" si="17"/>
        <v>0</v>
      </c>
      <c r="O459" s="973"/>
      <c r="P459" s="973"/>
      <c r="Q459" s="1007"/>
    </row>
    <row r="460" spans="2:17" s="948" customFormat="1" hidden="1" outlineLevel="1">
      <c r="B460" s="985" t="str">
        <f t="shared" si="16"/>
        <v>SKU 1</v>
      </c>
      <c r="C460" s="985" t="str">
        <f t="shared" si="16"/>
        <v>SKU 1</v>
      </c>
      <c r="D460" s="986" t="str">
        <f t="shared" si="16"/>
        <v>AM</v>
      </c>
      <c r="E460" s="986" t="str">
        <f t="shared" si="16"/>
        <v>EUR</v>
      </c>
      <c r="F460" s="969"/>
      <c r="G460" s="1014">
        <f t="shared" si="17"/>
        <v>0</v>
      </c>
      <c r="H460" s="1014">
        <f t="shared" si="17"/>
        <v>0</v>
      </c>
      <c r="I460" s="1014">
        <f t="shared" si="17"/>
        <v>0</v>
      </c>
      <c r="J460" s="1014">
        <f t="shared" si="17"/>
        <v>0</v>
      </c>
      <c r="K460" s="1014">
        <f t="shared" si="17"/>
        <v>0</v>
      </c>
      <c r="L460" s="1014">
        <f t="shared" si="17"/>
        <v>0</v>
      </c>
      <c r="M460" s="1014">
        <f t="shared" si="17"/>
        <v>0</v>
      </c>
      <c r="N460" s="1015">
        <f t="shared" si="17"/>
        <v>0</v>
      </c>
      <c r="O460" s="973"/>
      <c r="P460" s="973"/>
      <c r="Q460" s="1007"/>
    </row>
    <row r="461" spans="2:17" s="948" customFormat="1" hidden="1" outlineLevel="1">
      <c r="B461" s="985" t="str">
        <f t="shared" si="16"/>
        <v>SKU 2</v>
      </c>
      <c r="C461" s="985" t="str">
        <f t="shared" si="16"/>
        <v>SKU 2</v>
      </c>
      <c r="D461" s="986" t="str">
        <f t="shared" si="16"/>
        <v>AM</v>
      </c>
      <c r="E461" s="986" t="str">
        <f t="shared" si="16"/>
        <v>EUR</v>
      </c>
      <c r="F461" s="969"/>
      <c r="G461" s="1014">
        <f t="shared" si="17"/>
        <v>0</v>
      </c>
      <c r="H461" s="1014">
        <f t="shared" si="17"/>
        <v>0</v>
      </c>
      <c r="I461" s="1014">
        <f t="shared" si="17"/>
        <v>0</v>
      </c>
      <c r="J461" s="1014">
        <f t="shared" si="17"/>
        <v>0</v>
      </c>
      <c r="K461" s="1014">
        <f t="shared" si="17"/>
        <v>0</v>
      </c>
      <c r="L461" s="1014">
        <f t="shared" si="17"/>
        <v>0</v>
      </c>
      <c r="M461" s="1014">
        <f t="shared" si="17"/>
        <v>0</v>
      </c>
      <c r="N461" s="1015">
        <f t="shared" si="17"/>
        <v>0</v>
      </c>
      <c r="O461" s="973"/>
      <c r="P461" s="973"/>
      <c r="Q461" s="1007"/>
    </row>
    <row r="462" spans="2:17" s="948" customFormat="1" hidden="1" outlineLevel="1">
      <c r="B462" s="985" t="str">
        <f t="shared" si="16"/>
        <v xml:space="preserve">SKU 3 </v>
      </c>
      <c r="C462" s="985" t="str">
        <f t="shared" si="16"/>
        <v xml:space="preserve">SKU 3 </v>
      </c>
      <c r="D462" s="986" t="str">
        <f t="shared" si="16"/>
        <v>AM</v>
      </c>
      <c r="E462" s="986" t="str">
        <f t="shared" si="16"/>
        <v>EUR</v>
      </c>
      <c r="F462" s="969"/>
      <c r="G462" s="1014">
        <f t="shared" si="17"/>
        <v>0</v>
      </c>
      <c r="H462" s="1014">
        <f t="shared" si="17"/>
        <v>0</v>
      </c>
      <c r="I462" s="1014">
        <f t="shared" si="17"/>
        <v>0</v>
      </c>
      <c r="J462" s="1014">
        <f t="shared" si="17"/>
        <v>0</v>
      </c>
      <c r="K462" s="1014">
        <f t="shared" si="17"/>
        <v>0</v>
      </c>
      <c r="L462" s="1014">
        <f t="shared" si="17"/>
        <v>0</v>
      </c>
      <c r="M462" s="1014">
        <f t="shared" si="17"/>
        <v>0</v>
      </c>
      <c r="N462" s="1015">
        <f t="shared" si="17"/>
        <v>0</v>
      </c>
      <c r="O462" s="973"/>
      <c r="P462" s="973"/>
      <c r="Q462" s="1007"/>
    </row>
    <row r="463" spans="2:17" s="948" customFormat="1" hidden="1" outlineLevel="1">
      <c r="B463" s="985" t="str">
        <f t="shared" si="16"/>
        <v>SKU 4</v>
      </c>
      <c r="C463" s="985" t="str">
        <f t="shared" si="16"/>
        <v>SKU 4</v>
      </c>
      <c r="D463" s="986" t="str">
        <f t="shared" si="16"/>
        <v>AM</v>
      </c>
      <c r="E463" s="986" t="str">
        <f t="shared" si="16"/>
        <v>EUR</v>
      </c>
      <c r="F463" s="969"/>
      <c r="G463" s="1014">
        <f t="shared" si="17"/>
        <v>0</v>
      </c>
      <c r="H463" s="1014">
        <f t="shared" si="17"/>
        <v>0</v>
      </c>
      <c r="I463" s="1014">
        <f t="shared" si="17"/>
        <v>0</v>
      </c>
      <c r="J463" s="1014">
        <f t="shared" si="17"/>
        <v>0</v>
      </c>
      <c r="K463" s="1014">
        <f t="shared" si="17"/>
        <v>0</v>
      </c>
      <c r="L463" s="1014">
        <f t="shared" si="17"/>
        <v>0</v>
      </c>
      <c r="M463" s="1014">
        <f t="shared" si="17"/>
        <v>0</v>
      </c>
      <c r="N463" s="1015">
        <f t="shared" si="17"/>
        <v>0</v>
      </c>
      <c r="O463" s="973"/>
      <c r="P463" s="973"/>
      <c r="Q463" s="1007"/>
    </row>
    <row r="464" spans="2:17" s="948" customFormat="1" hidden="1" outlineLevel="1">
      <c r="B464" s="985" t="str">
        <f t="shared" si="16"/>
        <v>SKU 5</v>
      </c>
      <c r="C464" s="985" t="str">
        <f t="shared" si="16"/>
        <v>SKU 5</v>
      </c>
      <c r="D464" s="986" t="str">
        <f t="shared" si="16"/>
        <v>AM</v>
      </c>
      <c r="E464" s="986" t="str">
        <f t="shared" si="16"/>
        <v>EUR</v>
      </c>
      <c r="F464" s="969"/>
      <c r="G464" s="1014">
        <f t="shared" si="17"/>
        <v>0</v>
      </c>
      <c r="H464" s="1014">
        <f t="shared" si="17"/>
        <v>0</v>
      </c>
      <c r="I464" s="1014">
        <f t="shared" si="17"/>
        <v>0</v>
      </c>
      <c r="J464" s="1014">
        <f t="shared" si="17"/>
        <v>0</v>
      </c>
      <c r="K464" s="1014">
        <f t="shared" si="17"/>
        <v>0</v>
      </c>
      <c r="L464" s="1014">
        <f t="shared" si="17"/>
        <v>0</v>
      </c>
      <c r="M464" s="1014">
        <f t="shared" si="17"/>
        <v>0</v>
      </c>
      <c r="N464" s="1015">
        <f t="shared" si="17"/>
        <v>0</v>
      </c>
      <c r="O464" s="973"/>
      <c r="P464" s="973"/>
      <c r="Q464" s="1007"/>
    </row>
    <row r="465" spans="2:17" s="948" customFormat="1" hidden="1" outlineLevel="1">
      <c r="B465" s="985" t="str">
        <f t="shared" si="16"/>
        <v>SKU 1</v>
      </c>
      <c r="C465" s="985" t="str">
        <f t="shared" si="16"/>
        <v>SKU 1</v>
      </c>
      <c r="D465" s="986" t="str">
        <f t="shared" si="16"/>
        <v>GE</v>
      </c>
      <c r="E465" s="986" t="str">
        <f t="shared" si="16"/>
        <v>EUR</v>
      </c>
      <c r="F465" s="969"/>
      <c r="G465" s="1014">
        <f t="shared" si="17"/>
        <v>0</v>
      </c>
      <c r="H465" s="1014">
        <f t="shared" si="17"/>
        <v>0</v>
      </c>
      <c r="I465" s="1014">
        <f t="shared" si="17"/>
        <v>0</v>
      </c>
      <c r="J465" s="1014">
        <f t="shared" si="17"/>
        <v>0</v>
      </c>
      <c r="K465" s="1014">
        <f t="shared" si="17"/>
        <v>0</v>
      </c>
      <c r="L465" s="1014">
        <f t="shared" si="17"/>
        <v>0</v>
      </c>
      <c r="M465" s="1014">
        <f t="shared" si="17"/>
        <v>0</v>
      </c>
      <c r="N465" s="1015">
        <f t="shared" si="17"/>
        <v>0</v>
      </c>
      <c r="O465" s="973"/>
      <c r="P465" s="973"/>
      <c r="Q465" s="1007"/>
    </row>
    <row r="466" spans="2:17" s="948" customFormat="1" hidden="1" outlineLevel="1">
      <c r="B466" s="985" t="str">
        <f t="shared" si="16"/>
        <v>SKU 2</v>
      </c>
      <c r="C466" s="985" t="str">
        <f t="shared" si="16"/>
        <v>SKU 2</v>
      </c>
      <c r="D466" s="986" t="str">
        <f t="shared" si="16"/>
        <v>GE</v>
      </c>
      <c r="E466" s="986" t="str">
        <f t="shared" si="16"/>
        <v>EUR</v>
      </c>
      <c r="F466" s="969"/>
      <c r="G466" s="1014">
        <f t="shared" si="17"/>
        <v>0</v>
      </c>
      <c r="H466" s="1014">
        <f t="shared" si="17"/>
        <v>0</v>
      </c>
      <c r="I466" s="1014">
        <f t="shared" si="17"/>
        <v>0</v>
      </c>
      <c r="J466" s="1014">
        <f t="shared" si="17"/>
        <v>0</v>
      </c>
      <c r="K466" s="1014">
        <f t="shared" si="17"/>
        <v>0</v>
      </c>
      <c r="L466" s="1014">
        <f t="shared" si="17"/>
        <v>0</v>
      </c>
      <c r="M466" s="1014">
        <f t="shared" si="17"/>
        <v>0</v>
      </c>
      <c r="N466" s="1015">
        <f t="shared" ref="G466:N494" si="18">SUM(N344,N405)</f>
        <v>0</v>
      </c>
      <c r="O466" s="973"/>
      <c r="P466" s="973"/>
      <c r="Q466" s="1007"/>
    </row>
    <row r="467" spans="2:17" s="948" customFormat="1" hidden="1" outlineLevel="1">
      <c r="B467" s="985" t="str">
        <f t="shared" si="16"/>
        <v xml:space="preserve">SKU 3 </v>
      </c>
      <c r="C467" s="985" t="str">
        <f t="shared" si="16"/>
        <v xml:space="preserve">SKU 3 </v>
      </c>
      <c r="D467" s="986" t="str">
        <f t="shared" si="16"/>
        <v>GE</v>
      </c>
      <c r="E467" s="986" t="str">
        <f t="shared" si="16"/>
        <v>EUR</v>
      </c>
      <c r="F467" s="969"/>
      <c r="G467" s="1014">
        <f t="shared" si="18"/>
        <v>0</v>
      </c>
      <c r="H467" s="1014">
        <f t="shared" si="18"/>
        <v>0</v>
      </c>
      <c r="I467" s="1014">
        <f t="shared" si="18"/>
        <v>0</v>
      </c>
      <c r="J467" s="1014">
        <f t="shared" si="18"/>
        <v>0</v>
      </c>
      <c r="K467" s="1014">
        <f t="shared" si="18"/>
        <v>0</v>
      </c>
      <c r="L467" s="1014">
        <f t="shared" si="18"/>
        <v>0</v>
      </c>
      <c r="M467" s="1014">
        <f t="shared" si="18"/>
        <v>0</v>
      </c>
      <c r="N467" s="1015">
        <f t="shared" si="18"/>
        <v>0</v>
      </c>
      <c r="O467" s="973"/>
      <c r="P467" s="973"/>
      <c r="Q467" s="1007"/>
    </row>
    <row r="468" spans="2:17" s="948" customFormat="1" hidden="1" outlineLevel="1">
      <c r="B468" s="985" t="str">
        <f t="shared" si="16"/>
        <v>SKU 4</v>
      </c>
      <c r="C468" s="985" t="str">
        <f t="shared" si="16"/>
        <v>SKU 4</v>
      </c>
      <c r="D468" s="986" t="str">
        <f t="shared" si="16"/>
        <v>GE</v>
      </c>
      <c r="E468" s="986" t="str">
        <f t="shared" si="16"/>
        <v>EUR</v>
      </c>
      <c r="F468" s="969"/>
      <c r="G468" s="1014">
        <f t="shared" si="18"/>
        <v>0</v>
      </c>
      <c r="H468" s="1014">
        <f t="shared" si="18"/>
        <v>0</v>
      </c>
      <c r="I468" s="1014">
        <f t="shared" si="18"/>
        <v>0</v>
      </c>
      <c r="J468" s="1014">
        <f t="shared" si="18"/>
        <v>0</v>
      </c>
      <c r="K468" s="1014">
        <f t="shared" si="18"/>
        <v>0</v>
      </c>
      <c r="L468" s="1014">
        <f t="shared" si="18"/>
        <v>0</v>
      </c>
      <c r="M468" s="1014">
        <f t="shared" si="18"/>
        <v>0</v>
      </c>
      <c r="N468" s="1015">
        <f t="shared" si="18"/>
        <v>0</v>
      </c>
      <c r="O468" s="973"/>
      <c r="P468" s="973"/>
      <c r="Q468" s="1007"/>
    </row>
    <row r="469" spans="2:17" s="948" customFormat="1" hidden="1" outlineLevel="1">
      <c r="B469" s="985" t="str">
        <f t="shared" si="16"/>
        <v>SKU 5</v>
      </c>
      <c r="C469" s="985" t="str">
        <f t="shared" si="16"/>
        <v>SKU 5</v>
      </c>
      <c r="D469" s="986" t="str">
        <f t="shared" si="16"/>
        <v>GE</v>
      </c>
      <c r="E469" s="986" t="str">
        <f t="shared" si="16"/>
        <v>EUR</v>
      </c>
      <c r="F469" s="969"/>
      <c r="G469" s="1014">
        <f t="shared" si="18"/>
        <v>0</v>
      </c>
      <c r="H469" s="1014">
        <f t="shared" si="18"/>
        <v>0</v>
      </c>
      <c r="I469" s="1014">
        <f t="shared" si="18"/>
        <v>0</v>
      </c>
      <c r="J469" s="1014">
        <f t="shared" si="18"/>
        <v>0</v>
      </c>
      <c r="K469" s="1014">
        <f t="shared" si="18"/>
        <v>0</v>
      </c>
      <c r="L469" s="1014">
        <f t="shared" si="18"/>
        <v>0</v>
      </c>
      <c r="M469" s="1014">
        <f t="shared" si="18"/>
        <v>0</v>
      </c>
      <c r="N469" s="1015">
        <f t="shared" si="18"/>
        <v>0</v>
      </c>
      <c r="O469" s="973"/>
      <c r="P469" s="973"/>
      <c r="Q469" s="1007"/>
    </row>
    <row r="470" spans="2:17" s="948" customFormat="1" hidden="1" outlineLevel="1">
      <c r="B470" s="985" t="str">
        <f t="shared" si="16"/>
        <v>SKU 1</v>
      </c>
      <c r="C470" s="985" t="str">
        <f t="shared" si="16"/>
        <v>SKU 1</v>
      </c>
      <c r="D470" s="986" t="str">
        <f t="shared" si="16"/>
        <v>MD</v>
      </c>
      <c r="E470" s="986" t="str">
        <f t="shared" si="16"/>
        <v>EUR</v>
      </c>
      <c r="F470" s="969"/>
      <c r="G470" s="1014">
        <f t="shared" si="18"/>
        <v>0</v>
      </c>
      <c r="H470" s="1014">
        <f t="shared" si="18"/>
        <v>0</v>
      </c>
      <c r="I470" s="1014">
        <f t="shared" si="18"/>
        <v>0</v>
      </c>
      <c r="J470" s="1014">
        <f t="shared" si="18"/>
        <v>0</v>
      </c>
      <c r="K470" s="1014">
        <f t="shared" si="18"/>
        <v>0</v>
      </c>
      <c r="L470" s="1014">
        <f t="shared" si="18"/>
        <v>0</v>
      </c>
      <c r="M470" s="1014">
        <f t="shared" si="18"/>
        <v>0</v>
      </c>
      <c r="N470" s="1015">
        <f t="shared" si="18"/>
        <v>0</v>
      </c>
      <c r="O470" s="973"/>
      <c r="P470" s="973"/>
      <c r="Q470" s="1007"/>
    </row>
    <row r="471" spans="2:17" s="948" customFormat="1" hidden="1" outlineLevel="1">
      <c r="B471" s="985" t="str">
        <f t="shared" si="16"/>
        <v>SKU 2</v>
      </c>
      <c r="C471" s="985" t="str">
        <f t="shared" si="16"/>
        <v>SKU 2</v>
      </c>
      <c r="D471" s="986" t="str">
        <f t="shared" si="16"/>
        <v>MD</v>
      </c>
      <c r="E471" s="986" t="str">
        <f t="shared" si="16"/>
        <v>EUR</v>
      </c>
      <c r="F471" s="969"/>
      <c r="G471" s="1014">
        <f t="shared" si="18"/>
        <v>0</v>
      </c>
      <c r="H471" s="1014">
        <f t="shared" si="18"/>
        <v>0</v>
      </c>
      <c r="I471" s="1014">
        <f t="shared" si="18"/>
        <v>0</v>
      </c>
      <c r="J471" s="1014">
        <f t="shared" si="18"/>
        <v>0</v>
      </c>
      <c r="K471" s="1014">
        <f t="shared" si="18"/>
        <v>0</v>
      </c>
      <c r="L471" s="1014">
        <f t="shared" si="18"/>
        <v>0</v>
      </c>
      <c r="M471" s="1014">
        <f t="shared" si="18"/>
        <v>0</v>
      </c>
      <c r="N471" s="1015">
        <f t="shared" si="18"/>
        <v>0</v>
      </c>
      <c r="O471" s="973"/>
      <c r="P471" s="973"/>
      <c r="Q471" s="1007"/>
    </row>
    <row r="472" spans="2:17" s="948" customFormat="1" hidden="1" outlineLevel="1">
      <c r="B472" s="985" t="str">
        <f t="shared" si="16"/>
        <v xml:space="preserve">SKU 3 </v>
      </c>
      <c r="C472" s="985" t="str">
        <f t="shared" si="16"/>
        <v xml:space="preserve">SKU 3 </v>
      </c>
      <c r="D472" s="986" t="str">
        <f t="shared" si="16"/>
        <v>MD</v>
      </c>
      <c r="E472" s="986" t="str">
        <f t="shared" si="16"/>
        <v>EUR</v>
      </c>
      <c r="F472" s="969"/>
      <c r="G472" s="1014">
        <f t="shared" si="18"/>
        <v>0</v>
      </c>
      <c r="H472" s="1014">
        <f t="shared" si="18"/>
        <v>0</v>
      </c>
      <c r="I472" s="1014">
        <f t="shared" si="18"/>
        <v>0</v>
      </c>
      <c r="J472" s="1014">
        <f t="shared" si="18"/>
        <v>0</v>
      </c>
      <c r="K472" s="1014">
        <f t="shared" si="18"/>
        <v>0</v>
      </c>
      <c r="L472" s="1014">
        <f t="shared" si="18"/>
        <v>0</v>
      </c>
      <c r="M472" s="1014">
        <f t="shared" si="18"/>
        <v>0</v>
      </c>
      <c r="N472" s="1015">
        <f t="shared" si="18"/>
        <v>0</v>
      </c>
      <c r="O472" s="973"/>
      <c r="P472" s="973"/>
      <c r="Q472" s="1007"/>
    </row>
    <row r="473" spans="2:17" s="948" customFormat="1" hidden="1" outlineLevel="1">
      <c r="B473" s="985" t="str">
        <f t="shared" si="16"/>
        <v>SKU 4</v>
      </c>
      <c r="C473" s="985" t="str">
        <f t="shared" si="16"/>
        <v>SKU 4</v>
      </c>
      <c r="D473" s="986" t="str">
        <f t="shared" si="16"/>
        <v>MD</v>
      </c>
      <c r="E473" s="986" t="str">
        <f t="shared" si="16"/>
        <v>EUR</v>
      </c>
      <c r="F473" s="969"/>
      <c r="G473" s="1014">
        <f t="shared" si="18"/>
        <v>0</v>
      </c>
      <c r="H473" s="1014">
        <f t="shared" si="18"/>
        <v>0</v>
      </c>
      <c r="I473" s="1014">
        <f t="shared" si="18"/>
        <v>0</v>
      </c>
      <c r="J473" s="1014">
        <f t="shared" si="18"/>
        <v>0</v>
      </c>
      <c r="K473" s="1014">
        <f t="shared" si="18"/>
        <v>0</v>
      </c>
      <c r="L473" s="1014">
        <f t="shared" si="18"/>
        <v>0</v>
      </c>
      <c r="M473" s="1014">
        <f t="shared" si="18"/>
        <v>0</v>
      </c>
      <c r="N473" s="1015">
        <f t="shared" si="18"/>
        <v>0</v>
      </c>
      <c r="O473" s="973"/>
      <c r="P473" s="973"/>
      <c r="Q473" s="1007"/>
    </row>
    <row r="474" spans="2:17" s="948" customFormat="1" hidden="1" outlineLevel="1">
      <c r="B474" s="985" t="str">
        <f t="shared" si="16"/>
        <v>SKU 5</v>
      </c>
      <c r="C474" s="985" t="str">
        <f t="shared" si="16"/>
        <v>SKU 5</v>
      </c>
      <c r="D474" s="986" t="str">
        <f t="shared" si="16"/>
        <v>MD</v>
      </c>
      <c r="E474" s="986" t="str">
        <f t="shared" si="16"/>
        <v>EUR</v>
      </c>
      <c r="F474" s="969"/>
      <c r="G474" s="1014">
        <f t="shared" si="18"/>
        <v>0</v>
      </c>
      <c r="H474" s="1014">
        <f t="shared" si="18"/>
        <v>0</v>
      </c>
      <c r="I474" s="1014">
        <f t="shared" si="18"/>
        <v>0</v>
      </c>
      <c r="J474" s="1014">
        <f t="shared" si="18"/>
        <v>0</v>
      </c>
      <c r="K474" s="1014">
        <f t="shared" si="18"/>
        <v>0</v>
      </c>
      <c r="L474" s="1014">
        <f t="shared" si="18"/>
        <v>0</v>
      </c>
      <c r="M474" s="1014">
        <f t="shared" si="18"/>
        <v>0</v>
      </c>
      <c r="N474" s="1015">
        <f t="shared" si="18"/>
        <v>0</v>
      </c>
      <c r="O474" s="973"/>
      <c r="P474" s="973"/>
      <c r="Q474" s="1007"/>
    </row>
    <row r="475" spans="2:17" s="948" customFormat="1" hidden="1" outlineLevel="1">
      <c r="B475" s="985" t="str">
        <f t="shared" si="16"/>
        <v>SKU 1</v>
      </c>
      <c r="C475" s="985" t="str">
        <f t="shared" si="16"/>
        <v>SKU 1</v>
      </c>
      <c r="D475" s="986" t="str">
        <f t="shared" si="16"/>
        <v>KG</v>
      </c>
      <c r="E475" s="986" t="str">
        <f t="shared" si="16"/>
        <v>EUR</v>
      </c>
      <c r="F475" s="969"/>
      <c r="G475" s="1014">
        <f t="shared" si="18"/>
        <v>0</v>
      </c>
      <c r="H475" s="1014">
        <f t="shared" si="18"/>
        <v>0</v>
      </c>
      <c r="I475" s="1014">
        <f t="shared" si="18"/>
        <v>0</v>
      </c>
      <c r="J475" s="1014">
        <f t="shared" si="18"/>
        <v>0</v>
      </c>
      <c r="K475" s="1014">
        <f t="shared" si="18"/>
        <v>0</v>
      </c>
      <c r="L475" s="1014">
        <f t="shared" si="18"/>
        <v>0</v>
      </c>
      <c r="M475" s="1014">
        <f t="shared" si="18"/>
        <v>0</v>
      </c>
      <c r="N475" s="1015">
        <f t="shared" si="18"/>
        <v>0</v>
      </c>
      <c r="O475" s="973"/>
      <c r="P475" s="973"/>
      <c r="Q475" s="1007"/>
    </row>
    <row r="476" spans="2:17" s="948" customFormat="1" hidden="1" outlineLevel="1">
      <c r="B476" s="985" t="str">
        <f t="shared" si="16"/>
        <v>SKU 2</v>
      </c>
      <c r="C476" s="985" t="str">
        <f t="shared" si="16"/>
        <v>SKU 2</v>
      </c>
      <c r="D476" s="986" t="str">
        <f t="shared" si="16"/>
        <v>KG</v>
      </c>
      <c r="E476" s="986" t="str">
        <f t="shared" si="16"/>
        <v>EUR</v>
      </c>
      <c r="F476" s="969"/>
      <c r="G476" s="1014">
        <f t="shared" si="18"/>
        <v>0</v>
      </c>
      <c r="H476" s="1014">
        <f t="shared" si="18"/>
        <v>0</v>
      </c>
      <c r="I476" s="1014">
        <f t="shared" si="18"/>
        <v>0</v>
      </c>
      <c r="J476" s="1014">
        <f t="shared" si="18"/>
        <v>0</v>
      </c>
      <c r="K476" s="1014">
        <f t="shared" si="18"/>
        <v>0</v>
      </c>
      <c r="L476" s="1014">
        <f t="shared" si="18"/>
        <v>0</v>
      </c>
      <c r="M476" s="1014">
        <f t="shared" si="18"/>
        <v>0</v>
      </c>
      <c r="N476" s="1015">
        <f t="shared" si="18"/>
        <v>0</v>
      </c>
      <c r="O476" s="973"/>
      <c r="P476" s="973"/>
      <c r="Q476" s="1007"/>
    </row>
    <row r="477" spans="2:17" s="948" customFormat="1" hidden="1" outlineLevel="1">
      <c r="B477" s="985" t="str">
        <f t="shared" si="16"/>
        <v xml:space="preserve">SKU 3 </v>
      </c>
      <c r="C477" s="985" t="str">
        <f t="shared" si="16"/>
        <v xml:space="preserve">SKU 3 </v>
      </c>
      <c r="D477" s="986" t="str">
        <f t="shared" si="16"/>
        <v>KG</v>
      </c>
      <c r="E477" s="986" t="str">
        <f t="shared" si="16"/>
        <v>EUR</v>
      </c>
      <c r="F477" s="969"/>
      <c r="G477" s="1014">
        <f t="shared" si="18"/>
        <v>0</v>
      </c>
      <c r="H477" s="1014">
        <f t="shared" si="18"/>
        <v>0</v>
      </c>
      <c r="I477" s="1014">
        <f t="shared" si="18"/>
        <v>0</v>
      </c>
      <c r="J477" s="1014">
        <f t="shared" si="18"/>
        <v>0</v>
      </c>
      <c r="K477" s="1014">
        <f t="shared" si="18"/>
        <v>0</v>
      </c>
      <c r="L477" s="1014">
        <f t="shared" si="18"/>
        <v>0</v>
      </c>
      <c r="M477" s="1014">
        <f t="shared" si="18"/>
        <v>0</v>
      </c>
      <c r="N477" s="1015">
        <f t="shared" si="18"/>
        <v>0</v>
      </c>
      <c r="O477" s="973"/>
      <c r="P477" s="973"/>
      <c r="Q477" s="1007"/>
    </row>
    <row r="478" spans="2:17" s="948" customFormat="1" hidden="1" outlineLevel="1">
      <c r="B478" s="985" t="str">
        <f t="shared" si="16"/>
        <v>SKU 4</v>
      </c>
      <c r="C478" s="985" t="str">
        <f t="shared" si="16"/>
        <v>SKU 4</v>
      </c>
      <c r="D478" s="986" t="str">
        <f t="shared" si="16"/>
        <v>KG</v>
      </c>
      <c r="E478" s="986" t="str">
        <f t="shared" si="16"/>
        <v>EUR</v>
      </c>
      <c r="F478" s="969"/>
      <c r="G478" s="1014">
        <f t="shared" si="18"/>
        <v>0</v>
      </c>
      <c r="H478" s="1014">
        <f t="shared" si="18"/>
        <v>0</v>
      </c>
      <c r="I478" s="1014">
        <f t="shared" si="18"/>
        <v>0</v>
      </c>
      <c r="J478" s="1014">
        <f t="shared" si="18"/>
        <v>0</v>
      </c>
      <c r="K478" s="1014">
        <f t="shared" si="18"/>
        <v>0</v>
      </c>
      <c r="L478" s="1014">
        <f t="shared" si="18"/>
        <v>0</v>
      </c>
      <c r="M478" s="1014">
        <f t="shared" si="18"/>
        <v>0</v>
      </c>
      <c r="N478" s="1015">
        <f t="shared" si="18"/>
        <v>0</v>
      </c>
      <c r="O478" s="973"/>
      <c r="P478" s="973"/>
      <c r="Q478" s="1007"/>
    </row>
    <row r="479" spans="2:17" s="948" customFormat="1" hidden="1" outlineLevel="1">
      <c r="B479" s="985" t="str">
        <f t="shared" si="16"/>
        <v>SKU 5</v>
      </c>
      <c r="C479" s="985" t="str">
        <f t="shared" si="16"/>
        <v>SKU 5</v>
      </c>
      <c r="D479" s="986" t="str">
        <f t="shared" si="16"/>
        <v>KG</v>
      </c>
      <c r="E479" s="986" t="str">
        <f t="shared" si="16"/>
        <v>EUR</v>
      </c>
      <c r="F479" s="969"/>
      <c r="G479" s="1014">
        <f t="shared" si="18"/>
        <v>0</v>
      </c>
      <c r="H479" s="1014">
        <f t="shared" si="18"/>
        <v>0</v>
      </c>
      <c r="I479" s="1014">
        <f t="shared" si="18"/>
        <v>0</v>
      </c>
      <c r="J479" s="1014">
        <f t="shared" si="18"/>
        <v>0</v>
      </c>
      <c r="K479" s="1014">
        <f t="shared" si="18"/>
        <v>0</v>
      </c>
      <c r="L479" s="1014">
        <f t="shared" si="18"/>
        <v>0</v>
      </c>
      <c r="M479" s="1014">
        <f t="shared" si="18"/>
        <v>0</v>
      </c>
      <c r="N479" s="1015">
        <f t="shared" si="18"/>
        <v>0</v>
      </c>
      <c r="O479" s="973"/>
      <c r="P479" s="973"/>
      <c r="Q479" s="1007"/>
    </row>
    <row r="480" spans="2:17" s="948" customFormat="1" hidden="1" outlineLevel="1">
      <c r="B480" s="985" t="str">
        <f t="shared" si="16"/>
        <v>SKU 1</v>
      </c>
      <c r="C480" s="985" t="str">
        <f t="shared" si="16"/>
        <v>SKU 1</v>
      </c>
      <c r="D480" s="986" t="str">
        <f t="shared" si="16"/>
        <v>TJ</v>
      </c>
      <c r="E480" s="986" t="str">
        <f t="shared" si="16"/>
        <v>EUR</v>
      </c>
      <c r="F480" s="969"/>
      <c r="G480" s="1014">
        <f t="shared" si="18"/>
        <v>0</v>
      </c>
      <c r="H480" s="1014">
        <f t="shared" si="18"/>
        <v>0</v>
      </c>
      <c r="I480" s="1014">
        <f t="shared" si="18"/>
        <v>0</v>
      </c>
      <c r="J480" s="1014">
        <f t="shared" si="18"/>
        <v>0</v>
      </c>
      <c r="K480" s="1014">
        <f t="shared" si="18"/>
        <v>0</v>
      </c>
      <c r="L480" s="1014">
        <f t="shared" si="18"/>
        <v>0</v>
      </c>
      <c r="M480" s="1014">
        <f t="shared" si="18"/>
        <v>0</v>
      </c>
      <c r="N480" s="1015">
        <f t="shared" si="18"/>
        <v>0</v>
      </c>
      <c r="O480" s="973"/>
      <c r="P480" s="973"/>
      <c r="Q480" s="1007"/>
    </row>
    <row r="481" spans="1:17" s="948" customFormat="1" hidden="1" outlineLevel="1">
      <c r="B481" s="985" t="str">
        <f t="shared" ref="B481:E494" si="19">B420</f>
        <v>SKU 2</v>
      </c>
      <c r="C481" s="985" t="str">
        <f t="shared" si="19"/>
        <v>SKU 2</v>
      </c>
      <c r="D481" s="986" t="str">
        <f t="shared" si="19"/>
        <v>TJ</v>
      </c>
      <c r="E481" s="986" t="str">
        <f t="shared" si="19"/>
        <v>EUR</v>
      </c>
      <c r="F481" s="969"/>
      <c r="G481" s="1014">
        <f t="shared" si="18"/>
        <v>0</v>
      </c>
      <c r="H481" s="1014">
        <f t="shared" si="18"/>
        <v>0</v>
      </c>
      <c r="I481" s="1014">
        <f t="shared" si="18"/>
        <v>0</v>
      </c>
      <c r="J481" s="1014">
        <f t="shared" si="18"/>
        <v>0</v>
      </c>
      <c r="K481" s="1014">
        <f t="shared" si="18"/>
        <v>0</v>
      </c>
      <c r="L481" s="1014">
        <f t="shared" si="18"/>
        <v>0</v>
      </c>
      <c r="M481" s="1014">
        <f t="shared" si="18"/>
        <v>0</v>
      </c>
      <c r="N481" s="1015">
        <f t="shared" si="18"/>
        <v>0</v>
      </c>
      <c r="O481" s="973"/>
      <c r="P481" s="973"/>
      <c r="Q481" s="1007"/>
    </row>
    <row r="482" spans="1:17" s="948" customFormat="1" hidden="1" outlineLevel="1">
      <c r="B482" s="985" t="str">
        <f t="shared" si="19"/>
        <v xml:space="preserve">SKU 3 </v>
      </c>
      <c r="C482" s="985" t="str">
        <f t="shared" si="19"/>
        <v xml:space="preserve">SKU 3 </v>
      </c>
      <c r="D482" s="986" t="str">
        <f t="shared" si="19"/>
        <v>TJ</v>
      </c>
      <c r="E482" s="986" t="str">
        <f t="shared" si="19"/>
        <v>EUR</v>
      </c>
      <c r="F482" s="969"/>
      <c r="G482" s="1014">
        <f t="shared" si="18"/>
        <v>0</v>
      </c>
      <c r="H482" s="1014">
        <f t="shared" si="18"/>
        <v>0</v>
      </c>
      <c r="I482" s="1014">
        <f t="shared" si="18"/>
        <v>0</v>
      </c>
      <c r="J482" s="1014">
        <f t="shared" si="18"/>
        <v>0</v>
      </c>
      <c r="K482" s="1014">
        <f t="shared" si="18"/>
        <v>0</v>
      </c>
      <c r="L482" s="1014">
        <f t="shared" si="18"/>
        <v>0</v>
      </c>
      <c r="M482" s="1014">
        <f t="shared" si="18"/>
        <v>0</v>
      </c>
      <c r="N482" s="1015">
        <f t="shared" si="18"/>
        <v>0</v>
      </c>
      <c r="O482" s="973"/>
      <c r="P482" s="973"/>
      <c r="Q482" s="1007"/>
    </row>
    <row r="483" spans="1:17" s="948" customFormat="1" hidden="1" outlineLevel="1">
      <c r="B483" s="985" t="str">
        <f t="shared" si="19"/>
        <v>SKU 4</v>
      </c>
      <c r="C483" s="985" t="str">
        <f t="shared" si="19"/>
        <v>SKU 4</v>
      </c>
      <c r="D483" s="986" t="str">
        <f t="shared" si="19"/>
        <v>TJ</v>
      </c>
      <c r="E483" s="986" t="str">
        <f t="shared" si="19"/>
        <v>EUR</v>
      </c>
      <c r="F483" s="969"/>
      <c r="G483" s="1014">
        <f t="shared" si="18"/>
        <v>0</v>
      </c>
      <c r="H483" s="1014">
        <f t="shared" si="18"/>
        <v>0</v>
      </c>
      <c r="I483" s="1014">
        <f t="shared" si="18"/>
        <v>0</v>
      </c>
      <c r="J483" s="1014">
        <f t="shared" si="18"/>
        <v>0</v>
      </c>
      <c r="K483" s="1014">
        <f t="shared" si="18"/>
        <v>0</v>
      </c>
      <c r="L483" s="1014">
        <f t="shared" si="18"/>
        <v>0</v>
      </c>
      <c r="M483" s="1014">
        <f t="shared" si="18"/>
        <v>0</v>
      </c>
      <c r="N483" s="1015">
        <f t="shared" si="18"/>
        <v>0</v>
      </c>
      <c r="O483" s="973"/>
      <c r="P483" s="973"/>
      <c r="Q483" s="1007"/>
    </row>
    <row r="484" spans="1:17" s="948" customFormat="1" hidden="1" outlineLevel="1">
      <c r="B484" s="985" t="str">
        <f t="shared" si="19"/>
        <v>SKU 5</v>
      </c>
      <c r="C484" s="985" t="str">
        <f t="shared" si="19"/>
        <v>SKU 5</v>
      </c>
      <c r="D484" s="986" t="str">
        <f t="shared" si="19"/>
        <v>TJ</v>
      </c>
      <c r="E484" s="986" t="str">
        <f t="shared" si="19"/>
        <v>EUR</v>
      </c>
      <c r="F484" s="969"/>
      <c r="G484" s="1014">
        <f t="shared" si="18"/>
        <v>0</v>
      </c>
      <c r="H484" s="1014">
        <f t="shared" si="18"/>
        <v>0</v>
      </c>
      <c r="I484" s="1014">
        <f t="shared" si="18"/>
        <v>0</v>
      </c>
      <c r="J484" s="1014">
        <f t="shared" si="18"/>
        <v>0</v>
      </c>
      <c r="K484" s="1014">
        <f t="shared" si="18"/>
        <v>0</v>
      </c>
      <c r="L484" s="1014">
        <f t="shared" si="18"/>
        <v>0</v>
      </c>
      <c r="M484" s="1014">
        <f t="shared" si="18"/>
        <v>0</v>
      </c>
      <c r="N484" s="1015">
        <f t="shared" si="18"/>
        <v>0</v>
      </c>
      <c r="O484" s="973"/>
      <c r="P484" s="973"/>
      <c r="Q484" s="1007"/>
    </row>
    <row r="485" spans="1:17" s="948" customFormat="1" hidden="1" outlineLevel="1">
      <c r="B485" s="985" t="str">
        <f t="shared" si="19"/>
        <v>SKU 1</v>
      </c>
      <c r="C485" s="985" t="str">
        <f t="shared" si="19"/>
        <v>SKU 1</v>
      </c>
      <c r="D485" s="986" t="str">
        <f t="shared" si="19"/>
        <v>TM</v>
      </c>
      <c r="E485" s="986" t="str">
        <f t="shared" si="19"/>
        <v>EUR</v>
      </c>
      <c r="F485" s="969"/>
      <c r="G485" s="1014">
        <f t="shared" si="18"/>
        <v>0</v>
      </c>
      <c r="H485" s="1014">
        <f t="shared" si="18"/>
        <v>0</v>
      </c>
      <c r="I485" s="1014">
        <f t="shared" si="18"/>
        <v>0</v>
      </c>
      <c r="J485" s="1014">
        <f t="shared" si="18"/>
        <v>0</v>
      </c>
      <c r="K485" s="1014">
        <f t="shared" si="18"/>
        <v>0</v>
      </c>
      <c r="L485" s="1014">
        <f t="shared" si="18"/>
        <v>0</v>
      </c>
      <c r="M485" s="1014">
        <f t="shared" si="18"/>
        <v>0</v>
      </c>
      <c r="N485" s="1015">
        <f t="shared" si="18"/>
        <v>0</v>
      </c>
      <c r="O485" s="973"/>
      <c r="P485" s="973"/>
      <c r="Q485" s="1007"/>
    </row>
    <row r="486" spans="1:17" s="948" customFormat="1" hidden="1" outlineLevel="1">
      <c r="B486" s="985" t="str">
        <f t="shared" si="19"/>
        <v>SKU 2</v>
      </c>
      <c r="C486" s="985" t="str">
        <f t="shared" si="19"/>
        <v>SKU 2</v>
      </c>
      <c r="D486" s="986" t="str">
        <f t="shared" si="19"/>
        <v>TM</v>
      </c>
      <c r="E486" s="986" t="str">
        <f t="shared" si="19"/>
        <v>EUR</v>
      </c>
      <c r="F486" s="969"/>
      <c r="G486" s="1014">
        <f t="shared" si="18"/>
        <v>0</v>
      </c>
      <c r="H486" s="1014">
        <f t="shared" si="18"/>
        <v>0</v>
      </c>
      <c r="I486" s="1014">
        <f t="shared" si="18"/>
        <v>0</v>
      </c>
      <c r="J486" s="1014">
        <f t="shared" si="18"/>
        <v>0</v>
      </c>
      <c r="K486" s="1014">
        <f t="shared" si="18"/>
        <v>0</v>
      </c>
      <c r="L486" s="1014">
        <f t="shared" si="18"/>
        <v>0</v>
      </c>
      <c r="M486" s="1014">
        <f t="shared" si="18"/>
        <v>0</v>
      </c>
      <c r="N486" s="1015">
        <f t="shared" si="18"/>
        <v>0</v>
      </c>
      <c r="O486" s="973"/>
      <c r="P486" s="973"/>
      <c r="Q486" s="1007"/>
    </row>
    <row r="487" spans="1:17" s="948" customFormat="1" hidden="1" outlineLevel="1">
      <c r="B487" s="985" t="str">
        <f t="shared" si="19"/>
        <v xml:space="preserve">SKU 3 </v>
      </c>
      <c r="C487" s="985" t="str">
        <f t="shared" si="19"/>
        <v xml:space="preserve">SKU 3 </v>
      </c>
      <c r="D487" s="986" t="str">
        <f t="shared" si="19"/>
        <v>TM</v>
      </c>
      <c r="E487" s="986" t="str">
        <f t="shared" si="19"/>
        <v>EUR</v>
      </c>
      <c r="F487" s="969"/>
      <c r="G487" s="1014">
        <f t="shared" si="18"/>
        <v>0</v>
      </c>
      <c r="H487" s="1014">
        <f t="shared" si="18"/>
        <v>0</v>
      </c>
      <c r="I487" s="1014">
        <f t="shared" si="18"/>
        <v>0</v>
      </c>
      <c r="J487" s="1014">
        <f t="shared" si="18"/>
        <v>0</v>
      </c>
      <c r="K487" s="1014">
        <f t="shared" si="18"/>
        <v>0</v>
      </c>
      <c r="L487" s="1014">
        <f t="shared" si="18"/>
        <v>0</v>
      </c>
      <c r="M487" s="1014">
        <f t="shared" si="18"/>
        <v>0</v>
      </c>
      <c r="N487" s="1015">
        <f t="shared" si="18"/>
        <v>0</v>
      </c>
      <c r="O487" s="973"/>
      <c r="P487" s="973"/>
      <c r="Q487" s="1007"/>
    </row>
    <row r="488" spans="1:17" s="948" customFormat="1" hidden="1" outlineLevel="1">
      <c r="B488" s="985" t="str">
        <f t="shared" si="19"/>
        <v>SKU 4</v>
      </c>
      <c r="C488" s="985" t="str">
        <f t="shared" si="19"/>
        <v>SKU 4</v>
      </c>
      <c r="D488" s="986" t="str">
        <f t="shared" si="19"/>
        <v>TM</v>
      </c>
      <c r="E488" s="986" t="str">
        <f t="shared" si="19"/>
        <v>EUR</v>
      </c>
      <c r="F488" s="969"/>
      <c r="G488" s="1014">
        <f t="shared" si="18"/>
        <v>0</v>
      </c>
      <c r="H488" s="1014">
        <f t="shared" si="18"/>
        <v>0</v>
      </c>
      <c r="I488" s="1014">
        <f t="shared" si="18"/>
        <v>0</v>
      </c>
      <c r="J488" s="1014">
        <f t="shared" si="18"/>
        <v>0</v>
      </c>
      <c r="K488" s="1014">
        <f t="shared" si="18"/>
        <v>0</v>
      </c>
      <c r="L488" s="1014">
        <f t="shared" si="18"/>
        <v>0</v>
      </c>
      <c r="M488" s="1014">
        <f t="shared" si="18"/>
        <v>0</v>
      </c>
      <c r="N488" s="1015">
        <f t="shared" si="18"/>
        <v>0</v>
      </c>
      <c r="O488" s="973"/>
      <c r="P488" s="973"/>
      <c r="Q488" s="1007"/>
    </row>
    <row r="489" spans="1:17" s="948" customFormat="1" hidden="1" outlineLevel="1">
      <c r="B489" s="985" t="str">
        <f t="shared" si="19"/>
        <v>SKU 5</v>
      </c>
      <c r="C489" s="985" t="str">
        <f t="shared" si="19"/>
        <v>SKU 5</v>
      </c>
      <c r="D489" s="986" t="str">
        <f t="shared" si="19"/>
        <v>TM</v>
      </c>
      <c r="E489" s="986" t="str">
        <f t="shared" si="19"/>
        <v>EUR</v>
      </c>
      <c r="F489" s="969"/>
      <c r="G489" s="1014">
        <f t="shared" si="18"/>
        <v>0</v>
      </c>
      <c r="H489" s="1014">
        <f t="shared" si="18"/>
        <v>0</v>
      </c>
      <c r="I489" s="1014">
        <f t="shared" si="18"/>
        <v>0</v>
      </c>
      <c r="J489" s="1014">
        <f t="shared" si="18"/>
        <v>0</v>
      </c>
      <c r="K489" s="1014">
        <f t="shared" si="18"/>
        <v>0</v>
      </c>
      <c r="L489" s="1014">
        <f t="shared" si="18"/>
        <v>0</v>
      </c>
      <c r="M489" s="1014">
        <f t="shared" si="18"/>
        <v>0</v>
      </c>
      <c r="N489" s="1015">
        <f t="shared" si="18"/>
        <v>0</v>
      </c>
      <c r="O489" s="973"/>
      <c r="P489" s="973"/>
      <c r="Q489" s="1007"/>
    </row>
    <row r="490" spans="1:17" s="948" customFormat="1" hidden="1" outlineLevel="1">
      <c r="B490" s="985" t="str">
        <f t="shared" si="19"/>
        <v>SKU 1</v>
      </c>
      <c r="C490" s="985" t="str">
        <f t="shared" si="19"/>
        <v>SKU 1</v>
      </c>
      <c r="D490" s="986" t="str">
        <f t="shared" si="19"/>
        <v>MN</v>
      </c>
      <c r="E490" s="986" t="str">
        <f t="shared" si="19"/>
        <v>EUR</v>
      </c>
      <c r="F490" s="969"/>
      <c r="G490" s="1014">
        <f t="shared" si="18"/>
        <v>0</v>
      </c>
      <c r="H490" s="1014">
        <f t="shared" si="18"/>
        <v>0</v>
      </c>
      <c r="I490" s="1014">
        <f t="shared" si="18"/>
        <v>0</v>
      </c>
      <c r="J490" s="1014">
        <f t="shared" si="18"/>
        <v>0</v>
      </c>
      <c r="K490" s="1014">
        <f t="shared" si="18"/>
        <v>0</v>
      </c>
      <c r="L490" s="1014">
        <f t="shared" si="18"/>
        <v>0</v>
      </c>
      <c r="M490" s="1014">
        <f t="shared" si="18"/>
        <v>0</v>
      </c>
      <c r="N490" s="1015">
        <f t="shared" si="18"/>
        <v>0</v>
      </c>
      <c r="O490" s="973"/>
      <c r="P490" s="973"/>
      <c r="Q490" s="1007"/>
    </row>
    <row r="491" spans="1:17" s="948" customFormat="1" hidden="1" outlineLevel="1">
      <c r="B491" s="985" t="str">
        <f t="shared" si="19"/>
        <v>SKU 2</v>
      </c>
      <c r="C491" s="985" t="str">
        <f t="shared" si="19"/>
        <v>SKU 2</v>
      </c>
      <c r="D491" s="986" t="str">
        <f t="shared" si="19"/>
        <v>MN</v>
      </c>
      <c r="E491" s="986" t="str">
        <f t="shared" si="19"/>
        <v>EUR</v>
      </c>
      <c r="F491" s="969"/>
      <c r="G491" s="1014">
        <f t="shared" si="18"/>
        <v>0</v>
      </c>
      <c r="H491" s="1014">
        <f t="shared" si="18"/>
        <v>0</v>
      </c>
      <c r="I491" s="1014">
        <f t="shared" si="18"/>
        <v>0</v>
      </c>
      <c r="J491" s="1014">
        <f t="shared" si="18"/>
        <v>0</v>
      </c>
      <c r="K491" s="1014">
        <f t="shared" si="18"/>
        <v>0</v>
      </c>
      <c r="L491" s="1014">
        <f t="shared" si="18"/>
        <v>0</v>
      </c>
      <c r="M491" s="1014">
        <f t="shared" si="18"/>
        <v>0</v>
      </c>
      <c r="N491" s="1015">
        <f t="shared" si="18"/>
        <v>0</v>
      </c>
      <c r="O491" s="973"/>
      <c r="P491" s="973"/>
      <c r="Q491" s="1007"/>
    </row>
    <row r="492" spans="1:17" s="948" customFormat="1" hidden="1" outlineLevel="1">
      <c r="B492" s="985" t="str">
        <f t="shared" si="19"/>
        <v xml:space="preserve">SKU 3 </v>
      </c>
      <c r="C492" s="985" t="str">
        <f t="shared" si="19"/>
        <v xml:space="preserve">SKU 3 </v>
      </c>
      <c r="D492" s="986" t="str">
        <f t="shared" si="19"/>
        <v>MN</v>
      </c>
      <c r="E492" s="986" t="str">
        <f t="shared" si="19"/>
        <v>EUR</v>
      </c>
      <c r="F492" s="969"/>
      <c r="G492" s="1014">
        <f t="shared" si="18"/>
        <v>0</v>
      </c>
      <c r="H492" s="1014">
        <f t="shared" si="18"/>
        <v>0</v>
      </c>
      <c r="I492" s="1014">
        <f t="shared" si="18"/>
        <v>0</v>
      </c>
      <c r="J492" s="1014">
        <f t="shared" si="18"/>
        <v>0</v>
      </c>
      <c r="K492" s="1014">
        <f t="shared" si="18"/>
        <v>0</v>
      </c>
      <c r="L492" s="1014">
        <f t="shared" si="18"/>
        <v>0</v>
      </c>
      <c r="M492" s="1014">
        <f t="shared" si="18"/>
        <v>0</v>
      </c>
      <c r="N492" s="1015">
        <f t="shared" si="18"/>
        <v>0</v>
      </c>
      <c r="O492" s="973"/>
      <c r="P492" s="973"/>
      <c r="Q492" s="1007"/>
    </row>
    <row r="493" spans="1:17" s="948" customFormat="1" hidden="1" outlineLevel="1">
      <c r="B493" s="985" t="str">
        <f t="shared" si="19"/>
        <v>SKU 4</v>
      </c>
      <c r="C493" s="985" t="str">
        <f t="shared" si="19"/>
        <v>SKU 4</v>
      </c>
      <c r="D493" s="986" t="str">
        <f t="shared" si="19"/>
        <v>MN</v>
      </c>
      <c r="E493" s="986" t="str">
        <f t="shared" si="19"/>
        <v>EUR</v>
      </c>
      <c r="F493" s="969"/>
      <c r="G493" s="1014">
        <f t="shared" si="18"/>
        <v>0</v>
      </c>
      <c r="H493" s="1014">
        <f t="shared" si="18"/>
        <v>0</v>
      </c>
      <c r="I493" s="1014">
        <f t="shared" si="18"/>
        <v>0</v>
      </c>
      <c r="J493" s="1014">
        <f t="shared" si="18"/>
        <v>0</v>
      </c>
      <c r="K493" s="1014">
        <f t="shared" si="18"/>
        <v>0</v>
      </c>
      <c r="L493" s="1014">
        <f t="shared" si="18"/>
        <v>0</v>
      </c>
      <c r="M493" s="1014">
        <f t="shared" si="18"/>
        <v>0</v>
      </c>
      <c r="N493" s="1015">
        <f t="shared" si="18"/>
        <v>0</v>
      </c>
      <c r="O493" s="973"/>
      <c r="P493" s="973"/>
      <c r="Q493" s="1007"/>
    </row>
    <row r="494" spans="1:17" s="948" customFormat="1" hidden="1" outlineLevel="1">
      <c r="B494" s="985" t="str">
        <f t="shared" si="19"/>
        <v>SKU 5</v>
      </c>
      <c r="C494" s="985" t="str">
        <f t="shared" si="19"/>
        <v>SKU 5</v>
      </c>
      <c r="D494" s="986" t="str">
        <f t="shared" si="19"/>
        <v>MN</v>
      </c>
      <c r="E494" s="986" t="str">
        <f t="shared" si="19"/>
        <v>EUR</v>
      </c>
      <c r="F494" s="969"/>
      <c r="G494" s="1014">
        <f t="shared" si="18"/>
        <v>0</v>
      </c>
      <c r="H494" s="1014">
        <f t="shared" si="18"/>
        <v>0</v>
      </c>
      <c r="I494" s="1014">
        <f t="shared" si="18"/>
        <v>0</v>
      </c>
      <c r="J494" s="1014">
        <f t="shared" si="18"/>
        <v>0</v>
      </c>
      <c r="K494" s="1014">
        <f t="shared" si="18"/>
        <v>0</v>
      </c>
      <c r="L494" s="1014">
        <f t="shared" si="18"/>
        <v>0</v>
      </c>
      <c r="M494" s="1014">
        <f t="shared" si="18"/>
        <v>0</v>
      </c>
      <c r="N494" s="1015">
        <f t="shared" si="18"/>
        <v>0</v>
      </c>
      <c r="O494" s="973"/>
      <c r="P494" s="973"/>
      <c r="Q494" s="1007"/>
    </row>
    <row r="495" spans="1:17" s="948" customFormat="1" collapsed="1">
      <c r="B495" s="981" t="s">
        <v>739</v>
      </c>
      <c r="C495" s="981" t="s">
        <v>740</v>
      </c>
      <c r="D495" s="981"/>
      <c r="E495" s="981"/>
      <c r="F495" s="981"/>
      <c r="G495" s="982"/>
      <c r="H495" s="982"/>
      <c r="I495" s="982"/>
      <c r="J495" s="982"/>
      <c r="K495" s="982"/>
      <c r="L495" s="982"/>
      <c r="M495" s="982"/>
      <c r="N495" s="983"/>
      <c r="O495" s="984"/>
      <c r="P495" s="984"/>
    </row>
    <row r="496" spans="1:17" s="948" customFormat="1">
      <c r="A496" s="1016" t="s">
        <v>741</v>
      </c>
      <c r="B496" s="985" t="str">
        <f t="shared" ref="B496:C555" si="20">B313</f>
        <v>SKU 1</v>
      </c>
      <c r="C496" s="985" t="str">
        <f t="shared" si="20"/>
        <v>SKU 1</v>
      </c>
      <c r="D496" s="986" t="str">
        <f t="shared" ref="D496:E555" si="21">D435</f>
        <v>RU</v>
      </c>
      <c r="E496" s="986" t="str">
        <f t="shared" si="21"/>
        <v>RUB</v>
      </c>
      <c r="F496" s="969"/>
      <c r="G496" s="1017">
        <f t="shared" ref="G496:N497" si="22">G435*G8</f>
        <v>48429000</v>
      </c>
      <c r="H496" s="1017">
        <f t="shared" si="22"/>
        <v>82912320</v>
      </c>
      <c r="I496" s="1017">
        <f t="shared" si="22"/>
        <v>159687936</v>
      </c>
      <c r="J496" s="1017">
        <f t="shared" si="22"/>
        <v>239210496.00000003</v>
      </c>
      <c r="K496" s="1017">
        <f t="shared" si="22"/>
        <v>332739912.96000004</v>
      </c>
      <c r="L496" s="1017">
        <f t="shared" si="22"/>
        <v>427241708.96000004</v>
      </c>
      <c r="M496" s="1017">
        <f t="shared" si="22"/>
        <v>457142741.21999997</v>
      </c>
      <c r="N496" s="1018">
        <f t="shared" si="22"/>
        <v>489149639.44</v>
      </c>
      <c r="O496" s="1019"/>
      <c r="P496" s="1019"/>
      <c r="Q496" s="1007"/>
    </row>
    <row r="497" spans="1:17" s="948" customFormat="1">
      <c r="A497" s="1016" t="s">
        <v>741</v>
      </c>
      <c r="B497" s="985" t="str">
        <f t="shared" si="20"/>
        <v>SKU 2</v>
      </c>
      <c r="C497" s="985" t="str">
        <f t="shared" si="20"/>
        <v>SKU 2</v>
      </c>
      <c r="D497" s="986" t="str">
        <f t="shared" si="21"/>
        <v>RU</v>
      </c>
      <c r="E497" s="986" t="str">
        <f t="shared" si="21"/>
        <v>RUB</v>
      </c>
      <c r="F497" s="969"/>
      <c r="G497" s="1017">
        <f t="shared" si="22"/>
        <v>0</v>
      </c>
      <c r="H497" s="1017">
        <f t="shared" si="22"/>
        <v>0</v>
      </c>
      <c r="I497" s="1017">
        <f t="shared" si="22"/>
        <v>0</v>
      </c>
      <c r="J497" s="1017">
        <f t="shared" si="22"/>
        <v>0</v>
      </c>
      <c r="K497" s="1017">
        <f t="shared" si="22"/>
        <v>0</v>
      </c>
      <c r="L497" s="1017">
        <f t="shared" si="22"/>
        <v>0</v>
      </c>
      <c r="M497" s="1017">
        <f t="shared" si="22"/>
        <v>0</v>
      </c>
      <c r="N497" s="1018">
        <f t="shared" si="22"/>
        <v>0</v>
      </c>
      <c r="O497" s="1019"/>
      <c r="P497" s="1019"/>
      <c r="Q497" s="1007"/>
    </row>
    <row r="498" spans="1:17" s="948" customFormat="1">
      <c r="A498" s="1016" t="s">
        <v>741</v>
      </c>
      <c r="B498" s="985" t="str">
        <f t="shared" si="20"/>
        <v xml:space="preserve">SKU 3 </v>
      </c>
      <c r="C498" s="985" t="str">
        <f t="shared" si="20"/>
        <v xml:space="preserve">SKU 3 </v>
      </c>
      <c r="D498" s="986" t="str">
        <f t="shared" si="21"/>
        <v>RU</v>
      </c>
      <c r="E498" s="986" t="str">
        <f t="shared" si="21"/>
        <v>RUB</v>
      </c>
      <c r="F498" s="969"/>
      <c r="G498" s="1017">
        <f t="shared" ref="G498:N529" si="23">G437*G10</f>
        <v>0</v>
      </c>
      <c r="H498" s="1017">
        <f t="shared" si="23"/>
        <v>0</v>
      </c>
      <c r="I498" s="1017">
        <f t="shared" si="23"/>
        <v>0</v>
      </c>
      <c r="J498" s="1017">
        <f t="shared" si="23"/>
        <v>0</v>
      </c>
      <c r="K498" s="1017">
        <f t="shared" si="23"/>
        <v>0</v>
      </c>
      <c r="L498" s="1017">
        <f t="shared" si="23"/>
        <v>0</v>
      </c>
      <c r="M498" s="1017">
        <f t="shared" si="23"/>
        <v>0</v>
      </c>
      <c r="N498" s="1018">
        <f t="shared" si="23"/>
        <v>0</v>
      </c>
      <c r="O498" s="1019"/>
      <c r="P498" s="1019"/>
      <c r="Q498" s="1007"/>
    </row>
    <row r="499" spans="1:17" s="948" customFormat="1">
      <c r="A499" s="1016" t="s">
        <v>741</v>
      </c>
      <c r="B499" s="985" t="str">
        <f t="shared" si="20"/>
        <v>SKU 4</v>
      </c>
      <c r="C499" s="985" t="str">
        <f t="shared" si="20"/>
        <v>SKU 4</v>
      </c>
      <c r="D499" s="986" t="str">
        <f t="shared" si="21"/>
        <v>RU</v>
      </c>
      <c r="E499" s="986" t="str">
        <f t="shared" si="21"/>
        <v>RUB</v>
      </c>
      <c r="F499" s="969"/>
      <c r="G499" s="1017">
        <f t="shared" si="23"/>
        <v>0</v>
      </c>
      <c r="H499" s="1017">
        <f t="shared" si="23"/>
        <v>0</v>
      </c>
      <c r="I499" s="1017">
        <f t="shared" si="23"/>
        <v>0</v>
      </c>
      <c r="J499" s="1017">
        <f t="shared" si="23"/>
        <v>0</v>
      </c>
      <c r="K499" s="1017">
        <f t="shared" si="23"/>
        <v>0</v>
      </c>
      <c r="L499" s="1017">
        <f t="shared" si="23"/>
        <v>0</v>
      </c>
      <c r="M499" s="1017">
        <f t="shared" si="23"/>
        <v>0</v>
      </c>
      <c r="N499" s="1018">
        <f t="shared" si="23"/>
        <v>0</v>
      </c>
      <c r="O499" s="1019"/>
      <c r="P499" s="1019"/>
      <c r="Q499" s="1007"/>
    </row>
    <row r="500" spans="1:17" s="948" customFormat="1">
      <c r="A500" s="1016" t="s">
        <v>741</v>
      </c>
      <c r="B500" s="985" t="str">
        <f t="shared" si="20"/>
        <v>SKU 5</v>
      </c>
      <c r="C500" s="985" t="str">
        <f t="shared" si="20"/>
        <v>SKU 5</v>
      </c>
      <c r="D500" s="986" t="str">
        <f t="shared" si="21"/>
        <v>RU</v>
      </c>
      <c r="E500" s="986" t="str">
        <f t="shared" si="21"/>
        <v>RUB</v>
      </c>
      <c r="F500" s="969"/>
      <c r="G500" s="1017">
        <f t="shared" si="23"/>
        <v>0</v>
      </c>
      <c r="H500" s="1017">
        <f t="shared" si="23"/>
        <v>0</v>
      </c>
      <c r="I500" s="1017">
        <f t="shared" si="23"/>
        <v>0</v>
      </c>
      <c r="J500" s="1017">
        <f t="shared" si="23"/>
        <v>0</v>
      </c>
      <c r="K500" s="1017">
        <f t="shared" si="23"/>
        <v>0</v>
      </c>
      <c r="L500" s="1017">
        <f t="shared" si="23"/>
        <v>0</v>
      </c>
      <c r="M500" s="1017">
        <f t="shared" si="23"/>
        <v>0</v>
      </c>
      <c r="N500" s="1018">
        <f t="shared" si="23"/>
        <v>0</v>
      </c>
      <c r="O500" s="1019"/>
      <c r="P500" s="1019"/>
      <c r="Q500" s="1007"/>
    </row>
    <row r="501" spans="1:17" s="948" customFormat="1" hidden="1" outlineLevel="1">
      <c r="A501" s="1016" t="s">
        <v>741</v>
      </c>
      <c r="B501" s="985" t="str">
        <f t="shared" si="20"/>
        <v>SKU 1</v>
      </c>
      <c r="C501" s="985" t="str">
        <f t="shared" si="20"/>
        <v>SKU 1</v>
      </c>
      <c r="D501" s="986" t="str">
        <f t="shared" si="21"/>
        <v>KZ</v>
      </c>
      <c r="E501" s="986" t="str">
        <f t="shared" si="21"/>
        <v>EUR</v>
      </c>
      <c r="F501" s="969"/>
      <c r="G501" s="1017">
        <f t="shared" si="23"/>
        <v>0</v>
      </c>
      <c r="H501" s="1017">
        <f t="shared" si="23"/>
        <v>0</v>
      </c>
      <c r="I501" s="1017">
        <f t="shared" si="23"/>
        <v>0</v>
      </c>
      <c r="J501" s="1017">
        <f t="shared" si="23"/>
        <v>0</v>
      </c>
      <c r="K501" s="1017">
        <f t="shared" si="23"/>
        <v>0</v>
      </c>
      <c r="L501" s="1017">
        <f t="shared" si="23"/>
        <v>0</v>
      </c>
      <c r="M501" s="1017">
        <f t="shared" si="23"/>
        <v>0</v>
      </c>
      <c r="N501" s="1018">
        <f t="shared" si="23"/>
        <v>0</v>
      </c>
      <c r="O501" s="1019"/>
      <c r="P501" s="1019"/>
      <c r="Q501" s="1007"/>
    </row>
    <row r="502" spans="1:17" s="948" customFormat="1" hidden="1" outlineLevel="1">
      <c r="A502" s="1016" t="s">
        <v>741</v>
      </c>
      <c r="B502" s="985" t="str">
        <f t="shared" si="20"/>
        <v>SKU 2</v>
      </c>
      <c r="C502" s="985" t="str">
        <f t="shared" si="20"/>
        <v>SKU 2</v>
      </c>
      <c r="D502" s="986" t="str">
        <f t="shared" si="21"/>
        <v>KZ</v>
      </c>
      <c r="E502" s="986" t="str">
        <f t="shared" si="21"/>
        <v>EUR</v>
      </c>
      <c r="F502" s="969"/>
      <c r="G502" s="1017">
        <f t="shared" si="23"/>
        <v>0</v>
      </c>
      <c r="H502" s="1017">
        <f t="shared" si="23"/>
        <v>0</v>
      </c>
      <c r="I502" s="1017">
        <f t="shared" si="23"/>
        <v>0</v>
      </c>
      <c r="J502" s="1017">
        <f t="shared" si="23"/>
        <v>0</v>
      </c>
      <c r="K502" s="1017">
        <f t="shared" si="23"/>
        <v>0</v>
      </c>
      <c r="L502" s="1017">
        <f t="shared" si="23"/>
        <v>0</v>
      </c>
      <c r="M502" s="1017">
        <f t="shared" si="23"/>
        <v>0</v>
      </c>
      <c r="N502" s="1018">
        <f t="shared" si="23"/>
        <v>0</v>
      </c>
      <c r="O502" s="1019"/>
      <c r="P502" s="1019"/>
      <c r="Q502" s="1007"/>
    </row>
    <row r="503" spans="1:17" s="948" customFormat="1" hidden="1" outlineLevel="1">
      <c r="A503" s="1016" t="s">
        <v>741</v>
      </c>
      <c r="B503" s="985" t="str">
        <f t="shared" si="20"/>
        <v xml:space="preserve">SKU 3 </v>
      </c>
      <c r="C503" s="985" t="str">
        <f t="shared" si="20"/>
        <v xml:space="preserve">SKU 3 </v>
      </c>
      <c r="D503" s="986" t="str">
        <f t="shared" si="21"/>
        <v>KZ</v>
      </c>
      <c r="E503" s="986" t="str">
        <f t="shared" si="21"/>
        <v>EUR</v>
      </c>
      <c r="F503" s="969"/>
      <c r="G503" s="1017">
        <f t="shared" si="23"/>
        <v>0</v>
      </c>
      <c r="H503" s="1017">
        <f t="shared" si="23"/>
        <v>0</v>
      </c>
      <c r="I503" s="1017">
        <f t="shared" si="23"/>
        <v>0</v>
      </c>
      <c r="J503" s="1017">
        <f t="shared" si="23"/>
        <v>0</v>
      </c>
      <c r="K503" s="1017">
        <f t="shared" si="23"/>
        <v>0</v>
      </c>
      <c r="L503" s="1017">
        <f t="shared" si="23"/>
        <v>0</v>
      </c>
      <c r="M503" s="1017">
        <f t="shared" si="23"/>
        <v>0</v>
      </c>
      <c r="N503" s="1018">
        <f t="shared" si="23"/>
        <v>0</v>
      </c>
      <c r="O503" s="1019"/>
      <c r="P503" s="1019"/>
      <c r="Q503" s="1007"/>
    </row>
    <row r="504" spans="1:17" s="948" customFormat="1" hidden="1" outlineLevel="1">
      <c r="A504" s="1016" t="s">
        <v>741</v>
      </c>
      <c r="B504" s="985" t="str">
        <f t="shared" si="20"/>
        <v>SKU 4</v>
      </c>
      <c r="C504" s="985" t="str">
        <f t="shared" si="20"/>
        <v>SKU 4</v>
      </c>
      <c r="D504" s="986" t="str">
        <f t="shared" si="21"/>
        <v>KZ</v>
      </c>
      <c r="E504" s="986" t="str">
        <f t="shared" si="21"/>
        <v>EUR</v>
      </c>
      <c r="F504" s="969"/>
      <c r="G504" s="1017">
        <f t="shared" si="23"/>
        <v>0</v>
      </c>
      <c r="H504" s="1017">
        <f t="shared" si="23"/>
        <v>0</v>
      </c>
      <c r="I504" s="1017">
        <f t="shared" si="23"/>
        <v>0</v>
      </c>
      <c r="J504" s="1017">
        <f t="shared" si="23"/>
        <v>0</v>
      </c>
      <c r="K504" s="1017">
        <f t="shared" si="23"/>
        <v>0</v>
      </c>
      <c r="L504" s="1017">
        <f t="shared" si="23"/>
        <v>0</v>
      </c>
      <c r="M504" s="1017">
        <f t="shared" si="23"/>
        <v>0</v>
      </c>
      <c r="N504" s="1018">
        <f t="shared" si="23"/>
        <v>0</v>
      </c>
      <c r="O504" s="1019"/>
      <c r="P504" s="1019"/>
      <c r="Q504" s="1007"/>
    </row>
    <row r="505" spans="1:17" s="948" customFormat="1" hidden="1" outlineLevel="1">
      <c r="A505" s="1016" t="s">
        <v>741</v>
      </c>
      <c r="B505" s="985" t="str">
        <f t="shared" si="20"/>
        <v>SKU 5</v>
      </c>
      <c r="C505" s="985" t="str">
        <f t="shared" si="20"/>
        <v>SKU 5</v>
      </c>
      <c r="D505" s="986" t="str">
        <f t="shared" si="21"/>
        <v>KZ</v>
      </c>
      <c r="E505" s="986" t="str">
        <f t="shared" si="21"/>
        <v>EUR</v>
      </c>
      <c r="F505" s="969"/>
      <c r="G505" s="1017">
        <f t="shared" si="23"/>
        <v>0</v>
      </c>
      <c r="H505" s="1017">
        <f t="shared" si="23"/>
        <v>0</v>
      </c>
      <c r="I505" s="1017">
        <f t="shared" si="23"/>
        <v>0</v>
      </c>
      <c r="J505" s="1017">
        <f t="shared" si="23"/>
        <v>0</v>
      </c>
      <c r="K505" s="1017">
        <f t="shared" si="23"/>
        <v>0</v>
      </c>
      <c r="L505" s="1017">
        <f t="shared" si="23"/>
        <v>0</v>
      </c>
      <c r="M505" s="1017">
        <f t="shared" si="23"/>
        <v>0</v>
      </c>
      <c r="N505" s="1018">
        <f t="shared" si="23"/>
        <v>0</v>
      </c>
      <c r="O505" s="1019"/>
      <c r="P505" s="1019"/>
      <c r="Q505" s="1007"/>
    </row>
    <row r="506" spans="1:17" s="948" customFormat="1" hidden="1" outlineLevel="1">
      <c r="A506" s="1016" t="s">
        <v>741</v>
      </c>
      <c r="B506" s="985" t="str">
        <f t="shared" si="20"/>
        <v>SKU 1</v>
      </c>
      <c r="C506" s="985" t="str">
        <f t="shared" si="20"/>
        <v>SKU 1</v>
      </c>
      <c r="D506" s="986" t="str">
        <f t="shared" si="21"/>
        <v>UZ</v>
      </c>
      <c r="E506" s="986" t="str">
        <f t="shared" si="21"/>
        <v>EUR</v>
      </c>
      <c r="F506" s="969"/>
      <c r="G506" s="1017">
        <f t="shared" si="23"/>
        <v>0</v>
      </c>
      <c r="H506" s="1017">
        <f t="shared" si="23"/>
        <v>0</v>
      </c>
      <c r="I506" s="1017">
        <f t="shared" si="23"/>
        <v>0</v>
      </c>
      <c r="J506" s="1017">
        <f t="shared" si="23"/>
        <v>0</v>
      </c>
      <c r="K506" s="1017">
        <f t="shared" si="23"/>
        <v>0</v>
      </c>
      <c r="L506" s="1017">
        <f t="shared" si="23"/>
        <v>0</v>
      </c>
      <c r="M506" s="1017">
        <f t="shared" si="23"/>
        <v>0</v>
      </c>
      <c r="N506" s="1018">
        <f t="shared" si="23"/>
        <v>0</v>
      </c>
      <c r="O506" s="1019"/>
      <c r="P506" s="1019"/>
      <c r="Q506" s="1007"/>
    </row>
    <row r="507" spans="1:17" s="948" customFormat="1" hidden="1" outlineLevel="1">
      <c r="A507" s="1016" t="s">
        <v>741</v>
      </c>
      <c r="B507" s="985" t="str">
        <f t="shared" si="20"/>
        <v>SKU 2</v>
      </c>
      <c r="C507" s="985" t="str">
        <f t="shared" si="20"/>
        <v>SKU 2</v>
      </c>
      <c r="D507" s="986" t="str">
        <f t="shared" si="21"/>
        <v>UZ</v>
      </c>
      <c r="E507" s="986" t="str">
        <f t="shared" si="21"/>
        <v>EUR</v>
      </c>
      <c r="F507" s="969"/>
      <c r="G507" s="1017">
        <f t="shared" si="23"/>
        <v>0</v>
      </c>
      <c r="H507" s="1017">
        <f t="shared" si="23"/>
        <v>0</v>
      </c>
      <c r="I507" s="1017">
        <f t="shared" si="23"/>
        <v>0</v>
      </c>
      <c r="J507" s="1017">
        <f t="shared" si="23"/>
        <v>0</v>
      </c>
      <c r="K507" s="1017">
        <f t="shared" si="23"/>
        <v>0</v>
      </c>
      <c r="L507" s="1017">
        <f t="shared" si="23"/>
        <v>0</v>
      </c>
      <c r="M507" s="1017">
        <f t="shared" si="23"/>
        <v>0</v>
      </c>
      <c r="N507" s="1018">
        <f t="shared" si="23"/>
        <v>0</v>
      </c>
      <c r="O507" s="1019"/>
      <c r="P507" s="1019"/>
      <c r="Q507" s="1007"/>
    </row>
    <row r="508" spans="1:17" s="948" customFormat="1" hidden="1" outlineLevel="1">
      <c r="A508" s="1016" t="s">
        <v>741</v>
      </c>
      <c r="B508" s="985" t="str">
        <f t="shared" si="20"/>
        <v xml:space="preserve">SKU 3 </v>
      </c>
      <c r="C508" s="985" t="str">
        <f t="shared" si="20"/>
        <v xml:space="preserve">SKU 3 </v>
      </c>
      <c r="D508" s="986" t="str">
        <f t="shared" si="21"/>
        <v>UZ</v>
      </c>
      <c r="E508" s="986" t="str">
        <f t="shared" si="21"/>
        <v>EUR</v>
      </c>
      <c r="F508" s="969"/>
      <c r="G508" s="1017">
        <f t="shared" si="23"/>
        <v>0</v>
      </c>
      <c r="H508" s="1017">
        <f t="shared" si="23"/>
        <v>0</v>
      </c>
      <c r="I508" s="1017">
        <f t="shared" si="23"/>
        <v>0</v>
      </c>
      <c r="J508" s="1017">
        <f t="shared" si="23"/>
        <v>0</v>
      </c>
      <c r="K508" s="1017">
        <f t="shared" si="23"/>
        <v>0</v>
      </c>
      <c r="L508" s="1017">
        <f t="shared" si="23"/>
        <v>0</v>
      </c>
      <c r="M508" s="1017">
        <f t="shared" si="23"/>
        <v>0</v>
      </c>
      <c r="N508" s="1018">
        <f t="shared" si="23"/>
        <v>0</v>
      </c>
      <c r="O508" s="1019"/>
      <c r="P508" s="1019"/>
      <c r="Q508" s="1007"/>
    </row>
    <row r="509" spans="1:17" s="948" customFormat="1" hidden="1" outlineLevel="1">
      <c r="A509" s="1016" t="s">
        <v>741</v>
      </c>
      <c r="B509" s="985" t="str">
        <f t="shared" si="20"/>
        <v>SKU 4</v>
      </c>
      <c r="C509" s="985" t="str">
        <f t="shared" si="20"/>
        <v>SKU 4</v>
      </c>
      <c r="D509" s="986" t="str">
        <f t="shared" si="21"/>
        <v>UZ</v>
      </c>
      <c r="E509" s="986" t="str">
        <f t="shared" si="21"/>
        <v>EUR</v>
      </c>
      <c r="F509" s="969"/>
      <c r="G509" s="1017">
        <f t="shared" si="23"/>
        <v>0</v>
      </c>
      <c r="H509" s="1017">
        <f t="shared" si="23"/>
        <v>0</v>
      </c>
      <c r="I509" s="1017">
        <f t="shared" si="23"/>
        <v>0</v>
      </c>
      <c r="J509" s="1017">
        <f t="shared" si="23"/>
        <v>0</v>
      </c>
      <c r="K509" s="1017">
        <f t="shared" si="23"/>
        <v>0</v>
      </c>
      <c r="L509" s="1017">
        <f t="shared" si="23"/>
        <v>0</v>
      </c>
      <c r="M509" s="1017">
        <f t="shared" si="23"/>
        <v>0</v>
      </c>
      <c r="N509" s="1018">
        <f t="shared" si="23"/>
        <v>0</v>
      </c>
      <c r="O509" s="1019"/>
      <c r="P509" s="1019"/>
      <c r="Q509" s="1007"/>
    </row>
    <row r="510" spans="1:17" s="948" customFormat="1" hidden="1" outlineLevel="1">
      <c r="A510" s="1016" t="s">
        <v>741</v>
      </c>
      <c r="B510" s="985" t="str">
        <f t="shared" si="20"/>
        <v>SKU 5</v>
      </c>
      <c r="C510" s="985" t="str">
        <f t="shared" si="20"/>
        <v>SKU 5</v>
      </c>
      <c r="D510" s="986" t="str">
        <f t="shared" si="21"/>
        <v>UZ</v>
      </c>
      <c r="E510" s="986" t="str">
        <f t="shared" si="21"/>
        <v>EUR</v>
      </c>
      <c r="F510" s="969"/>
      <c r="G510" s="1017">
        <f t="shared" si="23"/>
        <v>0</v>
      </c>
      <c r="H510" s="1017">
        <f t="shared" si="23"/>
        <v>0</v>
      </c>
      <c r="I510" s="1017">
        <f t="shared" si="23"/>
        <v>0</v>
      </c>
      <c r="J510" s="1017">
        <f t="shared" si="23"/>
        <v>0</v>
      </c>
      <c r="K510" s="1017">
        <f t="shared" si="23"/>
        <v>0</v>
      </c>
      <c r="L510" s="1017">
        <f t="shared" si="23"/>
        <v>0</v>
      </c>
      <c r="M510" s="1017">
        <f t="shared" si="23"/>
        <v>0</v>
      </c>
      <c r="N510" s="1018">
        <f t="shared" si="23"/>
        <v>0</v>
      </c>
      <c r="O510" s="1019"/>
      <c r="P510" s="1019"/>
      <c r="Q510" s="1007"/>
    </row>
    <row r="511" spans="1:17" s="948" customFormat="1" hidden="1" outlineLevel="1">
      <c r="A511" s="1016" t="s">
        <v>741</v>
      </c>
      <c r="B511" s="985" t="str">
        <f t="shared" si="20"/>
        <v>SKU 1</v>
      </c>
      <c r="C511" s="985" t="str">
        <f t="shared" si="20"/>
        <v>SKU 1</v>
      </c>
      <c r="D511" s="986" t="str">
        <f t="shared" si="21"/>
        <v>BY</v>
      </c>
      <c r="E511" s="986" t="str">
        <f t="shared" si="21"/>
        <v>EUR</v>
      </c>
      <c r="F511" s="969"/>
      <c r="G511" s="1017">
        <f t="shared" si="23"/>
        <v>0</v>
      </c>
      <c r="H511" s="1017">
        <f t="shared" si="23"/>
        <v>0</v>
      </c>
      <c r="I511" s="1017">
        <f t="shared" si="23"/>
        <v>0</v>
      </c>
      <c r="J511" s="1017">
        <f t="shared" si="23"/>
        <v>0</v>
      </c>
      <c r="K511" s="1017">
        <f t="shared" si="23"/>
        <v>0</v>
      </c>
      <c r="L511" s="1017">
        <f t="shared" si="23"/>
        <v>0</v>
      </c>
      <c r="M511" s="1017">
        <f t="shared" si="23"/>
        <v>0</v>
      </c>
      <c r="N511" s="1018">
        <f t="shared" si="23"/>
        <v>0</v>
      </c>
      <c r="O511" s="1019"/>
      <c r="P511" s="1019"/>
      <c r="Q511" s="1007"/>
    </row>
    <row r="512" spans="1:17" s="948" customFormat="1" hidden="1" outlineLevel="1">
      <c r="A512" s="1016" t="s">
        <v>741</v>
      </c>
      <c r="B512" s="985" t="str">
        <f t="shared" si="20"/>
        <v>SKU 2</v>
      </c>
      <c r="C512" s="985" t="str">
        <f t="shared" si="20"/>
        <v>SKU 2</v>
      </c>
      <c r="D512" s="986" t="str">
        <f t="shared" si="21"/>
        <v>BY</v>
      </c>
      <c r="E512" s="986" t="str">
        <f t="shared" si="21"/>
        <v>EUR</v>
      </c>
      <c r="F512" s="969"/>
      <c r="G512" s="1017">
        <f t="shared" si="23"/>
        <v>0</v>
      </c>
      <c r="H512" s="1017">
        <f t="shared" si="23"/>
        <v>0</v>
      </c>
      <c r="I512" s="1017">
        <f t="shared" si="23"/>
        <v>0</v>
      </c>
      <c r="J512" s="1017">
        <f t="shared" si="23"/>
        <v>0</v>
      </c>
      <c r="K512" s="1017">
        <f t="shared" si="23"/>
        <v>0</v>
      </c>
      <c r="L512" s="1017">
        <f t="shared" si="23"/>
        <v>0</v>
      </c>
      <c r="M512" s="1017">
        <f t="shared" si="23"/>
        <v>0</v>
      </c>
      <c r="N512" s="1018">
        <f t="shared" si="23"/>
        <v>0</v>
      </c>
      <c r="O512" s="1019"/>
      <c r="P512" s="1019"/>
      <c r="Q512" s="1007"/>
    </row>
    <row r="513" spans="1:17" s="948" customFormat="1" hidden="1" outlineLevel="1">
      <c r="A513" s="1016" t="s">
        <v>741</v>
      </c>
      <c r="B513" s="985" t="str">
        <f t="shared" si="20"/>
        <v xml:space="preserve">SKU 3 </v>
      </c>
      <c r="C513" s="985" t="str">
        <f t="shared" si="20"/>
        <v xml:space="preserve">SKU 3 </v>
      </c>
      <c r="D513" s="986" t="str">
        <f t="shared" si="21"/>
        <v>BY</v>
      </c>
      <c r="E513" s="986" t="str">
        <f t="shared" si="21"/>
        <v>EUR</v>
      </c>
      <c r="F513" s="969"/>
      <c r="G513" s="1017">
        <f t="shared" si="23"/>
        <v>0</v>
      </c>
      <c r="H513" s="1017">
        <f t="shared" si="23"/>
        <v>0</v>
      </c>
      <c r="I513" s="1017">
        <f t="shared" si="23"/>
        <v>0</v>
      </c>
      <c r="J513" s="1017">
        <f t="shared" si="23"/>
        <v>0</v>
      </c>
      <c r="K513" s="1017">
        <f t="shared" si="23"/>
        <v>0</v>
      </c>
      <c r="L513" s="1017">
        <f t="shared" si="23"/>
        <v>0</v>
      </c>
      <c r="M513" s="1017">
        <f t="shared" si="23"/>
        <v>0</v>
      </c>
      <c r="N513" s="1018">
        <f t="shared" si="23"/>
        <v>0</v>
      </c>
      <c r="O513" s="1019"/>
      <c r="P513" s="1019"/>
      <c r="Q513" s="1007"/>
    </row>
    <row r="514" spans="1:17" s="948" customFormat="1" hidden="1" outlineLevel="1">
      <c r="A514" s="1016" t="s">
        <v>741</v>
      </c>
      <c r="B514" s="985" t="str">
        <f t="shared" si="20"/>
        <v>SKU 4</v>
      </c>
      <c r="C514" s="985" t="str">
        <f t="shared" si="20"/>
        <v>SKU 4</v>
      </c>
      <c r="D514" s="986" t="str">
        <f t="shared" si="21"/>
        <v>BY</v>
      </c>
      <c r="E514" s="986" t="str">
        <f t="shared" si="21"/>
        <v>EUR</v>
      </c>
      <c r="F514" s="969"/>
      <c r="G514" s="1017">
        <f t="shared" si="23"/>
        <v>0</v>
      </c>
      <c r="H514" s="1017">
        <f t="shared" si="23"/>
        <v>0</v>
      </c>
      <c r="I514" s="1017">
        <f t="shared" si="23"/>
        <v>0</v>
      </c>
      <c r="J514" s="1017">
        <f t="shared" si="23"/>
        <v>0</v>
      </c>
      <c r="K514" s="1017">
        <f t="shared" si="23"/>
        <v>0</v>
      </c>
      <c r="L514" s="1017">
        <f t="shared" si="23"/>
        <v>0</v>
      </c>
      <c r="M514" s="1017">
        <f t="shared" si="23"/>
        <v>0</v>
      </c>
      <c r="N514" s="1018">
        <f t="shared" si="23"/>
        <v>0</v>
      </c>
      <c r="O514" s="1019"/>
      <c r="P514" s="1019"/>
      <c r="Q514" s="1007"/>
    </row>
    <row r="515" spans="1:17" s="948" customFormat="1" hidden="1" outlineLevel="1">
      <c r="A515" s="1016" t="s">
        <v>741</v>
      </c>
      <c r="B515" s="985" t="str">
        <f t="shared" si="20"/>
        <v>SKU 5</v>
      </c>
      <c r="C515" s="985" t="str">
        <f t="shared" si="20"/>
        <v>SKU 5</v>
      </c>
      <c r="D515" s="986" t="str">
        <f t="shared" si="21"/>
        <v>BY</v>
      </c>
      <c r="E515" s="986" t="str">
        <f t="shared" si="21"/>
        <v>EUR</v>
      </c>
      <c r="F515" s="969"/>
      <c r="G515" s="1017">
        <f t="shared" si="23"/>
        <v>0</v>
      </c>
      <c r="H515" s="1017">
        <f t="shared" si="23"/>
        <v>0</v>
      </c>
      <c r="I515" s="1017">
        <f t="shared" si="23"/>
        <v>0</v>
      </c>
      <c r="J515" s="1017">
        <f t="shared" si="23"/>
        <v>0</v>
      </c>
      <c r="K515" s="1017">
        <f t="shared" si="23"/>
        <v>0</v>
      </c>
      <c r="L515" s="1017">
        <f t="shared" si="23"/>
        <v>0</v>
      </c>
      <c r="M515" s="1017">
        <f t="shared" si="23"/>
        <v>0</v>
      </c>
      <c r="N515" s="1018">
        <f t="shared" si="23"/>
        <v>0</v>
      </c>
      <c r="O515" s="1019"/>
      <c r="P515" s="1019"/>
      <c r="Q515" s="1007"/>
    </row>
    <row r="516" spans="1:17" s="948" customFormat="1" hidden="1" outlineLevel="1">
      <c r="A516" s="1016" t="s">
        <v>741</v>
      </c>
      <c r="B516" s="985" t="str">
        <f t="shared" si="20"/>
        <v>SKU 1</v>
      </c>
      <c r="C516" s="985" t="str">
        <f t="shared" si="20"/>
        <v>SKU 1</v>
      </c>
      <c r="D516" s="986" t="str">
        <f t="shared" si="21"/>
        <v>AZ</v>
      </c>
      <c r="E516" s="986" t="str">
        <f t="shared" si="21"/>
        <v>EUR</v>
      </c>
      <c r="F516" s="969"/>
      <c r="G516" s="1017">
        <f t="shared" si="23"/>
        <v>0</v>
      </c>
      <c r="H516" s="1017">
        <f t="shared" si="23"/>
        <v>0</v>
      </c>
      <c r="I516" s="1017">
        <f t="shared" si="23"/>
        <v>0</v>
      </c>
      <c r="J516" s="1017">
        <f t="shared" si="23"/>
        <v>0</v>
      </c>
      <c r="K516" s="1017">
        <f t="shared" si="23"/>
        <v>0</v>
      </c>
      <c r="L516" s="1017">
        <f t="shared" si="23"/>
        <v>0</v>
      </c>
      <c r="M516" s="1017">
        <f t="shared" si="23"/>
        <v>0</v>
      </c>
      <c r="N516" s="1018">
        <f t="shared" si="23"/>
        <v>0</v>
      </c>
      <c r="O516" s="1019"/>
      <c r="P516" s="1019"/>
      <c r="Q516" s="1007"/>
    </row>
    <row r="517" spans="1:17" s="948" customFormat="1" hidden="1" outlineLevel="1">
      <c r="A517" s="1016" t="s">
        <v>741</v>
      </c>
      <c r="B517" s="985" t="str">
        <f t="shared" si="20"/>
        <v>SKU 2</v>
      </c>
      <c r="C517" s="985" t="str">
        <f t="shared" si="20"/>
        <v>SKU 2</v>
      </c>
      <c r="D517" s="986" t="str">
        <f t="shared" si="21"/>
        <v>AZ</v>
      </c>
      <c r="E517" s="986" t="str">
        <f t="shared" si="21"/>
        <v>EUR</v>
      </c>
      <c r="F517" s="969"/>
      <c r="G517" s="1017">
        <f t="shared" si="23"/>
        <v>0</v>
      </c>
      <c r="H517" s="1017">
        <f t="shared" si="23"/>
        <v>0</v>
      </c>
      <c r="I517" s="1017">
        <f t="shared" si="23"/>
        <v>0</v>
      </c>
      <c r="J517" s="1017">
        <f t="shared" si="23"/>
        <v>0</v>
      </c>
      <c r="K517" s="1017">
        <f t="shared" si="23"/>
        <v>0</v>
      </c>
      <c r="L517" s="1017">
        <f t="shared" si="23"/>
        <v>0</v>
      </c>
      <c r="M517" s="1017">
        <f t="shared" si="23"/>
        <v>0</v>
      </c>
      <c r="N517" s="1018">
        <f t="shared" si="23"/>
        <v>0</v>
      </c>
      <c r="O517" s="1019"/>
      <c r="P517" s="1019"/>
      <c r="Q517" s="1007"/>
    </row>
    <row r="518" spans="1:17" s="948" customFormat="1" hidden="1" outlineLevel="1">
      <c r="A518" s="1016" t="s">
        <v>741</v>
      </c>
      <c r="B518" s="985" t="str">
        <f t="shared" si="20"/>
        <v xml:space="preserve">SKU 3 </v>
      </c>
      <c r="C518" s="985" t="str">
        <f t="shared" si="20"/>
        <v xml:space="preserve">SKU 3 </v>
      </c>
      <c r="D518" s="986" t="str">
        <f t="shared" si="21"/>
        <v>AZ</v>
      </c>
      <c r="E518" s="986" t="str">
        <f t="shared" si="21"/>
        <v>EUR</v>
      </c>
      <c r="F518" s="969"/>
      <c r="G518" s="1017">
        <f t="shared" si="23"/>
        <v>0</v>
      </c>
      <c r="H518" s="1017">
        <f t="shared" si="23"/>
        <v>0</v>
      </c>
      <c r="I518" s="1017">
        <f t="shared" si="23"/>
        <v>0</v>
      </c>
      <c r="J518" s="1017">
        <f t="shared" si="23"/>
        <v>0</v>
      </c>
      <c r="K518" s="1017">
        <f t="shared" si="23"/>
        <v>0</v>
      </c>
      <c r="L518" s="1017">
        <f t="shared" si="23"/>
        <v>0</v>
      </c>
      <c r="M518" s="1017">
        <f t="shared" si="23"/>
        <v>0</v>
      </c>
      <c r="N518" s="1018">
        <f t="shared" si="23"/>
        <v>0</v>
      </c>
      <c r="O518" s="1019"/>
      <c r="P518" s="1019"/>
      <c r="Q518" s="1007"/>
    </row>
    <row r="519" spans="1:17" s="948" customFormat="1" hidden="1" outlineLevel="1">
      <c r="A519" s="1016" t="s">
        <v>741</v>
      </c>
      <c r="B519" s="985" t="str">
        <f t="shared" si="20"/>
        <v>SKU 4</v>
      </c>
      <c r="C519" s="985" t="str">
        <f t="shared" si="20"/>
        <v>SKU 4</v>
      </c>
      <c r="D519" s="986" t="str">
        <f t="shared" si="21"/>
        <v>AZ</v>
      </c>
      <c r="E519" s="986" t="str">
        <f t="shared" si="21"/>
        <v>EUR</v>
      </c>
      <c r="F519" s="969"/>
      <c r="G519" s="1017">
        <f t="shared" si="23"/>
        <v>0</v>
      </c>
      <c r="H519" s="1017">
        <f t="shared" si="23"/>
        <v>0</v>
      </c>
      <c r="I519" s="1017">
        <f t="shared" si="23"/>
        <v>0</v>
      </c>
      <c r="J519" s="1017">
        <f t="shared" si="23"/>
        <v>0</v>
      </c>
      <c r="K519" s="1017">
        <f t="shared" si="23"/>
        <v>0</v>
      </c>
      <c r="L519" s="1017">
        <f t="shared" si="23"/>
        <v>0</v>
      </c>
      <c r="M519" s="1017">
        <f t="shared" si="23"/>
        <v>0</v>
      </c>
      <c r="N519" s="1018">
        <f t="shared" si="23"/>
        <v>0</v>
      </c>
      <c r="O519" s="1019"/>
      <c r="P519" s="1019"/>
      <c r="Q519" s="1007"/>
    </row>
    <row r="520" spans="1:17" s="948" customFormat="1" hidden="1" outlineLevel="1">
      <c r="A520" s="1016" t="s">
        <v>741</v>
      </c>
      <c r="B520" s="985" t="str">
        <f t="shared" si="20"/>
        <v>SKU 5</v>
      </c>
      <c r="C520" s="985" t="str">
        <f t="shared" si="20"/>
        <v>SKU 5</v>
      </c>
      <c r="D520" s="986" t="str">
        <f t="shared" si="21"/>
        <v>AZ</v>
      </c>
      <c r="E520" s="986" t="str">
        <f t="shared" si="21"/>
        <v>EUR</v>
      </c>
      <c r="F520" s="969"/>
      <c r="G520" s="1017">
        <f t="shared" si="23"/>
        <v>0</v>
      </c>
      <c r="H520" s="1017">
        <f t="shared" si="23"/>
        <v>0</v>
      </c>
      <c r="I520" s="1017">
        <f t="shared" si="23"/>
        <v>0</v>
      </c>
      <c r="J520" s="1017">
        <f t="shared" si="23"/>
        <v>0</v>
      </c>
      <c r="K520" s="1017">
        <f t="shared" si="23"/>
        <v>0</v>
      </c>
      <c r="L520" s="1017">
        <f t="shared" si="23"/>
        <v>0</v>
      </c>
      <c r="M520" s="1017">
        <f t="shared" si="23"/>
        <v>0</v>
      </c>
      <c r="N520" s="1018">
        <f t="shared" si="23"/>
        <v>0</v>
      </c>
      <c r="O520" s="1019"/>
      <c r="P520" s="1019"/>
      <c r="Q520" s="1007"/>
    </row>
    <row r="521" spans="1:17" s="948" customFormat="1" hidden="1" outlineLevel="1">
      <c r="A521" s="1016" t="s">
        <v>741</v>
      </c>
      <c r="B521" s="985" t="str">
        <f t="shared" si="20"/>
        <v>SKU 1</v>
      </c>
      <c r="C521" s="985" t="str">
        <f t="shared" si="20"/>
        <v>SKU 1</v>
      </c>
      <c r="D521" s="986" t="str">
        <f t="shared" si="21"/>
        <v>AM</v>
      </c>
      <c r="E521" s="986" t="str">
        <f t="shared" si="21"/>
        <v>EUR</v>
      </c>
      <c r="F521" s="969"/>
      <c r="G521" s="1017">
        <f t="shared" si="23"/>
        <v>0</v>
      </c>
      <c r="H521" s="1017">
        <f t="shared" si="23"/>
        <v>0</v>
      </c>
      <c r="I521" s="1017">
        <f t="shared" si="23"/>
        <v>0</v>
      </c>
      <c r="J521" s="1017">
        <f t="shared" si="23"/>
        <v>0</v>
      </c>
      <c r="K521" s="1017">
        <f t="shared" si="23"/>
        <v>0</v>
      </c>
      <c r="L521" s="1017">
        <f t="shared" si="23"/>
        <v>0</v>
      </c>
      <c r="M521" s="1017">
        <f t="shared" si="23"/>
        <v>0</v>
      </c>
      <c r="N521" s="1018">
        <f t="shared" si="23"/>
        <v>0</v>
      </c>
      <c r="O521" s="1019"/>
      <c r="P521" s="1019"/>
      <c r="Q521" s="1007"/>
    </row>
    <row r="522" spans="1:17" s="948" customFormat="1" hidden="1" outlineLevel="1">
      <c r="A522" s="1016" t="s">
        <v>741</v>
      </c>
      <c r="B522" s="985" t="str">
        <f t="shared" si="20"/>
        <v>SKU 2</v>
      </c>
      <c r="C522" s="985" t="str">
        <f t="shared" si="20"/>
        <v>SKU 2</v>
      </c>
      <c r="D522" s="986" t="str">
        <f t="shared" si="21"/>
        <v>AM</v>
      </c>
      <c r="E522" s="986" t="str">
        <f t="shared" si="21"/>
        <v>EUR</v>
      </c>
      <c r="F522" s="969"/>
      <c r="G522" s="1017">
        <f t="shared" si="23"/>
        <v>0</v>
      </c>
      <c r="H522" s="1017">
        <f t="shared" si="23"/>
        <v>0</v>
      </c>
      <c r="I522" s="1017">
        <f t="shared" si="23"/>
        <v>0</v>
      </c>
      <c r="J522" s="1017">
        <f t="shared" si="23"/>
        <v>0</v>
      </c>
      <c r="K522" s="1017">
        <f t="shared" si="23"/>
        <v>0</v>
      </c>
      <c r="L522" s="1017">
        <f t="shared" si="23"/>
        <v>0</v>
      </c>
      <c r="M522" s="1017">
        <f t="shared" si="23"/>
        <v>0</v>
      </c>
      <c r="N522" s="1018">
        <f t="shared" si="23"/>
        <v>0</v>
      </c>
      <c r="O522" s="1019"/>
      <c r="P522" s="1019"/>
      <c r="Q522" s="1007"/>
    </row>
    <row r="523" spans="1:17" s="948" customFormat="1" hidden="1" outlineLevel="1">
      <c r="A523" s="1016" t="s">
        <v>741</v>
      </c>
      <c r="B523" s="985" t="str">
        <f t="shared" si="20"/>
        <v xml:space="preserve">SKU 3 </v>
      </c>
      <c r="C523" s="985" t="str">
        <f t="shared" si="20"/>
        <v xml:space="preserve">SKU 3 </v>
      </c>
      <c r="D523" s="986" t="str">
        <f t="shared" si="21"/>
        <v>AM</v>
      </c>
      <c r="E523" s="986" t="str">
        <f t="shared" si="21"/>
        <v>EUR</v>
      </c>
      <c r="F523" s="969"/>
      <c r="G523" s="1017">
        <f t="shared" si="23"/>
        <v>0</v>
      </c>
      <c r="H523" s="1017">
        <f t="shared" si="23"/>
        <v>0</v>
      </c>
      <c r="I523" s="1017">
        <f t="shared" si="23"/>
        <v>0</v>
      </c>
      <c r="J523" s="1017">
        <f t="shared" si="23"/>
        <v>0</v>
      </c>
      <c r="K523" s="1017">
        <f t="shared" si="23"/>
        <v>0</v>
      </c>
      <c r="L523" s="1017">
        <f t="shared" si="23"/>
        <v>0</v>
      </c>
      <c r="M523" s="1017">
        <f t="shared" si="23"/>
        <v>0</v>
      </c>
      <c r="N523" s="1018">
        <f t="shared" si="23"/>
        <v>0</v>
      </c>
      <c r="O523" s="1019"/>
      <c r="P523" s="1019"/>
      <c r="Q523" s="1007"/>
    </row>
    <row r="524" spans="1:17" s="948" customFormat="1" hidden="1" outlineLevel="1">
      <c r="A524" s="1016" t="s">
        <v>741</v>
      </c>
      <c r="B524" s="985" t="str">
        <f t="shared" si="20"/>
        <v>SKU 4</v>
      </c>
      <c r="C524" s="985" t="str">
        <f t="shared" si="20"/>
        <v>SKU 4</v>
      </c>
      <c r="D524" s="986" t="str">
        <f t="shared" si="21"/>
        <v>AM</v>
      </c>
      <c r="E524" s="986" t="str">
        <f t="shared" si="21"/>
        <v>EUR</v>
      </c>
      <c r="F524" s="969"/>
      <c r="G524" s="1017">
        <f t="shared" si="23"/>
        <v>0</v>
      </c>
      <c r="H524" s="1017">
        <f t="shared" si="23"/>
        <v>0</v>
      </c>
      <c r="I524" s="1017">
        <f t="shared" si="23"/>
        <v>0</v>
      </c>
      <c r="J524" s="1017">
        <f t="shared" si="23"/>
        <v>0</v>
      </c>
      <c r="K524" s="1017">
        <f t="shared" si="23"/>
        <v>0</v>
      </c>
      <c r="L524" s="1017">
        <f t="shared" si="23"/>
        <v>0</v>
      </c>
      <c r="M524" s="1017">
        <f t="shared" si="23"/>
        <v>0</v>
      </c>
      <c r="N524" s="1018">
        <f t="shared" si="23"/>
        <v>0</v>
      </c>
      <c r="O524" s="1019"/>
      <c r="P524" s="1019"/>
      <c r="Q524" s="1007"/>
    </row>
    <row r="525" spans="1:17" s="948" customFormat="1" hidden="1" outlineLevel="1">
      <c r="A525" s="1016" t="s">
        <v>741</v>
      </c>
      <c r="B525" s="985" t="str">
        <f t="shared" si="20"/>
        <v>SKU 5</v>
      </c>
      <c r="C525" s="985" t="str">
        <f t="shared" si="20"/>
        <v>SKU 5</v>
      </c>
      <c r="D525" s="986" t="str">
        <f t="shared" si="21"/>
        <v>AM</v>
      </c>
      <c r="E525" s="986" t="str">
        <f t="shared" si="21"/>
        <v>EUR</v>
      </c>
      <c r="F525" s="969"/>
      <c r="G525" s="1017">
        <f t="shared" si="23"/>
        <v>0</v>
      </c>
      <c r="H525" s="1017">
        <f t="shared" si="23"/>
        <v>0</v>
      </c>
      <c r="I525" s="1017">
        <f t="shared" si="23"/>
        <v>0</v>
      </c>
      <c r="J525" s="1017">
        <f t="shared" si="23"/>
        <v>0</v>
      </c>
      <c r="K525" s="1017">
        <f t="shared" si="23"/>
        <v>0</v>
      </c>
      <c r="L525" s="1017">
        <f t="shared" si="23"/>
        <v>0</v>
      </c>
      <c r="M525" s="1017">
        <f t="shared" si="23"/>
        <v>0</v>
      </c>
      <c r="N525" s="1018">
        <f t="shared" si="23"/>
        <v>0</v>
      </c>
      <c r="O525" s="1019"/>
      <c r="P525" s="1019"/>
      <c r="Q525" s="1007"/>
    </row>
    <row r="526" spans="1:17" s="948" customFormat="1" hidden="1" outlineLevel="1">
      <c r="A526" s="1016" t="s">
        <v>741</v>
      </c>
      <c r="B526" s="985" t="str">
        <f t="shared" si="20"/>
        <v>SKU 1</v>
      </c>
      <c r="C526" s="985" t="str">
        <f t="shared" si="20"/>
        <v>SKU 1</v>
      </c>
      <c r="D526" s="986" t="str">
        <f t="shared" si="21"/>
        <v>GE</v>
      </c>
      <c r="E526" s="986" t="str">
        <f t="shared" si="21"/>
        <v>EUR</v>
      </c>
      <c r="F526" s="969"/>
      <c r="G526" s="1017">
        <f t="shared" si="23"/>
        <v>0</v>
      </c>
      <c r="H526" s="1017">
        <f t="shared" si="23"/>
        <v>0</v>
      </c>
      <c r="I526" s="1017">
        <f t="shared" si="23"/>
        <v>0</v>
      </c>
      <c r="J526" s="1017">
        <f t="shared" si="23"/>
        <v>0</v>
      </c>
      <c r="K526" s="1017">
        <f t="shared" si="23"/>
        <v>0</v>
      </c>
      <c r="L526" s="1017">
        <f t="shared" si="23"/>
        <v>0</v>
      </c>
      <c r="M526" s="1017">
        <f t="shared" si="23"/>
        <v>0</v>
      </c>
      <c r="N526" s="1018">
        <f t="shared" si="23"/>
        <v>0</v>
      </c>
      <c r="O526" s="1019"/>
      <c r="P526" s="1019"/>
      <c r="Q526" s="1007"/>
    </row>
    <row r="527" spans="1:17" s="948" customFormat="1" hidden="1" outlineLevel="1">
      <c r="A527" s="1016" t="s">
        <v>741</v>
      </c>
      <c r="B527" s="985" t="str">
        <f t="shared" si="20"/>
        <v>SKU 2</v>
      </c>
      <c r="C527" s="985" t="str">
        <f t="shared" si="20"/>
        <v>SKU 2</v>
      </c>
      <c r="D527" s="986" t="str">
        <f t="shared" si="21"/>
        <v>GE</v>
      </c>
      <c r="E527" s="986" t="str">
        <f t="shared" si="21"/>
        <v>EUR</v>
      </c>
      <c r="F527" s="969"/>
      <c r="G527" s="1017">
        <f t="shared" si="23"/>
        <v>0</v>
      </c>
      <c r="H527" s="1017">
        <f t="shared" si="23"/>
        <v>0</v>
      </c>
      <c r="I527" s="1017">
        <f t="shared" si="23"/>
        <v>0</v>
      </c>
      <c r="J527" s="1017">
        <f t="shared" si="23"/>
        <v>0</v>
      </c>
      <c r="K527" s="1017">
        <f t="shared" si="23"/>
        <v>0</v>
      </c>
      <c r="L527" s="1017">
        <f t="shared" si="23"/>
        <v>0</v>
      </c>
      <c r="M527" s="1017">
        <f t="shared" si="23"/>
        <v>0</v>
      </c>
      <c r="N527" s="1018">
        <f t="shared" si="23"/>
        <v>0</v>
      </c>
      <c r="O527" s="1019"/>
      <c r="P527" s="1019"/>
      <c r="Q527" s="1007"/>
    </row>
    <row r="528" spans="1:17" s="948" customFormat="1" hidden="1" outlineLevel="1">
      <c r="A528" s="1016" t="s">
        <v>741</v>
      </c>
      <c r="B528" s="985" t="str">
        <f t="shared" si="20"/>
        <v xml:space="preserve">SKU 3 </v>
      </c>
      <c r="C528" s="985" t="str">
        <f t="shared" si="20"/>
        <v xml:space="preserve">SKU 3 </v>
      </c>
      <c r="D528" s="986" t="str">
        <f t="shared" si="21"/>
        <v>GE</v>
      </c>
      <c r="E528" s="986" t="str">
        <f t="shared" si="21"/>
        <v>EUR</v>
      </c>
      <c r="F528" s="969"/>
      <c r="G528" s="1017">
        <f t="shared" si="23"/>
        <v>0</v>
      </c>
      <c r="H528" s="1017">
        <f t="shared" si="23"/>
        <v>0</v>
      </c>
      <c r="I528" s="1017">
        <f t="shared" si="23"/>
        <v>0</v>
      </c>
      <c r="J528" s="1017">
        <f t="shared" si="23"/>
        <v>0</v>
      </c>
      <c r="K528" s="1017">
        <f t="shared" si="23"/>
        <v>0</v>
      </c>
      <c r="L528" s="1017">
        <f t="shared" si="23"/>
        <v>0</v>
      </c>
      <c r="M528" s="1017">
        <f t="shared" si="23"/>
        <v>0</v>
      </c>
      <c r="N528" s="1018">
        <f t="shared" si="23"/>
        <v>0</v>
      </c>
      <c r="O528" s="1019"/>
      <c r="P528" s="1019"/>
      <c r="Q528" s="1007"/>
    </row>
    <row r="529" spans="1:17" s="948" customFormat="1" hidden="1" outlineLevel="1">
      <c r="A529" s="1016" t="s">
        <v>741</v>
      </c>
      <c r="B529" s="985" t="str">
        <f t="shared" si="20"/>
        <v>SKU 4</v>
      </c>
      <c r="C529" s="985" t="str">
        <f t="shared" si="20"/>
        <v>SKU 4</v>
      </c>
      <c r="D529" s="986" t="str">
        <f t="shared" si="21"/>
        <v>GE</v>
      </c>
      <c r="E529" s="986" t="str">
        <f t="shared" si="21"/>
        <v>EUR</v>
      </c>
      <c r="F529" s="969"/>
      <c r="G529" s="1017">
        <f t="shared" si="23"/>
        <v>0</v>
      </c>
      <c r="H529" s="1017">
        <f t="shared" si="23"/>
        <v>0</v>
      </c>
      <c r="I529" s="1017">
        <f t="shared" si="23"/>
        <v>0</v>
      </c>
      <c r="J529" s="1017">
        <f t="shared" si="23"/>
        <v>0</v>
      </c>
      <c r="K529" s="1017">
        <f t="shared" si="23"/>
        <v>0</v>
      </c>
      <c r="L529" s="1017">
        <f t="shared" si="23"/>
        <v>0</v>
      </c>
      <c r="M529" s="1017">
        <f t="shared" si="23"/>
        <v>0</v>
      </c>
      <c r="N529" s="1018">
        <f t="shared" ref="G529:N555" si="24">N468*N41</f>
        <v>0</v>
      </c>
      <c r="O529" s="1019"/>
      <c r="P529" s="1019"/>
      <c r="Q529" s="1007"/>
    </row>
    <row r="530" spans="1:17" s="948" customFormat="1" hidden="1" outlineLevel="1">
      <c r="A530" s="1016" t="s">
        <v>741</v>
      </c>
      <c r="B530" s="985" t="str">
        <f t="shared" si="20"/>
        <v>SKU 5</v>
      </c>
      <c r="C530" s="985" t="str">
        <f t="shared" si="20"/>
        <v>SKU 5</v>
      </c>
      <c r="D530" s="986" t="str">
        <f t="shared" si="21"/>
        <v>GE</v>
      </c>
      <c r="E530" s="986" t="str">
        <f t="shared" si="21"/>
        <v>EUR</v>
      </c>
      <c r="F530" s="969"/>
      <c r="G530" s="1017">
        <f t="shared" si="24"/>
        <v>0</v>
      </c>
      <c r="H530" s="1017">
        <f t="shared" si="24"/>
        <v>0</v>
      </c>
      <c r="I530" s="1017">
        <f t="shared" si="24"/>
        <v>0</v>
      </c>
      <c r="J530" s="1017">
        <f t="shared" si="24"/>
        <v>0</v>
      </c>
      <c r="K530" s="1017">
        <f t="shared" si="24"/>
        <v>0</v>
      </c>
      <c r="L530" s="1017">
        <f t="shared" si="24"/>
        <v>0</v>
      </c>
      <c r="M530" s="1017">
        <f t="shared" si="24"/>
        <v>0</v>
      </c>
      <c r="N530" s="1018">
        <f t="shared" si="24"/>
        <v>0</v>
      </c>
      <c r="O530" s="1019"/>
      <c r="P530" s="1019"/>
      <c r="Q530" s="1007"/>
    </row>
    <row r="531" spans="1:17" s="948" customFormat="1" hidden="1" outlineLevel="1">
      <c r="A531" s="1016" t="s">
        <v>741</v>
      </c>
      <c r="B531" s="985" t="str">
        <f t="shared" si="20"/>
        <v>SKU 1</v>
      </c>
      <c r="C531" s="985" t="str">
        <f t="shared" si="20"/>
        <v>SKU 1</v>
      </c>
      <c r="D531" s="986" t="str">
        <f t="shared" si="21"/>
        <v>MD</v>
      </c>
      <c r="E531" s="986" t="str">
        <f t="shared" si="21"/>
        <v>EUR</v>
      </c>
      <c r="F531" s="969"/>
      <c r="G531" s="1017">
        <f t="shared" si="24"/>
        <v>0</v>
      </c>
      <c r="H531" s="1017">
        <f t="shared" si="24"/>
        <v>0</v>
      </c>
      <c r="I531" s="1017">
        <f t="shared" si="24"/>
        <v>0</v>
      </c>
      <c r="J531" s="1017">
        <f t="shared" si="24"/>
        <v>0</v>
      </c>
      <c r="K531" s="1017">
        <f t="shared" si="24"/>
        <v>0</v>
      </c>
      <c r="L531" s="1017">
        <f t="shared" si="24"/>
        <v>0</v>
      </c>
      <c r="M531" s="1017">
        <f t="shared" si="24"/>
        <v>0</v>
      </c>
      <c r="N531" s="1018">
        <f t="shared" si="24"/>
        <v>0</v>
      </c>
      <c r="O531" s="1019"/>
      <c r="P531" s="1019"/>
      <c r="Q531" s="1007"/>
    </row>
    <row r="532" spans="1:17" s="948" customFormat="1" hidden="1" outlineLevel="1">
      <c r="A532" s="1016" t="s">
        <v>741</v>
      </c>
      <c r="B532" s="985" t="str">
        <f t="shared" si="20"/>
        <v>SKU 2</v>
      </c>
      <c r="C532" s="985" t="str">
        <f t="shared" si="20"/>
        <v>SKU 2</v>
      </c>
      <c r="D532" s="986" t="str">
        <f t="shared" si="21"/>
        <v>MD</v>
      </c>
      <c r="E532" s="986" t="str">
        <f t="shared" si="21"/>
        <v>EUR</v>
      </c>
      <c r="F532" s="969"/>
      <c r="G532" s="1017">
        <f t="shared" si="24"/>
        <v>0</v>
      </c>
      <c r="H532" s="1017">
        <f t="shared" si="24"/>
        <v>0</v>
      </c>
      <c r="I532" s="1017">
        <f t="shared" si="24"/>
        <v>0</v>
      </c>
      <c r="J532" s="1017">
        <f t="shared" si="24"/>
        <v>0</v>
      </c>
      <c r="K532" s="1017">
        <f t="shared" si="24"/>
        <v>0</v>
      </c>
      <c r="L532" s="1017">
        <f t="shared" si="24"/>
        <v>0</v>
      </c>
      <c r="M532" s="1017">
        <f t="shared" si="24"/>
        <v>0</v>
      </c>
      <c r="N532" s="1018">
        <f t="shared" si="24"/>
        <v>0</v>
      </c>
      <c r="O532" s="1019"/>
      <c r="P532" s="1019"/>
      <c r="Q532" s="1007"/>
    </row>
    <row r="533" spans="1:17" s="948" customFormat="1" hidden="1" outlineLevel="1">
      <c r="A533" s="1016" t="s">
        <v>741</v>
      </c>
      <c r="B533" s="985" t="str">
        <f t="shared" si="20"/>
        <v xml:space="preserve">SKU 3 </v>
      </c>
      <c r="C533" s="985" t="str">
        <f t="shared" si="20"/>
        <v xml:space="preserve">SKU 3 </v>
      </c>
      <c r="D533" s="986" t="str">
        <f t="shared" si="21"/>
        <v>MD</v>
      </c>
      <c r="E533" s="986" t="str">
        <f t="shared" si="21"/>
        <v>EUR</v>
      </c>
      <c r="F533" s="969"/>
      <c r="G533" s="1017">
        <f t="shared" si="24"/>
        <v>0</v>
      </c>
      <c r="H533" s="1017">
        <f t="shared" si="24"/>
        <v>0</v>
      </c>
      <c r="I533" s="1017">
        <f t="shared" si="24"/>
        <v>0</v>
      </c>
      <c r="J533" s="1017">
        <f t="shared" si="24"/>
        <v>0</v>
      </c>
      <c r="K533" s="1017">
        <f t="shared" si="24"/>
        <v>0</v>
      </c>
      <c r="L533" s="1017">
        <f t="shared" si="24"/>
        <v>0</v>
      </c>
      <c r="M533" s="1017">
        <f t="shared" si="24"/>
        <v>0</v>
      </c>
      <c r="N533" s="1018">
        <f t="shared" si="24"/>
        <v>0</v>
      </c>
      <c r="O533" s="1019"/>
      <c r="P533" s="1019"/>
      <c r="Q533" s="1007"/>
    </row>
    <row r="534" spans="1:17" s="948" customFormat="1" hidden="1" outlineLevel="1">
      <c r="A534" s="1016" t="s">
        <v>741</v>
      </c>
      <c r="B534" s="985" t="str">
        <f t="shared" si="20"/>
        <v>SKU 4</v>
      </c>
      <c r="C534" s="985" t="str">
        <f t="shared" si="20"/>
        <v>SKU 4</v>
      </c>
      <c r="D534" s="986" t="str">
        <f t="shared" si="21"/>
        <v>MD</v>
      </c>
      <c r="E534" s="986" t="str">
        <f t="shared" si="21"/>
        <v>EUR</v>
      </c>
      <c r="F534" s="969"/>
      <c r="G534" s="1017">
        <f t="shared" si="24"/>
        <v>0</v>
      </c>
      <c r="H534" s="1017">
        <f t="shared" si="24"/>
        <v>0</v>
      </c>
      <c r="I534" s="1017">
        <f t="shared" si="24"/>
        <v>0</v>
      </c>
      <c r="J534" s="1017">
        <f t="shared" si="24"/>
        <v>0</v>
      </c>
      <c r="K534" s="1017">
        <f t="shared" si="24"/>
        <v>0</v>
      </c>
      <c r="L534" s="1017">
        <f t="shared" si="24"/>
        <v>0</v>
      </c>
      <c r="M534" s="1017">
        <f t="shared" si="24"/>
        <v>0</v>
      </c>
      <c r="N534" s="1018">
        <f t="shared" si="24"/>
        <v>0</v>
      </c>
      <c r="O534" s="1019"/>
      <c r="P534" s="1019"/>
      <c r="Q534" s="1007"/>
    </row>
    <row r="535" spans="1:17" s="948" customFormat="1" hidden="1" outlineLevel="1">
      <c r="A535" s="1016" t="s">
        <v>741</v>
      </c>
      <c r="B535" s="985" t="str">
        <f t="shared" si="20"/>
        <v>SKU 5</v>
      </c>
      <c r="C535" s="985" t="str">
        <f t="shared" si="20"/>
        <v>SKU 5</v>
      </c>
      <c r="D535" s="986" t="str">
        <f t="shared" si="21"/>
        <v>MD</v>
      </c>
      <c r="E535" s="986" t="str">
        <f t="shared" si="21"/>
        <v>EUR</v>
      </c>
      <c r="F535" s="969"/>
      <c r="G535" s="1017">
        <f t="shared" si="24"/>
        <v>0</v>
      </c>
      <c r="H535" s="1017">
        <f t="shared" si="24"/>
        <v>0</v>
      </c>
      <c r="I535" s="1017">
        <f t="shared" si="24"/>
        <v>0</v>
      </c>
      <c r="J535" s="1017">
        <f t="shared" si="24"/>
        <v>0</v>
      </c>
      <c r="K535" s="1017">
        <f t="shared" si="24"/>
        <v>0</v>
      </c>
      <c r="L535" s="1017">
        <f t="shared" si="24"/>
        <v>0</v>
      </c>
      <c r="M535" s="1017">
        <f t="shared" si="24"/>
        <v>0</v>
      </c>
      <c r="N535" s="1018">
        <f t="shared" si="24"/>
        <v>0</v>
      </c>
      <c r="O535" s="1019"/>
      <c r="P535" s="1019"/>
      <c r="Q535" s="1007"/>
    </row>
    <row r="536" spans="1:17" s="948" customFormat="1" hidden="1" outlineLevel="1">
      <c r="A536" s="1016" t="s">
        <v>741</v>
      </c>
      <c r="B536" s="985" t="str">
        <f t="shared" si="20"/>
        <v>SKU 1</v>
      </c>
      <c r="C536" s="985" t="str">
        <f t="shared" si="20"/>
        <v>SKU 1</v>
      </c>
      <c r="D536" s="986" t="str">
        <f t="shared" si="21"/>
        <v>KG</v>
      </c>
      <c r="E536" s="986" t="str">
        <f t="shared" si="21"/>
        <v>EUR</v>
      </c>
      <c r="F536" s="969"/>
      <c r="G536" s="1017">
        <f t="shared" si="24"/>
        <v>0</v>
      </c>
      <c r="H536" s="1017">
        <f t="shared" si="24"/>
        <v>0</v>
      </c>
      <c r="I536" s="1017">
        <f t="shared" si="24"/>
        <v>0</v>
      </c>
      <c r="J536" s="1017">
        <f t="shared" si="24"/>
        <v>0</v>
      </c>
      <c r="K536" s="1017">
        <f t="shared" si="24"/>
        <v>0</v>
      </c>
      <c r="L536" s="1017">
        <f t="shared" si="24"/>
        <v>0</v>
      </c>
      <c r="M536" s="1017">
        <f t="shared" si="24"/>
        <v>0</v>
      </c>
      <c r="N536" s="1018">
        <f t="shared" si="24"/>
        <v>0</v>
      </c>
      <c r="O536" s="1019"/>
      <c r="P536" s="1019"/>
      <c r="Q536" s="1007"/>
    </row>
    <row r="537" spans="1:17" s="948" customFormat="1" hidden="1" outlineLevel="1">
      <c r="A537" s="1016" t="s">
        <v>741</v>
      </c>
      <c r="B537" s="985" t="str">
        <f t="shared" si="20"/>
        <v>SKU 2</v>
      </c>
      <c r="C537" s="985" t="str">
        <f t="shared" si="20"/>
        <v>SKU 2</v>
      </c>
      <c r="D537" s="986" t="str">
        <f t="shared" si="21"/>
        <v>KG</v>
      </c>
      <c r="E537" s="986" t="str">
        <f t="shared" si="21"/>
        <v>EUR</v>
      </c>
      <c r="F537" s="969"/>
      <c r="G537" s="1017">
        <f t="shared" si="24"/>
        <v>0</v>
      </c>
      <c r="H537" s="1017">
        <f t="shared" si="24"/>
        <v>0</v>
      </c>
      <c r="I537" s="1017">
        <f t="shared" si="24"/>
        <v>0</v>
      </c>
      <c r="J537" s="1017">
        <f t="shared" si="24"/>
        <v>0</v>
      </c>
      <c r="K537" s="1017">
        <f t="shared" si="24"/>
        <v>0</v>
      </c>
      <c r="L537" s="1017">
        <f t="shared" si="24"/>
        <v>0</v>
      </c>
      <c r="M537" s="1017">
        <f t="shared" si="24"/>
        <v>0</v>
      </c>
      <c r="N537" s="1018">
        <f t="shared" si="24"/>
        <v>0</v>
      </c>
      <c r="O537" s="1019"/>
      <c r="P537" s="1019"/>
      <c r="Q537" s="1007"/>
    </row>
    <row r="538" spans="1:17" s="948" customFormat="1" hidden="1" outlineLevel="1">
      <c r="A538" s="1016" t="s">
        <v>741</v>
      </c>
      <c r="B538" s="985" t="str">
        <f t="shared" si="20"/>
        <v xml:space="preserve">SKU 3 </v>
      </c>
      <c r="C538" s="985" t="str">
        <f t="shared" si="20"/>
        <v xml:space="preserve">SKU 3 </v>
      </c>
      <c r="D538" s="986" t="str">
        <f t="shared" si="21"/>
        <v>KG</v>
      </c>
      <c r="E538" s="986" t="str">
        <f t="shared" si="21"/>
        <v>EUR</v>
      </c>
      <c r="F538" s="969"/>
      <c r="G538" s="1017">
        <f t="shared" si="24"/>
        <v>0</v>
      </c>
      <c r="H538" s="1017">
        <f t="shared" si="24"/>
        <v>0</v>
      </c>
      <c r="I538" s="1017">
        <f t="shared" si="24"/>
        <v>0</v>
      </c>
      <c r="J538" s="1017">
        <f t="shared" si="24"/>
        <v>0</v>
      </c>
      <c r="K538" s="1017">
        <f t="shared" si="24"/>
        <v>0</v>
      </c>
      <c r="L538" s="1017">
        <f t="shared" si="24"/>
        <v>0</v>
      </c>
      <c r="M538" s="1017">
        <f t="shared" si="24"/>
        <v>0</v>
      </c>
      <c r="N538" s="1018">
        <f t="shared" si="24"/>
        <v>0</v>
      </c>
      <c r="O538" s="1019"/>
      <c r="P538" s="1019"/>
      <c r="Q538" s="1007"/>
    </row>
    <row r="539" spans="1:17" s="948" customFormat="1" hidden="1" outlineLevel="1">
      <c r="A539" s="1016" t="s">
        <v>741</v>
      </c>
      <c r="B539" s="985" t="str">
        <f t="shared" si="20"/>
        <v>SKU 4</v>
      </c>
      <c r="C539" s="985" t="str">
        <f t="shared" si="20"/>
        <v>SKU 4</v>
      </c>
      <c r="D539" s="986" t="str">
        <f t="shared" si="21"/>
        <v>KG</v>
      </c>
      <c r="E539" s="986" t="str">
        <f t="shared" si="21"/>
        <v>EUR</v>
      </c>
      <c r="F539" s="969"/>
      <c r="G539" s="1017">
        <f t="shared" si="24"/>
        <v>0</v>
      </c>
      <c r="H539" s="1017">
        <f t="shared" si="24"/>
        <v>0</v>
      </c>
      <c r="I539" s="1017">
        <f t="shared" si="24"/>
        <v>0</v>
      </c>
      <c r="J539" s="1017">
        <f t="shared" si="24"/>
        <v>0</v>
      </c>
      <c r="K539" s="1017">
        <f t="shared" si="24"/>
        <v>0</v>
      </c>
      <c r="L539" s="1017">
        <f t="shared" si="24"/>
        <v>0</v>
      </c>
      <c r="M539" s="1017">
        <f t="shared" si="24"/>
        <v>0</v>
      </c>
      <c r="N539" s="1018">
        <f t="shared" si="24"/>
        <v>0</v>
      </c>
      <c r="O539" s="1019"/>
      <c r="P539" s="1019"/>
      <c r="Q539" s="1007"/>
    </row>
    <row r="540" spans="1:17" s="948" customFormat="1" hidden="1" outlineLevel="1">
      <c r="A540" s="1016" t="s">
        <v>741</v>
      </c>
      <c r="B540" s="985" t="str">
        <f t="shared" si="20"/>
        <v>SKU 5</v>
      </c>
      <c r="C540" s="985" t="str">
        <f t="shared" si="20"/>
        <v>SKU 5</v>
      </c>
      <c r="D540" s="986" t="str">
        <f t="shared" si="21"/>
        <v>KG</v>
      </c>
      <c r="E540" s="986" t="str">
        <f t="shared" si="21"/>
        <v>EUR</v>
      </c>
      <c r="F540" s="969"/>
      <c r="G540" s="1017">
        <f t="shared" si="24"/>
        <v>0</v>
      </c>
      <c r="H540" s="1017">
        <f t="shared" si="24"/>
        <v>0</v>
      </c>
      <c r="I540" s="1017">
        <f t="shared" si="24"/>
        <v>0</v>
      </c>
      <c r="J540" s="1017">
        <f t="shared" si="24"/>
        <v>0</v>
      </c>
      <c r="K540" s="1017">
        <f t="shared" si="24"/>
        <v>0</v>
      </c>
      <c r="L540" s="1017">
        <f t="shared" si="24"/>
        <v>0</v>
      </c>
      <c r="M540" s="1017">
        <f t="shared" si="24"/>
        <v>0</v>
      </c>
      <c r="N540" s="1018">
        <f t="shared" si="24"/>
        <v>0</v>
      </c>
      <c r="O540" s="1019"/>
      <c r="P540" s="1019"/>
      <c r="Q540" s="1007"/>
    </row>
    <row r="541" spans="1:17" s="948" customFormat="1" hidden="1" outlineLevel="1">
      <c r="A541" s="1016" t="s">
        <v>741</v>
      </c>
      <c r="B541" s="985" t="str">
        <f t="shared" si="20"/>
        <v>SKU 1</v>
      </c>
      <c r="C541" s="985" t="str">
        <f t="shared" si="20"/>
        <v>SKU 1</v>
      </c>
      <c r="D541" s="986" t="str">
        <f t="shared" si="21"/>
        <v>TJ</v>
      </c>
      <c r="E541" s="986" t="str">
        <f t="shared" si="21"/>
        <v>EUR</v>
      </c>
      <c r="F541" s="969"/>
      <c r="G541" s="1017">
        <f t="shared" si="24"/>
        <v>0</v>
      </c>
      <c r="H541" s="1017">
        <f t="shared" si="24"/>
        <v>0</v>
      </c>
      <c r="I541" s="1017">
        <f t="shared" si="24"/>
        <v>0</v>
      </c>
      <c r="J541" s="1017">
        <f t="shared" si="24"/>
        <v>0</v>
      </c>
      <c r="K541" s="1017">
        <f t="shared" si="24"/>
        <v>0</v>
      </c>
      <c r="L541" s="1017">
        <f t="shared" si="24"/>
        <v>0</v>
      </c>
      <c r="M541" s="1017">
        <f t="shared" si="24"/>
        <v>0</v>
      </c>
      <c r="N541" s="1018">
        <f t="shared" si="24"/>
        <v>0</v>
      </c>
      <c r="O541" s="1019"/>
      <c r="P541" s="1019"/>
      <c r="Q541" s="1007"/>
    </row>
    <row r="542" spans="1:17" s="948" customFormat="1" hidden="1" outlineLevel="1">
      <c r="A542" s="1016" t="s">
        <v>741</v>
      </c>
      <c r="B542" s="985" t="str">
        <f t="shared" si="20"/>
        <v>SKU 2</v>
      </c>
      <c r="C542" s="985" t="str">
        <f t="shared" si="20"/>
        <v>SKU 2</v>
      </c>
      <c r="D542" s="986" t="str">
        <f t="shared" si="21"/>
        <v>TJ</v>
      </c>
      <c r="E542" s="986" t="str">
        <f t="shared" si="21"/>
        <v>EUR</v>
      </c>
      <c r="F542" s="969"/>
      <c r="G542" s="1017">
        <f t="shared" si="24"/>
        <v>0</v>
      </c>
      <c r="H542" s="1017">
        <f t="shared" si="24"/>
        <v>0</v>
      </c>
      <c r="I542" s="1017">
        <f t="shared" si="24"/>
        <v>0</v>
      </c>
      <c r="J542" s="1017">
        <f t="shared" si="24"/>
        <v>0</v>
      </c>
      <c r="K542" s="1017">
        <f t="shared" si="24"/>
        <v>0</v>
      </c>
      <c r="L542" s="1017">
        <f t="shared" si="24"/>
        <v>0</v>
      </c>
      <c r="M542" s="1017">
        <f t="shared" si="24"/>
        <v>0</v>
      </c>
      <c r="N542" s="1018">
        <f t="shared" si="24"/>
        <v>0</v>
      </c>
      <c r="O542" s="1019"/>
      <c r="P542" s="1019"/>
      <c r="Q542" s="1007"/>
    </row>
    <row r="543" spans="1:17" s="948" customFormat="1" hidden="1" outlineLevel="1">
      <c r="A543" s="1016" t="s">
        <v>741</v>
      </c>
      <c r="B543" s="985" t="str">
        <f t="shared" si="20"/>
        <v xml:space="preserve">SKU 3 </v>
      </c>
      <c r="C543" s="985" t="str">
        <f t="shared" si="20"/>
        <v xml:space="preserve">SKU 3 </v>
      </c>
      <c r="D543" s="986" t="str">
        <f t="shared" si="21"/>
        <v>TJ</v>
      </c>
      <c r="E543" s="986" t="str">
        <f t="shared" si="21"/>
        <v>EUR</v>
      </c>
      <c r="F543" s="969"/>
      <c r="G543" s="1017">
        <f t="shared" si="24"/>
        <v>0</v>
      </c>
      <c r="H543" s="1017">
        <f t="shared" si="24"/>
        <v>0</v>
      </c>
      <c r="I543" s="1017">
        <f t="shared" si="24"/>
        <v>0</v>
      </c>
      <c r="J543" s="1017">
        <f t="shared" si="24"/>
        <v>0</v>
      </c>
      <c r="K543" s="1017">
        <f t="shared" si="24"/>
        <v>0</v>
      </c>
      <c r="L543" s="1017">
        <f t="shared" si="24"/>
        <v>0</v>
      </c>
      <c r="M543" s="1017">
        <f t="shared" si="24"/>
        <v>0</v>
      </c>
      <c r="N543" s="1018">
        <f t="shared" si="24"/>
        <v>0</v>
      </c>
      <c r="O543" s="1019"/>
      <c r="P543" s="1019"/>
      <c r="Q543" s="1007"/>
    </row>
    <row r="544" spans="1:17" s="948" customFormat="1" hidden="1" outlineLevel="1">
      <c r="A544" s="1016" t="s">
        <v>741</v>
      </c>
      <c r="B544" s="985" t="str">
        <f t="shared" si="20"/>
        <v>SKU 4</v>
      </c>
      <c r="C544" s="985" t="str">
        <f t="shared" si="20"/>
        <v>SKU 4</v>
      </c>
      <c r="D544" s="986" t="str">
        <f t="shared" si="21"/>
        <v>TJ</v>
      </c>
      <c r="E544" s="986" t="str">
        <f t="shared" si="21"/>
        <v>EUR</v>
      </c>
      <c r="F544" s="969"/>
      <c r="G544" s="1017">
        <f t="shared" si="24"/>
        <v>0</v>
      </c>
      <c r="H544" s="1017">
        <f t="shared" si="24"/>
        <v>0</v>
      </c>
      <c r="I544" s="1017">
        <f t="shared" si="24"/>
        <v>0</v>
      </c>
      <c r="J544" s="1017">
        <f t="shared" si="24"/>
        <v>0</v>
      </c>
      <c r="K544" s="1017">
        <f t="shared" si="24"/>
        <v>0</v>
      </c>
      <c r="L544" s="1017">
        <f t="shared" si="24"/>
        <v>0</v>
      </c>
      <c r="M544" s="1017">
        <f t="shared" si="24"/>
        <v>0</v>
      </c>
      <c r="N544" s="1018">
        <f t="shared" si="24"/>
        <v>0</v>
      </c>
      <c r="O544" s="1019"/>
      <c r="P544" s="1019"/>
      <c r="Q544" s="1007"/>
    </row>
    <row r="545" spans="1:17" s="948" customFormat="1" hidden="1" outlineLevel="1">
      <c r="A545" s="1016" t="s">
        <v>741</v>
      </c>
      <c r="B545" s="985" t="str">
        <f t="shared" si="20"/>
        <v>SKU 5</v>
      </c>
      <c r="C545" s="985" t="str">
        <f t="shared" si="20"/>
        <v>SKU 5</v>
      </c>
      <c r="D545" s="986" t="str">
        <f t="shared" si="21"/>
        <v>TJ</v>
      </c>
      <c r="E545" s="986" t="str">
        <f t="shared" si="21"/>
        <v>EUR</v>
      </c>
      <c r="F545" s="969"/>
      <c r="G545" s="1017">
        <f t="shared" si="24"/>
        <v>0</v>
      </c>
      <c r="H545" s="1017">
        <f t="shared" si="24"/>
        <v>0</v>
      </c>
      <c r="I545" s="1017">
        <f t="shared" si="24"/>
        <v>0</v>
      </c>
      <c r="J545" s="1017">
        <f t="shared" si="24"/>
        <v>0</v>
      </c>
      <c r="K545" s="1017">
        <f t="shared" si="24"/>
        <v>0</v>
      </c>
      <c r="L545" s="1017">
        <f t="shared" si="24"/>
        <v>0</v>
      </c>
      <c r="M545" s="1017">
        <f t="shared" si="24"/>
        <v>0</v>
      </c>
      <c r="N545" s="1018">
        <f t="shared" si="24"/>
        <v>0</v>
      </c>
      <c r="O545" s="1019"/>
      <c r="P545" s="1019"/>
      <c r="Q545" s="1007"/>
    </row>
    <row r="546" spans="1:17" s="948" customFormat="1" hidden="1" outlineLevel="1">
      <c r="A546" s="1016" t="s">
        <v>741</v>
      </c>
      <c r="B546" s="985" t="str">
        <f t="shared" si="20"/>
        <v>SKU 1</v>
      </c>
      <c r="C546" s="985" t="str">
        <f t="shared" si="20"/>
        <v>SKU 1</v>
      </c>
      <c r="D546" s="986" t="str">
        <f t="shared" si="21"/>
        <v>TM</v>
      </c>
      <c r="E546" s="986" t="str">
        <f t="shared" si="21"/>
        <v>EUR</v>
      </c>
      <c r="F546" s="969"/>
      <c r="G546" s="1017">
        <f t="shared" si="24"/>
        <v>0</v>
      </c>
      <c r="H546" s="1017">
        <f t="shared" si="24"/>
        <v>0</v>
      </c>
      <c r="I546" s="1017">
        <f t="shared" si="24"/>
        <v>0</v>
      </c>
      <c r="J546" s="1017">
        <f t="shared" si="24"/>
        <v>0</v>
      </c>
      <c r="K546" s="1017">
        <f t="shared" si="24"/>
        <v>0</v>
      </c>
      <c r="L546" s="1017">
        <f t="shared" si="24"/>
        <v>0</v>
      </c>
      <c r="M546" s="1017">
        <f t="shared" si="24"/>
        <v>0</v>
      </c>
      <c r="N546" s="1018">
        <f t="shared" si="24"/>
        <v>0</v>
      </c>
      <c r="O546" s="1019"/>
      <c r="P546" s="1019"/>
      <c r="Q546" s="1007"/>
    </row>
    <row r="547" spans="1:17" s="948" customFormat="1" hidden="1" outlineLevel="1">
      <c r="A547" s="1016" t="s">
        <v>741</v>
      </c>
      <c r="B547" s="985" t="str">
        <f t="shared" si="20"/>
        <v>SKU 2</v>
      </c>
      <c r="C547" s="985" t="str">
        <f t="shared" si="20"/>
        <v>SKU 2</v>
      </c>
      <c r="D547" s="986" t="str">
        <f t="shared" si="21"/>
        <v>TM</v>
      </c>
      <c r="E547" s="986" t="str">
        <f t="shared" si="21"/>
        <v>EUR</v>
      </c>
      <c r="F547" s="969"/>
      <c r="G547" s="1017">
        <f t="shared" si="24"/>
        <v>0</v>
      </c>
      <c r="H547" s="1017">
        <f t="shared" si="24"/>
        <v>0</v>
      </c>
      <c r="I547" s="1017">
        <f t="shared" si="24"/>
        <v>0</v>
      </c>
      <c r="J547" s="1017">
        <f t="shared" si="24"/>
        <v>0</v>
      </c>
      <c r="K547" s="1017">
        <f t="shared" si="24"/>
        <v>0</v>
      </c>
      <c r="L547" s="1017">
        <f t="shared" si="24"/>
        <v>0</v>
      </c>
      <c r="M547" s="1017">
        <f t="shared" si="24"/>
        <v>0</v>
      </c>
      <c r="N547" s="1018">
        <f t="shared" si="24"/>
        <v>0</v>
      </c>
      <c r="O547" s="1019"/>
      <c r="P547" s="1019"/>
      <c r="Q547" s="1007"/>
    </row>
    <row r="548" spans="1:17" s="948" customFormat="1" hidden="1" outlineLevel="1">
      <c r="A548" s="1016" t="s">
        <v>741</v>
      </c>
      <c r="B548" s="985" t="str">
        <f t="shared" si="20"/>
        <v xml:space="preserve">SKU 3 </v>
      </c>
      <c r="C548" s="985" t="str">
        <f t="shared" si="20"/>
        <v xml:space="preserve">SKU 3 </v>
      </c>
      <c r="D548" s="986" t="str">
        <f t="shared" si="21"/>
        <v>TM</v>
      </c>
      <c r="E548" s="986" t="str">
        <f t="shared" si="21"/>
        <v>EUR</v>
      </c>
      <c r="F548" s="969"/>
      <c r="G548" s="1017">
        <f t="shared" si="24"/>
        <v>0</v>
      </c>
      <c r="H548" s="1017">
        <f t="shared" si="24"/>
        <v>0</v>
      </c>
      <c r="I548" s="1017">
        <f t="shared" si="24"/>
        <v>0</v>
      </c>
      <c r="J548" s="1017">
        <f t="shared" si="24"/>
        <v>0</v>
      </c>
      <c r="K548" s="1017">
        <f t="shared" si="24"/>
        <v>0</v>
      </c>
      <c r="L548" s="1017">
        <f t="shared" si="24"/>
        <v>0</v>
      </c>
      <c r="M548" s="1017">
        <f t="shared" si="24"/>
        <v>0</v>
      </c>
      <c r="N548" s="1018">
        <f t="shared" si="24"/>
        <v>0</v>
      </c>
      <c r="O548" s="1019"/>
      <c r="P548" s="1019"/>
      <c r="Q548" s="1007"/>
    </row>
    <row r="549" spans="1:17" s="948" customFormat="1" hidden="1" outlineLevel="1">
      <c r="A549" s="1016" t="s">
        <v>741</v>
      </c>
      <c r="B549" s="985" t="str">
        <f t="shared" si="20"/>
        <v>SKU 4</v>
      </c>
      <c r="C549" s="985" t="str">
        <f t="shared" si="20"/>
        <v>SKU 4</v>
      </c>
      <c r="D549" s="986" t="str">
        <f t="shared" si="21"/>
        <v>TM</v>
      </c>
      <c r="E549" s="986" t="str">
        <f t="shared" si="21"/>
        <v>EUR</v>
      </c>
      <c r="F549" s="969"/>
      <c r="G549" s="1017">
        <f t="shared" si="24"/>
        <v>0</v>
      </c>
      <c r="H549" s="1017">
        <f t="shared" si="24"/>
        <v>0</v>
      </c>
      <c r="I549" s="1017">
        <f t="shared" si="24"/>
        <v>0</v>
      </c>
      <c r="J549" s="1017">
        <f t="shared" si="24"/>
        <v>0</v>
      </c>
      <c r="K549" s="1017">
        <f t="shared" si="24"/>
        <v>0</v>
      </c>
      <c r="L549" s="1017">
        <f t="shared" si="24"/>
        <v>0</v>
      </c>
      <c r="M549" s="1017">
        <f t="shared" si="24"/>
        <v>0</v>
      </c>
      <c r="N549" s="1018">
        <f t="shared" si="24"/>
        <v>0</v>
      </c>
      <c r="O549" s="1019"/>
      <c r="P549" s="1019"/>
      <c r="Q549" s="1007"/>
    </row>
    <row r="550" spans="1:17" s="948" customFormat="1" hidden="1" outlineLevel="1">
      <c r="A550" s="1016" t="s">
        <v>741</v>
      </c>
      <c r="B550" s="985" t="str">
        <f t="shared" si="20"/>
        <v>SKU 5</v>
      </c>
      <c r="C550" s="985" t="str">
        <f t="shared" si="20"/>
        <v>SKU 5</v>
      </c>
      <c r="D550" s="986" t="str">
        <f t="shared" si="21"/>
        <v>TM</v>
      </c>
      <c r="E550" s="986" t="str">
        <f t="shared" si="21"/>
        <v>EUR</v>
      </c>
      <c r="F550" s="969"/>
      <c r="G550" s="1017">
        <f t="shared" si="24"/>
        <v>0</v>
      </c>
      <c r="H550" s="1017">
        <f t="shared" si="24"/>
        <v>0</v>
      </c>
      <c r="I550" s="1017">
        <f t="shared" si="24"/>
        <v>0</v>
      </c>
      <c r="J550" s="1017">
        <f t="shared" si="24"/>
        <v>0</v>
      </c>
      <c r="K550" s="1017">
        <f t="shared" si="24"/>
        <v>0</v>
      </c>
      <c r="L550" s="1017">
        <f t="shared" si="24"/>
        <v>0</v>
      </c>
      <c r="M550" s="1017">
        <f t="shared" si="24"/>
        <v>0</v>
      </c>
      <c r="N550" s="1018">
        <f t="shared" si="24"/>
        <v>0</v>
      </c>
      <c r="O550" s="1019"/>
      <c r="P550" s="1019"/>
      <c r="Q550" s="1007"/>
    </row>
    <row r="551" spans="1:17" s="948" customFormat="1" hidden="1" outlineLevel="1">
      <c r="A551" s="1016" t="s">
        <v>741</v>
      </c>
      <c r="B551" s="985" t="str">
        <f t="shared" si="20"/>
        <v>SKU 1</v>
      </c>
      <c r="C551" s="985" t="str">
        <f t="shared" si="20"/>
        <v>SKU 1</v>
      </c>
      <c r="D551" s="986" t="str">
        <f t="shared" si="21"/>
        <v>MN</v>
      </c>
      <c r="E551" s="986" t="str">
        <f t="shared" si="21"/>
        <v>EUR</v>
      </c>
      <c r="F551" s="969"/>
      <c r="G551" s="1017">
        <f t="shared" si="24"/>
        <v>0</v>
      </c>
      <c r="H551" s="1017">
        <f t="shared" si="24"/>
        <v>0</v>
      </c>
      <c r="I551" s="1017">
        <f t="shared" si="24"/>
        <v>0</v>
      </c>
      <c r="J551" s="1017">
        <f t="shared" si="24"/>
        <v>0</v>
      </c>
      <c r="K551" s="1017">
        <f t="shared" si="24"/>
        <v>0</v>
      </c>
      <c r="L551" s="1017">
        <f t="shared" si="24"/>
        <v>0</v>
      </c>
      <c r="M551" s="1017">
        <f t="shared" si="24"/>
        <v>0</v>
      </c>
      <c r="N551" s="1018">
        <f t="shared" si="24"/>
        <v>0</v>
      </c>
      <c r="O551" s="1019"/>
      <c r="P551" s="1019"/>
      <c r="Q551" s="1007"/>
    </row>
    <row r="552" spans="1:17" s="948" customFormat="1" hidden="1" outlineLevel="1">
      <c r="A552" s="1016" t="s">
        <v>741</v>
      </c>
      <c r="B552" s="985" t="str">
        <f t="shared" si="20"/>
        <v>SKU 2</v>
      </c>
      <c r="C552" s="985" t="str">
        <f t="shared" si="20"/>
        <v>SKU 2</v>
      </c>
      <c r="D552" s="986" t="str">
        <f t="shared" si="21"/>
        <v>MN</v>
      </c>
      <c r="E552" s="986" t="str">
        <f t="shared" si="21"/>
        <v>EUR</v>
      </c>
      <c r="F552" s="969"/>
      <c r="G552" s="1017">
        <f t="shared" si="24"/>
        <v>0</v>
      </c>
      <c r="H552" s="1017">
        <f t="shared" si="24"/>
        <v>0</v>
      </c>
      <c r="I552" s="1017">
        <f t="shared" si="24"/>
        <v>0</v>
      </c>
      <c r="J552" s="1017">
        <f t="shared" si="24"/>
        <v>0</v>
      </c>
      <c r="K552" s="1017">
        <f t="shared" si="24"/>
        <v>0</v>
      </c>
      <c r="L552" s="1017">
        <f t="shared" si="24"/>
        <v>0</v>
      </c>
      <c r="M552" s="1017">
        <f t="shared" si="24"/>
        <v>0</v>
      </c>
      <c r="N552" s="1018">
        <f t="shared" si="24"/>
        <v>0</v>
      </c>
      <c r="O552" s="1019"/>
      <c r="P552" s="1019"/>
      <c r="Q552" s="1007"/>
    </row>
    <row r="553" spans="1:17" s="948" customFormat="1" hidden="1" outlineLevel="1">
      <c r="A553" s="1016" t="s">
        <v>741</v>
      </c>
      <c r="B553" s="985" t="str">
        <f t="shared" si="20"/>
        <v xml:space="preserve">SKU 3 </v>
      </c>
      <c r="C553" s="985" t="str">
        <f t="shared" si="20"/>
        <v xml:space="preserve">SKU 3 </v>
      </c>
      <c r="D553" s="986" t="str">
        <f t="shared" si="21"/>
        <v>MN</v>
      </c>
      <c r="E553" s="986" t="str">
        <f t="shared" si="21"/>
        <v>EUR</v>
      </c>
      <c r="F553" s="969"/>
      <c r="G553" s="1017">
        <f t="shared" si="24"/>
        <v>0</v>
      </c>
      <c r="H553" s="1017">
        <f t="shared" si="24"/>
        <v>0</v>
      </c>
      <c r="I553" s="1017">
        <f t="shared" si="24"/>
        <v>0</v>
      </c>
      <c r="J553" s="1017">
        <f t="shared" si="24"/>
        <v>0</v>
      </c>
      <c r="K553" s="1017">
        <f t="shared" si="24"/>
        <v>0</v>
      </c>
      <c r="L553" s="1017">
        <f t="shared" si="24"/>
        <v>0</v>
      </c>
      <c r="M553" s="1017">
        <f t="shared" si="24"/>
        <v>0</v>
      </c>
      <c r="N553" s="1018">
        <f t="shared" si="24"/>
        <v>0</v>
      </c>
      <c r="O553" s="1019"/>
      <c r="P553" s="1019"/>
      <c r="Q553" s="1007"/>
    </row>
    <row r="554" spans="1:17" s="948" customFormat="1" hidden="1" outlineLevel="1">
      <c r="A554" s="1016" t="s">
        <v>741</v>
      </c>
      <c r="B554" s="985" t="str">
        <f t="shared" si="20"/>
        <v>SKU 4</v>
      </c>
      <c r="C554" s="985" t="str">
        <f t="shared" si="20"/>
        <v>SKU 4</v>
      </c>
      <c r="D554" s="986" t="str">
        <f t="shared" si="21"/>
        <v>MN</v>
      </c>
      <c r="E554" s="986" t="str">
        <f t="shared" si="21"/>
        <v>EUR</v>
      </c>
      <c r="F554" s="969"/>
      <c r="G554" s="1017">
        <f t="shared" si="24"/>
        <v>0</v>
      </c>
      <c r="H554" s="1017">
        <f t="shared" si="24"/>
        <v>0</v>
      </c>
      <c r="I554" s="1017">
        <f t="shared" si="24"/>
        <v>0</v>
      </c>
      <c r="J554" s="1017">
        <f t="shared" si="24"/>
        <v>0</v>
      </c>
      <c r="K554" s="1017">
        <f t="shared" si="24"/>
        <v>0</v>
      </c>
      <c r="L554" s="1017">
        <f t="shared" si="24"/>
        <v>0</v>
      </c>
      <c r="M554" s="1017">
        <f t="shared" si="24"/>
        <v>0</v>
      </c>
      <c r="N554" s="1018">
        <f t="shared" si="24"/>
        <v>0</v>
      </c>
      <c r="O554" s="1019"/>
      <c r="P554" s="1019"/>
      <c r="Q554" s="1007"/>
    </row>
    <row r="555" spans="1:17" s="948" customFormat="1" hidden="1" outlineLevel="1">
      <c r="A555" s="1016" t="s">
        <v>741</v>
      </c>
      <c r="B555" s="985" t="str">
        <f t="shared" si="20"/>
        <v>SKU 5</v>
      </c>
      <c r="C555" s="985" t="str">
        <f t="shared" si="20"/>
        <v>SKU 5</v>
      </c>
      <c r="D555" s="986" t="str">
        <f t="shared" si="21"/>
        <v>MN</v>
      </c>
      <c r="E555" s="986" t="str">
        <f t="shared" si="21"/>
        <v>EUR</v>
      </c>
      <c r="F555" s="969"/>
      <c r="G555" s="1017">
        <f t="shared" si="24"/>
        <v>0</v>
      </c>
      <c r="H555" s="1017">
        <f t="shared" si="24"/>
        <v>0</v>
      </c>
      <c r="I555" s="1017">
        <f t="shared" si="24"/>
        <v>0</v>
      </c>
      <c r="J555" s="1017">
        <f t="shared" si="24"/>
        <v>0</v>
      </c>
      <c r="K555" s="1017">
        <f t="shared" si="24"/>
        <v>0</v>
      </c>
      <c r="L555" s="1017">
        <f t="shared" si="24"/>
        <v>0</v>
      </c>
      <c r="M555" s="1017">
        <f t="shared" si="24"/>
        <v>0</v>
      </c>
      <c r="N555" s="1018">
        <f t="shared" si="24"/>
        <v>0</v>
      </c>
      <c r="O555" s="1019"/>
      <c r="P555" s="1019"/>
      <c r="Q555" s="1007"/>
    </row>
    <row r="556" spans="1:17" s="948" customFormat="1" collapsed="1">
      <c r="B556" s="981" t="s">
        <v>742</v>
      </c>
      <c r="C556" s="981" t="s">
        <v>743</v>
      </c>
      <c r="D556" s="981"/>
      <c r="E556" s="981"/>
      <c r="F556" s="981"/>
      <c r="G556" s="982"/>
      <c r="H556" s="982"/>
      <c r="I556" s="982"/>
      <c r="J556" s="982"/>
      <c r="K556" s="982"/>
      <c r="L556" s="982"/>
      <c r="M556" s="982"/>
      <c r="N556" s="983"/>
      <c r="O556" s="984"/>
      <c r="P556" s="984"/>
    </row>
    <row r="557" spans="1:17" s="948" customFormat="1">
      <c r="A557" s="1016" t="s">
        <v>744</v>
      </c>
      <c r="B557" s="985" t="s">
        <v>745</v>
      </c>
      <c r="C557" s="985" t="s">
        <v>745</v>
      </c>
      <c r="D557" s="968" t="s">
        <v>715</v>
      </c>
      <c r="E557" s="968" t="s">
        <v>716</v>
      </c>
      <c r="F557" s="970"/>
      <c r="G557" s="970">
        <f>'Forecast RU'!DD9+'Forecast RU'!DC9</f>
        <v>191589375</v>
      </c>
      <c r="H557" s="970">
        <f>'Forecast RU'!DE9</f>
        <v>155099473</v>
      </c>
      <c r="I557" s="970">
        <f>'Forecast RU'!DF9</f>
        <v>233065366</v>
      </c>
      <c r="J557" s="970">
        <f>'Forecast RU'!DG9</f>
        <v>410636283</v>
      </c>
      <c r="K557" s="970">
        <f>'Forecast RU'!DH9</f>
        <v>515507950</v>
      </c>
      <c r="L557" s="970">
        <f>'Forecast RU'!DI9</f>
        <v>612828450</v>
      </c>
      <c r="M557" s="970">
        <f>'Forecast RU'!DJ9</f>
        <v>561207770</v>
      </c>
      <c r="N557" s="970">
        <f>'Forecast RU'!DK9</f>
        <v>621900536</v>
      </c>
      <c r="O557" s="1006"/>
      <c r="P557" s="1006"/>
    </row>
    <row r="558" spans="1:17" s="948" customFormat="1" hidden="1" outlineLevel="1">
      <c r="A558" s="1016" t="s">
        <v>744</v>
      </c>
      <c r="B558" s="985" t="s">
        <v>745</v>
      </c>
      <c r="C558" s="985" t="s">
        <v>745</v>
      </c>
      <c r="D558" s="968" t="s">
        <v>721</v>
      </c>
      <c r="E558" s="968" t="s">
        <v>170</v>
      </c>
      <c r="F558" s="974"/>
      <c r="G558" s="974"/>
      <c r="H558" s="970"/>
      <c r="I558" s="970"/>
      <c r="J558" s="970"/>
      <c r="K558" s="970"/>
      <c r="L558" s="970"/>
      <c r="M558" s="970"/>
      <c r="N558" s="975"/>
      <c r="O558" s="1006"/>
      <c r="P558" s="1006"/>
    </row>
    <row r="559" spans="1:17" s="948" customFormat="1" hidden="1" outlineLevel="1">
      <c r="A559" s="1016" t="s">
        <v>744</v>
      </c>
      <c r="B559" s="985" t="s">
        <v>745</v>
      </c>
      <c r="C559" s="985" t="s">
        <v>745</v>
      </c>
      <c r="D559" s="968" t="s">
        <v>372</v>
      </c>
      <c r="E559" s="968" t="s">
        <v>170</v>
      </c>
      <c r="F559" s="974"/>
      <c r="G559" s="974"/>
      <c r="H559" s="970"/>
      <c r="I559" s="970"/>
      <c r="J559" s="970"/>
      <c r="K559" s="970"/>
      <c r="L559" s="970"/>
      <c r="M559" s="970"/>
      <c r="N559" s="975"/>
      <c r="O559" s="1006"/>
      <c r="P559" s="1006"/>
    </row>
    <row r="560" spans="1:17" s="948" customFormat="1" hidden="1" outlineLevel="1">
      <c r="A560" s="1016" t="s">
        <v>744</v>
      </c>
      <c r="B560" s="985" t="s">
        <v>745</v>
      </c>
      <c r="C560" s="985" t="s">
        <v>745</v>
      </c>
      <c r="D560" s="968" t="s">
        <v>722</v>
      </c>
      <c r="E560" s="968" t="s">
        <v>170</v>
      </c>
      <c r="F560" s="974"/>
      <c r="G560" s="974"/>
      <c r="H560" s="970"/>
      <c r="I560" s="970"/>
      <c r="J560" s="970"/>
      <c r="K560" s="970"/>
      <c r="L560" s="970"/>
      <c r="M560" s="970"/>
      <c r="N560" s="975"/>
      <c r="O560" s="1006"/>
      <c r="P560" s="1006"/>
    </row>
    <row r="561" spans="1:16" s="948" customFormat="1" hidden="1" outlineLevel="1">
      <c r="A561" s="1016" t="s">
        <v>744</v>
      </c>
      <c r="B561" s="985" t="s">
        <v>745</v>
      </c>
      <c r="C561" s="985" t="s">
        <v>745</v>
      </c>
      <c r="D561" s="968" t="s">
        <v>366</v>
      </c>
      <c r="E561" s="968" t="s">
        <v>170</v>
      </c>
      <c r="F561" s="974"/>
      <c r="G561" s="974"/>
      <c r="H561" s="970"/>
      <c r="I561" s="970"/>
      <c r="J561" s="970"/>
      <c r="K561" s="970"/>
      <c r="L561" s="970"/>
      <c r="M561" s="970"/>
      <c r="N561" s="975"/>
      <c r="O561" s="1006"/>
      <c r="P561" s="1006"/>
    </row>
    <row r="562" spans="1:16" s="948" customFormat="1" hidden="1" outlineLevel="1">
      <c r="A562" s="1016" t="s">
        <v>744</v>
      </c>
      <c r="B562" s="985" t="s">
        <v>745</v>
      </c>
      <c r="C562" s="985" t="s">
        <v>745</v>
      </c>
      <c r="D562" s="968" t="s">
        <v>723</v>
      </c>
      <c r="E562" s="968" t="s">
        <v>170</v>
      </c>
      <c r="F562" s="970"/>
      <c r="G562" s="970"/>
      <c r="H562" s="970"/>
      <c r="I562" s="970"/>
      <c r="J562" s="970"/>
      <c r="K562" s="970"/>
      <c r="L562" s="970"/>
      <c r="M562" s="970"/>
      <c r="N562" s="975"/>
      <c r="O562" s="1006"/>
      <c r="P562" s="1006"/>
    </row>
    <row r="563" spans="1:16" s="948" customFormat="1" hidden="1" outlineLevel="1">
      <c r="A563" s="1016" t="s">
        <v>744</v>
      </c>
      <c r="B563" s="985" t="s">
        <v>745</v>
      </c>
      <c r="C563" s="985" t="s">
        <v>745</v>
      </c>
      <c r="D563" s="968" t="s">
        <v>367</v>
      </c>
      <c r="E563" s="968" t="s">
        <v>170</v>
      </c>
      <c r="F563" s="974"/>
      <c r="G563" s="974"/>
      <c r="H563" s="970"/>
      <c r="I563" s="970"/>
      <c r="J563" s="970"/>
      <c r="K563" s="970"/>
      <c r="L563" s="970"/>
      <c r="M563" s="970"/>
      <c r="N563" s="975"/>
      <c r="O563" s="1006"/>
      <c r="P563" s="1006"/>
    </row>
    <row r="564" spans="1:16" s="948" customFormat="1" hidden="1" outlineLevel="1">
      <c r="A564" s="1016" t="s">
        <v>744</v>
      </c>
      <c r="B564" s="985" t="s">
        <v>745</v>
      </c>
      <c r="C564" s="985" t="s">
        <v>745</v>
      </c>
      <c r="D564" s="968" t="s">
        <v>368</v>
      </c>
      <c r="E564" s="968" t="s">
        <v>170</v>
      </c>
      <c r="F564" s="974"/>
      <c r="G564" s="974"/>
      <c r="H564" s="970"/>
      <c r="I564" s="970"/>
      <c r="J564" s="970"/>
      <c r="K564" s="970"/>
      <c r="L564" s="970"/>
      <c r="M564" s="970"/>
      <c r="N564" s="975"/>
      <c r="O564" s="1006"/>
      <c r="P564" s="1006"/>
    </row>
    <row r="565" spans="1:16" s="948" customFormat="1" hidden="1" outlineLevel="1">
      <c r="A565" s="1016" t="s">
        <v>744</v>
      </c>
      <c r="B565" s="985" t="s">
        <v>745</v>
      </c>
      <c r="C565" s="985" t="s">
        <v>745</v>
      </c>
      <c r="D565" s="968" t="s">
        <v>724</v>
      </c>
      <c r="E565" s="968" t="s">
        <v>170</v>
      </c>
      <c r="F565" s="970"/>
      <c r="G565" s="970"/>
      <c r="H565" s="970"/>
      <c r="I565" s="970"/>
      <c r="J565" s="970"/>
      <c r="K565" s="970"/>
      <c r="L565" s="970"/>
      <c r="M565" s="970"/>
      <c r="N565" s="975"/>
      <c r="O565" s="1006"/>
      <c r="P565" s="1006"/>
    </row>
    <row r="566" spans="1:16" s="948" customFormat="1" hidden="1" outlineLevel="1">
      <c r="A566" s="1016" t="s">
        <v>744</v>
      </c>
      <c r="B566" s="985" t="s">
        <v>745</v>
      </c>
      <c r="C566" s="985" t="s">
        <v>745</v>
      </c>
      <c r="D566" s="968" t="s">
        <v>370</v>
      </c>
      <c r="E566" s="968" t="s">
        <v>170</v>
      </c>
      <c r="F566" s="974"/>
      <c r="G566" s="974"/>
      <c r="H566" s="970"/>
      <c r="I566" s="970"/>
      <c r="J566" s="970"/>
      <c r="K566" s="970"/>
      <c r="L566" s="970"/>
      <c r="M566" s="970"/>
      <c r="N566" s="975"/>
      <c r="O566" s="1006"/>
      <c r="P566" s="1006"/>
    </row>
    <row r="567" spans="1:16" s="948" customFormat="1" hidden="1" outlineLevel="1">
      <c r="A567" s="1016" t="s">
        <v>744</v>
      </c>
      <c r="B567" s="985" t="s">
        <v>745</v>
      </c>
      <c r="C567" s="985" t="s">
        <v>745</v>
      </c>
      <c r="D567" s="968" t="s">
        <v>371</v>
      </c>
      <c r="E567" s="968" t="s">
        <v>170</v>
      </c>
      <c r="F567" s="974"/>
      <c r="G567" s="974"/>
      <c r="H567" s="974"/>
      <c r="I567" s="974"/>
      <c r="J567" s="974"/>
      <c r="K567" s="974"/>
      <c r="L567" s="1020"/>
      <c r="M567" s="1020"/>
      <c r="N567" s="1021"/>
      <c r="O567" s="1006"/>
      <c r="P567" s="1006"/>
    </row>
    <row r="568" spans="1:16" s="948" customFormat="1" hidden="1" outlineLevel="1">
      <c r="A568" s="1016" t="s">
        <v>744</v>
      </c>
      <c r="B568" s="985" t="s">
        <v>745</v>
      </c>
      <c r="C568" s="985" t="s">
        <v>745</v>
      </c>
      <c r="D568" s="968" t="s">
        <v>369</v>
      </c>
      <c r="E568" s="968" t="s">
        <v>170</v>
      </c>
      <c r="F568" s="974"/>
      <c r="G568" s="974"/>
      <c r="H568" s="970"/>
      <c r="I568" s="970"/>
      <c r="J568" s="970"/>
      <c r="K568" s="970"/>
      <c r="L568" s="970"/>
      <c r="M568" s="970"/>
      <c r="N568" s="975"/>
      <c r="O568" s="1006"/>
      <c r="P568" s="1006"/>
    </row>
    <row r="569" spans="1:16" s="948" customFormat="1" collapsed="1">
      <c r="A569" s="1016"/>
      <c r="B569" s="981" t="s">
        <v>746</v>
      </c>
      <c r="C569" s="981" t="s">
        <v>747</v>
      </c>
      <c r="D569" s="981"/>
      <c r="E569" s="981"/>
      <c r="F569" s="981"/>
      <c r="G569" s="982"/>
      <c r="H569" s="982"/>
      <c r="I569" s="982"/>
      <c r="J569" s="982"/>
      <c r="K569" s="982"/>
      <c r="L569" s="982"/>
      <c r="M569" s="982"/>
      <c r="N569" s="983"/>
      <c r="O569" s="984"/>
      <c r="P569" s="984"/>
    </row>
    <row r="570" spans="1:16" s="948" customFormat="1">
      <c r="A570" s="1016" t="s">
        <v>744</v>
      </c>
      <c r="B570" s="985" t="str">
        <f t="shared" ref="B570:C620" si="25">B557</f>
        <v>PC</v>
      </c>
      <c r="C570" s="985" t="str">
        <f>C557</f>
        <v>PC</v>
      </c>
      <c r="D570" s="968" t="s">
        <v>715</v>
      </c>
      <c r="E570" s="968" t="s">
        <v>716</v>
      </c>
      <c r="F570" s="970"/>
      <c r="G570" s="1022">
        <f>'Forecast RU'!CU9</f>
        <v>0</v>
      </c>
      <c r="H570" s="1022">
        <f>'Forecast RU'!CV9</f>
        <v>0</v>
      </c>
      <c r="I570" s="1022">
        <f>'Forecast RU'!CW9</f>
        <v>0</v>
      </c>
      <c r="J570" s="1022">
        <f>'Forecast RU'!CX9</f>
        <v>0</v>
      </c>
      <c r="K570" s="1022">
        <f>'Forecast RU'!CY9</f>
        <v>0</v>
      </c>
      <c r="L570" s="1022">
        <f>'Forecast RU'!CZ9</f>
        <v>0</v>
      </c>
      <c r="M570" s="1022">
        <f>'Forecast RU'!DA9</f>
        <v>0</v>
      </c>
      <c r="N570" s="1022">
        <f>'Forecast RU'!DB9</f>
        <v>0</v>
      </c>
      <c r="O570" s="1006"/>
      <c r="P570" s="1006"/>
    </row>
    <row r="571" spans="1:16" s="948" customFormat="1" hidden="1" outlineLevel="1">
      <c r="A571" s="1016" t="s">
        <v>744</v>
      </c>
      <c r="B571" s="985" t="str">
        <f t="shared" si="25"/>
        <v>PC</v>
      </c>
      <c r="C571" s="985" t="str">
        <f t="shared" si="25"/>
        <v>PC</v>
      </c>
      <c r="D571" s="968" t="s">
        <v>721</v>
      </c>
      <c r="E571" s="968" t="s">
        <v>170</v>
      </c>
      <c r="F571" s="974"/>
      <c r="G571" s="974"/>
      <c r="H571" s="974"/>
      <c r="I571" s="974"/>
      <c r="J571" s="974"/>
      <c r="K571" s="974"/>
      <c r="L571" s="1020"/>
      <c r="M571" s="1020"/>
      <c r="N571" s="1021"/>
      <c r="O571" s="1006"/>
      <c r="P571" s="1006"/>
    </row>
    <row r="572" spans="1:16" s="948" customFormat="1" hidden="1" outlineLevel="1">
      <c r="A572" s="1016" t="s">
        <v>744</v>
      </c>
      <c r="B572" s="985" t="str">
        <f t="shared" si="25"/>
        <v>PC</v>
      </c>
      <c r="C572" s="985" t="str">
        <f t="shared" si="25"/>
        <v>PC</v>
      </c>
      <c r="D572" s="968" t="s">
        <v>372</v>
      </c>
      <c r="E572" s="968" t="s">
        <v>170</v>
      </c>
      <c r="F572" s="974"/>
      <c r="G572" s="974"/>
      <c r="H572" s="974"/>
      <c r="I572" s="974"/>
      <c r="J572" s="974"/>
      <c r="K572" s="974"/>
      <c r="L572" s="1020"/>
      <c r="M572" s="1020"/>
      <c r="N572" s="1021"/>
      <c r="O572" s="1006"/>
      <c r="P572" s="1006"/>
    </row>
    <row r="573" spans="1:16" s="948" customFormat="1" hidden="1" outlineLevel="1">
      <c r="A573" s="1016" t="s">
        <v>744</v>
      </c>
      <c r="B573" s="985" t="str">
        <f t="shared" si="25"/>
        <v>PC</v>
      </c>
      <c r="C573" s="985" t="str">
        <f t="shared" si="25"/>
        <v>PC</v>
      </c>
      <c r="D573" s="968" t="s">
        <v>722</v>
      </c>
      <c r="E573" s="968" t="s">
        <v>170</v>
      </c>
      <c r="F573" s="974"/>
      <c r="G573" s="974"/>
      <c r="H573" s="974"/>
      <c r="I573" s="974"/>
      <c r="J573" s="974"/>
      <c r="K573" s="974"/>
      <c r="L573" s="1020"/>
      <c r="M573" s="1020"/>
      <c r="N573" s="1021"/>
      <c r="O573" s="1006"/>
      <c r="P573" s="1006"/>
    </row>
    <row r="574" spans="1:16" s="948" customFormat="1" hidden="1" outlineLevel="1">
      <c r="A574" s="1016" t="s">
        <v>744</v>
      </c>
      <c r="B574" s="985" t="str">
        <f t="shared" si="25"/>
        <v>PC</v>
      </c>
      <c r="C574" s="985" t="str">
        <f t="shared" si="25"/>
        <v>PC</v>
      </c>
      <c r="D574" s="968" t="s">
        <v>366</v>
      </c>
      <c r="E574" s="968" t="s">
        <v>170</v>
      </c>
      <c r="F574" s="974"/>
      <c r="G574" s="974"/>
      <c r="H574" s="974"/>
      <c r="I574" s="974"/>
      <c r="J574" s="974"/>
      <c r="K574" s="974"/>
      <c r="L574" s="1020"/>
      <c r="M574" s="1020"/>
      <c r="N574" s="1021"/>
      <c r="O574" s="1006"/>
      <c r="P574" s="1006"/>
    </row>
    <row r="575" spans="1:16" s="948" customFormat="1" hidden="1" outlineLevel="1">
      <c r="A575" s="1016" t="s">
        <v>744</v>
      </c>
      <c r="B575" s="985" t="str">
        <f t="shared" si="25"/>
        <v>PC</v>
      </c>
      <c r="C575" s="985" t="str">
        <f t="shared" si="25"/>
        <v>PC</v>
      </c>
      <c r="D575" s="968" t="s">
        <v>723</v>
      </c>
      <c r="E575" s="968" t="s">
        <v>170</v>
      </c>
      <c r="F575" s="970"/>
      <c r="G575" s="974"/>
      <c r="H575" s="974"/>
      <c r="I575" s="974"/>
      <c r="J575" s="974"/>
      <c r="K575" s="974"/>
      <c r="L575" s="1020"/>
      <c r="M575" s="1020"/>
      <c r="N575" s="1021"/>
      <c r="O575" s="1006"/>
      <c r="P575" s="1006"/>
    </row>
    <row r="576" spans="1:16" s="948" customFormat="1" hidden="1" outlineLevel="1">
      <c r="A576" s="1016" t="s">
        <v>744</v>
      </c>
      <c r="B576" s="985" t="str">
        <f t="shared" si="25"/>
        <v>PC</v>
      </c>
      <c r="C576" s="985" t="str">
        <f t="shared" si="25"/>
        <v>PC</v>
      </c>
      <c r="D576" s="968" t="s">
        <v>367</v>
      </c>
      <c r="E576" s="968" t="s">
        <v>170</v>
      </c>
      <c r="F576" s="974"/>
      <c r="G576" s="974"/>
      <c r="H576" s="974"/>
      <c r="I576" s="974"/>
      <c r="J576" s="974"/>
      <c r="K576" s="974"/>
      <c r="L576" s="1020"/>
      <c r="M576" s="1020"/>
      <c r="N576" s="1021"/>
      <c r="O576" s="1006"/>
      <c r="P576" s="1006"/>
    </row>
    <row r="577" spans="1:16" s="948" customFormat="1" hidden="1" outlineLevel="1">
      <c r="A577" s="1016" t="s">
        <v>744</v>
      </c>
      <c r="B577" s="985" t="str">
        <f t="shared" si="25"/>
        <v>PC</v>
      </c>
      <c r="C577" s="985" t="str">
        <f t="shared" si="25"/>
        <v>PC</v>
      </c>
      <c r="D577" s="968" t="s">
        <v>368</v>
      </c>
      <c r="E577" s="968" t="s">
        <v>170</v>
      </c>
      <c r="F577" s="974"/>
      <c r="G577" s="974"/>
      <c r="H577" s="974"/>
      <c r="I577" s="974"/>
      <c r="J577" s="974"/>
      <c r="K577" s="974"/>
      <c r="L577" s="1020"/>
      <c r="M577" s="1020"/>
      <c r="N577" s="1021"/>
      <c r="O577" s="1006"/>
      <c r="P577" s="1006"/>
    </row>
    <row r="578" spans="1:16" s="948" customFormat="1" hidden="1" outlineLevel="1">
      <c r="A578" s="1016" t="s">
        <v>744</v>
      </c>
      <c r="B578" s="985" t="str">
        <f t="shared" si="25"/>
        <v>PC</v>
      </c>
      <c r="C578" s="985" t="str">
        <f t="shared" si="25"/>
        <v>PC</v>
      </c>
      <c r="D578" s="968" t="s">
        <v>724</v>
      </c>
      <c r="E578" s="968" t="s">
        <v>170</v>
      </c>
      <c r="F578" s="970"/>
      <c r="G578" s="974"/>
      <c r="H578" s="974"/>
      <c r="I578" s="974"/>
      <c r="J578" s="974"/>
      <c r="K578" s="974"/>
      <c r="L578" s="1020"/>
      <c r="M578" s="1020"/>
      <c r="N578" s="1021"/>
      <c r="O578" s="1006"/>
      <c r="P578" s="1006"/>
    </row>
    <row r="579" spans="1:16" s="948" customFormat="1" hidden="1" outlineLevel="1">
      <c r="A579" s="1016" t="s">
        <v>744</v>
      </c>
      <c r="B579" s="985" t="str">
        <f t="shared" si="25"/>
        <v>PC</v>
      </c>
      <c r="C579" s="985" t="str">
        <f t="shared" si="25"/>
        <v>PC</v>
      </c>
      <c r="D579" s="968" t="s">
        <v>370</v>
      </c>
      <c r="E579" s="968" t="s">
        <v>170</v>
      </c>
      <c r="F579" s="974"/>
      <c r="G579" s="974"/>
      <c r="H579" s="974"/>
      <c r="I579" s="974"/>
      <c r="J579" s="974"/>
      <c r="K579" s="974"/>
      <c r="L579" s="1020"/>
      <c r="M579" s="1020"/>
      <c r="N579" s="1021"/>
      <c r="O579" s="1006"/>
      <c r="P579" s="1006"/>
    </row>
    <row r="580" spans="1:16" s="948" customFormat="1" hidden="1" outlineLevel="1">
      <c r="A580" s="1016" t="s">
        <v>744</v>
      </c>
      <c r="B580" s="985" t="str">
        <f t="shared" si="25"/>
        <v>PC</v>
      </c>
      <c r="C580" s="985" t="str">
        <f t="shared" si="25"/>
        <v>PC</v>
      </c>
      <c r="D580" s="968" t="s">
        <v>371</v>
      </c>
      <c r="E580" s="968" t="s">
        <v>170</v>
      </c>
      <c r="F580" s="974"/>
      <c r="G580" s="974"/>
      <c r="H580" s="974"/>
      <c r="I580" s="974"/>
      <c r="J580" s="974"/>
      <c r="K580" s="974"/>
      <c r="L580" s="1020"/>
      <c r="M580" s="1020"/>
      <c r="N580" s="1021"/>
      <c r="O580" s="1006"/>
      <c r="P580" s="1006"/>
    </row>
    <row r="581" spans="1:16" s="948" customFormat="1" hidden="1" outlineLevel="1">
      <c r="A581" s="1016" t="s">
        <v>744</v>
      </c>
      <c r="B581" s="985" t="str">
        <f t="shared" si="25"/>
        <v>PC</v>
      </c>
      <c r="C581" s="985" t="str">
        <f t="shared" si="25"/>
        <v>PC</v>
      </c>
      <c r="D581" s="968" t="s">
        <v>369</v>
      </c>
      <c r="E581" s="968" t="s">
        <v>170</v>
      </c>
      <c r="F581" s="974"/>
      <c r="G581" s="974"/>
      <c r="H581" s="974"/>
      <c r="I581" s="974"/>
      <c r="J581" s="974"/>
      <c r="K581" s="974"/>
      <c r="L581" s="1020"/>
      <c r="M581" s="1020"/>
      <c r="N581" s="1021"/>
      <c r="O581" s="1006"/>
      <c r="P581" s="1006"/>
    </row>
    <row r="582" spans="1:16" s="948" customFormat="1" collapsed="1">
      <c r="A582" s="1016"/>
      <c r="B582" s="981" t="s">
        <v>748</v>
      </c>
      <c r="C582" s="981" t="s">
        <v>749</v>
      </c>
      <c r="D582" s="981"/>
      <c r="E582" s="981"/>
      <c r="F582" s="981"/>
      <c r="G582" s="982"/>
      <c r="H582" s="982"/>
      <c r="I582" s="982"/>
      <c r="J582" s="982"/>
      <c r="K582" s="982"/>
      <c r="L582" s="982"/>
      <c r="M582" s="982"/>
      <c r="N582" s="983"/>
      <c r="O582" s="984"/>
      <c r="P582" s="984"/>
    </row>
    <row r="583" spans="1:16" s="948" customFormat="1">
      <c r="A583" s="1016" t="s">
        <v>750</v>
      </c>
      <c r="B583" s="985" t="str">
        <f t="shared" si="25"/>
        <v>PC</v>
      </c>
      <c r="C583" s="985" t="str">
        <f>C570</f>
        <v>PC</v>
      </c>
      <c r="D583" s="968" t="s">
        <v>715</v>
      </c>
      <c r="E583" s="968" t="s">
        <v>716</v>
      </c>
      <c r="F583" s="969"/>
      <c r="G583" s="974"/>
      <c r="H583" s="974"/>
      <c r="I583" s="974"/>
      <c r="J583" s="974"/>
      <c r="K583" s="974"/>
      <c r="L583" s="1020"/>
      <c r="M583" s="1020"/>
      <c r="N583" s="1021"/>
      <c r="O583" s="1006"/>
      <c r="P583" s="1006"/>
    </row>
    <row r="584" spans="1:16" s="948" customFormat="1" hidden="1" outlineLevel="1">
      <c r="A584" s="1016" t="s">
        <v>750</v>
      </c>
      <c r="B584" s="985" t="str">
        <f t="shared" si="25"/>
        <v>PC</v>
      </c>
      <c r="C584" s="985" t="str">
        <f t="shared" si="25"/>
        <v>PC</v>
      </c>
      <c r="D584" s="968" t="s">
        <v>721</v>
      </c>
      <c r="E584" s="968" t="s">
        <v>170</v>
      </c>
      <c r="F584" s="969"/>
      <c r="G584" s="974"/>
      <c r="H584" s="974"/>
      <c r="I584" s="974"/>
      <c r="J584" s="974"/>
      <c r="K584" s="974"/>
      <c r="L584" s="1020"/>
      <c r="M584" s="1020"/>
      <c r="N584" s="1021"/>
      <c r="O584" s="1006"/>
      <c r="P584" s="1006"/>
    </row>
    <row r="585" spans="1:16" s="948" customFormat="1" hidden="1" outlineLevel="1">
      <c r="A585" s="1016" t="s">
        <v>750</v>
      </c>
      <c r="B585" s="985" t="str">
        <f t="shared" si="25"/>
        <v>PC</v>
      </c>
      <c r="C585" s="985" t="str">
        <f t="shared" si="25"/>
        <v>PC</v>
      </c>
      <c r="D585" s="968" t="s">
        <v>372</v>
      </c>
      <c r="E585" s="968" t="s">
        <v>170</v>
      </c>
      <c r="F585" s="969"/>
      <c r="G585" s="974"/>
      <c r="H585" s="974"/>
      <c r="I585" s="974"/>
      <c r="J585" s="974"/>
      <c r="K585" s="974"/>
      <c r="L585" s="1020"/>
      <c r="M585" s="1020"/>
      <c r="N585" s="1021"/>
      <c r="O585" s="1006"/>
      <c r="P585" s="1006"/>
    </row>
    <row r="586" spans="1:16" s="948" customFormat="1" hidden="1" outlineLevel="1">
      <c r="A586" s="1016" t="s">
        <v>750</v>
      </c>
      <c r="B586" s="985" t="str">
        <f t="shared" si="25"/>
        <v>PC</v>
      </c>
      <c r="C586" s="985" t="str">
        <f t="shared" si="25"/>
        <v>PC</v>
      </c>
      <c r="D586" s="968" t="s">
        <v>722</v>
      </c>
      <c r="E586" s="968" t="s">
        <v>170</v>
      </c>
      <c r="F586" s="969"/>
      <c r="G586" s="974"/>
      <c r="H586" s="974"/>
      <c r="I586" s="974"/>
      <c r="J586" s="974"/>
      <c r="K586" s="974"/>
      <c r="L586" s="1020"/>
      <c r="M586" s="1020"/>
      <c r="N586" s="1021"/>
      <c r="O586" s="1006"/>
      <c r="P586" s="1006"/>
    </row>
    <row r="587" spans="1:16" s="948" customFormat="1" hidden="1" outlineLevel="1">
      <c r="A587" s="1016" t="s">
        <v>750</v>
      </c>
      <c r="B587" s="985" t="str">
        <f t="shared" si="25"/>
        <v>PC</v>
      </c>
      <c r="C587" s="985" t="str">
        <f t="shared" si="25"/>
        <v>PC</v>
      </c>
      <c r="D587" s="968" t="s">
        <v>366</v>
      </c>
      <c r="E587" s="968" t="s">
        <v>170</v>
      </c>
      <c r="F587" s="969"/>
      <c r="G587" s="974"/>
      <c r="H587" s="974"/>
      <c r="I587" s="974"/>
      <c r="J587" s="974"/>
      <c r="K587" s="974"/>
      <c r="L587" s="1020"/>
      <c r="M587" s="1020"/>
      <c r="N587" s="1021"/>
      <c r="O587" s="1006"/>
      <c r="P587" s="1006"/>
    </row>
    <row r="588" spans="1:16" s="948" customFormat="1" hidden="1" outlineLevel="1">
      <c r="A588" s="1016" t="s">
        <v>750</v>
      </c>
      <c r="B588" s="985" t="str">
        <f t="shared" si="25"/>
        <v>PC</v>
      </c>
      <c r="C588" s="985" t="str">
        <f t="shared" si="25"/>
        <v>PC</v>
      </c>
      <c r="D588" s="968" t="s">
        <v>723</v>
      </c>
      <c r="E588" s="968" t="s">
        <v>170</v>
      </c>
      <c r="F588" s="969"/>
      <c r="G588" s="974"/>
      <c r="H588" s="974"/>
      <c r="I588" s="974"/>
      <c r="J588" s="974"/>
      <c r="K588" s="974"/>
      <c r="L588" s="1020"/>
      <c r="M588" s="1020"/>
      <c r="N588" s="1021"/>
      <c r="O588" s="1006"/>
      <c r="P588" s="1006"/>
    </row>
    <row r="589" spans="1:16" s="948" customFormat="1" hidden="1" outlineLevel="1">
      <c r="A589" s="1016" t="s">
        <v>750</v>
      </c>
      <c r="B589" s="985" t="str">
        <f t="shared" si="25"/>
        <v>PC</v>
      </c>
      <c r="C589" s="985" t="str">
        <f t="shared" si="25"/>
        <v>PC</v>
      </c>
      <c r="D589" s="968" t="s">
        <v>367</v>
      </c>
      <c r="E589" s="968" t="s">
        <v>170</v>
      </c>
      <c r="F589" s="969"/>
      <c r="G589" s="974"/>
      <c r="H589" s="974"/>
      <c r="I589" s="974"/>
      <c r="J589" s="974"/>
      <c r="K589" s="974"/>
      <c r="L589" s="1020"/>
      <c r="M589" s="1020"/>
      <c r="N589" s="1021"/>
      <c r="O589" s="1006"/>
      <c r="P589" s="1006"/>
    </row>
    <row r="590" spans="1:16" s="948" customFormat="1" hidden="1" outlineLevel="1">
      <c r="A590" s="1016" t="s">
        <v>750</v>
      </c>
      <c r="B590" s="985" t="str">
        <f t="shared" si="25"/>
        <v>PC</v>
      </c>
      <c r="C590" s="985" t="str">
        <f t="shared" si="25"/>
        <v>PC</v>
      </c>
      <c r="D590" s="968" t="s">
        <v>368</v>
      </c>
      <c r="E590" s="968" t="s">
        <v>170</v>
      </c>
      <c r="F590" s="969"/>
      <c r="G590" s="974"/>
      <c r="H590" s="974"/>
      <c r="I590" s="974"/>
      <c r="J590" s="974"/>
      <c r="K590" s="974"/>
      <c r="L590" s="1020"/>
      <c r="M590" s="1020"/>
      <c r="N590" s="1021"/>
      <c r="O590" s="1006"/>
      <c r="P590" s="1006"/>
    </row>
    <row r="591" spans="1:16" s="948" customFormat="1" hidden="1" outlineLevel="1">
      <c r="A591" s="1016" t="s">
        <v>750</v>
      </c>
      <c r="B591" s="985" t="str">
        <f t="shared" si="25"/>
        <v>PC</v>
      </c>
      <c r="C591" s="985" t="str">
        <f t="shared" si="25"/>
        <v>PC</v>
      </c>
      <c r="D591" s="968" t="s">
        <v>724</v>
      </c>
      <c r="E591" s="968" t="s">
        <v>170</v>
      </c>
      <c r="F591" s="969"/>
      <c r="G591" s="974"/>
      <c r="H591" s="974"/>
      <c r="I591" s="974"/>
      <c r="J591" s="974"/>
      <c r="K591" s="974"/>
      <c r="L591" s="1020"/>
      <c r="M591" s="1020"/>
      <c r="N591" s="1021"/>
      <c r="O591" s="1006"/>
      <c r="P591" s="1006"/>
    </row>
    <row r="592" spans="1:16" s="948" customFormat="1" hidden="1" outlineLevel="1">
      <c r="A592" s="1016" t="s">
        <v>750</v>
      </c>
      <c r="B592" s="985" t="str">
        <f t="shared" si="25"/>
        <v>PC</v>
      </c>
      <c r="C592" s="985" t="str">
        <f t="shared" si="25"/>
        <v>PC</v>
      </c>
      <c r="D592" s="968" t="s">
        <v>370</v>
      </c>
      <c r="E592" s="968" t="s">
        <v>170</v>
      </c>
      <c r="F592" s="969"/>
      <c r="G592" s="974"/>
      <c r="H592" s="974"/>
      <c r="I592" s="974"/>
      <c r="J592" s="974"/>
      <c r="K592" s="974"/>
      <c r="L592" s="1020"/>
      <c r="M592" s="1020"/>
      <c r="N592" s="1021"/>
      <c r="O592" s="1006"/>
      <c r="P592" s="1006"/>
    </row>
    <row r="593" spans="1:16" s="948" customFormat="1" hidden="1" outlineLevel="1">
      <c r="A593" s="1016" t="s">
        <v>750</v>
      </c>
      <c r="B593" s="985" t="str">
        <f t="shared" si="25"/>
        <v>PC</v>
      </c>
      <c r="C593" s="985" t="str">
        <f t="shared" si="25"/>
        <v>PC</v>
      </c>
      <c r="D593" s="968" t="s">
        <v>371</v>
      </c>
      <c r="E593" s="968" t="s">
        <v>170</v>
      </c>
      <c r="F593" s="969"/>
      <c r="G593" s="974"/>
      <c r="H593" s="974"/>
      <c r="I593" s="974"/>
      <c r="J593" s="974"/>
      <c r="K593" s="974"/>
      <c r="L593" s="1020"/>
      <c r="M593" s="1020"/>
      <c r="N593" s="1021"/>
      <c r="O593" s="1006"/>
      <c r="P593" s="1006"/>
    </row>
    <row r="594" spans="1:16" s="948" customFormat="1" hidden="1" outlineLevel="1">
      <c r="A594" s="1016" t="s">
        <v>750</v>
      </c>
      <c r="B594" s="985" t="str">
        <f t="shared" si="25"/>
        <v>PC</v>
      </c>
      <c r="C594" s="985" t="str">
        <f t="shared" si="25"/>
        <v>PC</v>
      </c>
      <c r="D594" s="968" t="s">
        <v>369</v>
      </c>
      <c r="E594" s="968" t="s">
        <v>170</v>
      </c>
      <c r="F594" s="969"/>
      <c r="G594" s="974"/>
      <c r="H594" s="974"/>
      <c r="I594" s="974"/>
      <c r="J594" s="974"/>
      <c r="K594" s="974"/>
      <c r="L594" s="1020"/>
      <c r="M594" s="1020"/>
      <c r="N594" s="1021"/>
      <c r="O594" s="1006"/>
      <c r="P594" s="1006"/>
    </row>
    <row r="595" spans="1:16" s="948" customFormat="1" collapsed="1">
      <c r="A595" s="1016"/>
      <c r="B595" s="981" t="s">
        <v>751</v>
      </c>
      <c r="C595" s="981" t="s">
        <v>752</v>
      </c>
      <c r="D595" s="981"/>
      <c r="E595" s="981"/>
      <c r="F595" s="981"/>
      <c r="G595" s="982"/>
      <c r="H595" s="982"/>
      <c r="I595" s="982"/>
      <c r="J595" s="982"/>
      <c r="K595" s="982"/>
      <c r="L595" s="982"/>
      <c r="M595" s="982"/>
      <c r="N595" s="983"/>
      <c r="O595" s="984"/>
      <c r="P595" s="984"/>
    </row>
    <row r="596" spans="1:16" s="948" customFormat="1">
      <c r="A596" s="1016" t="s">
        <v>753</v>
      </c>
      <c r="B596" s="985" t="str">
        <f t="shared" si="25"/>
        <v>PC</v>
      </c>
      <c r="C596" s="985" t="str">
        <f>C583</f>
        <v>PC</v>
      </c>
      <c r="D596" s="968" t="s">
        <v>715</v>
      </c>
      <c r="E596" s="968" t="s">
        <v>716</v>
      </c>
      <c r="F596" s="969"/>
      <c r="G596" s="974"/>
      <c r="H596" s="974"/>
      <c r="I596" s="974"/>
      <c r="J596" s="974"/>
      <c r="K596" s="974"/>
      <c r="L596" s="1020"/>
      <c r="M596" s="1020"/>
      <c r="N596" s="1021"/>
      <c r="O596" s="1006"/>
      <c r="P596" s="1006"/>
    </row>
    <row r="597" spans="1:16" s="948" customFormat="1" hidden="1" outlineLevel="1">
      <c r="A597" s="1016" t="s">
        <v>753</v>
      </c>
      <c r="B597" s="985" t="str">
        <f t="shared" si="25"/>
        <v>PC</v>
      </c>
      <c r="C597" s="985" t="str">
        <f t="shared" si="25"/>
        <v>PC</v>
      </c>
      <c r="D597" s="968" t="s">
        <v>721</v>
      </c>
      <c r="E597" s="968" t="s">
        <v>170</v>
      </c>
      <c r="F597" s="969"/>
      <c r="G597" s="974"/>
      <c r="H597" s="974"/>
      <c r="I597" s="974"/>
      <c r="J597" s="974"/>
      <c r="K597" s="974"/>
      <c r="L597" s="1020"/>
      <c r="M597" s="1020"/>
      <c r="N597" s="1021"/>
      <c r="O597" s="1006"/>
      <c r="P597" s="1006"/>
    </row>
    <row r="598" spans="1:16" s="948" customFormat="1" hidden="1" outlineLevel="1">
      <c r="A598" s="1016" t="s">
        <v>753</v>
      </c>
      <c r="B598" s="985" t="str">
        <f t="shared" si="25"/>
        <v>PC</v>
      </c>
      <c r="C598" s="985" t="str">
        <f t="shared" si="25"/>
        <v>PC</v>
      </c>
      <c r="D598" s="968" t="s">
        <v>372</v>
      </c>
      <c r="E598" s="968" t="s">
        <v>170</v>
      </c>
      <c r="F598" s="969"/>
      <c r="G598" s="974"/>
      <c r="H598" s="974"/>
      <c r="I598" s="974"/>
      <c r="J598" s="974"/>
      <c r="K598" s="974"/>
      <c r="L598" s="1020"/>
      <c r="M598" s="1020"/>
      <c r="N598" s="1021"/>
      <c r="O598" s="1006"/>
      <c r="P598" s="1006"/>
    </row>
    <row r="599" spans="1:16" s="948" customFormat="1" hidden="1" outlineLevel="1">
      <c r="A599" s="1016" t="s">
        <v>753</v>
      </c>
      <c r="B599" s="985" t="str">
        <f t="shared" si="25"/>
        <v>PC</v>
      </c>
      <c r="C599" s="985" t="str">
        <f t="shared" si="25"/>
        <v>PC</v>
      </c>
      <c r="D599" s="968" t="s">
        <v>722</v>
      </c>
      <c r="E599" s="968" t="s">
        <v>170</v>
      </c>
      <c r="F599" s="969"/>
      <c r="G599" s="974"/>
      <c r="H599" s="974"/>
      <c r="I599" s="974"/>
      <c r="J599" s="974"/>
      <c r="K599" s="974"/>
      <c r="L599" s="1020"/>
      <c r="M599" s="1020"/>
      <c r="N599" s="1021"/>
      <c r="O599" s="1006"/>
      <c r="P599" s="1006"/>
    </row>
    <row r="600" spans="1:16" s="948" customFormat="1" hidden="1" outlineLevel="1">
      <c r="A600" s="1016" t="s">
        <v>753</v>
      </c>
      <c r="B600" s="985" t="str">
        <f t="shared" si="25"/>
        <v>PC</v>
      </c>
      <c r="C600" s="985" t="str">
        <f t="shared" si="25"/>
        <v>PC</v>
      </c>
      <c r="D600" s="968" t="s">
        <v>366</v>
      </c>
      <c r="E600" s="968" t="s">
        <v>170</v>
      </c>
      <c r="F600" s="969"/>
      <c r="G600" s="974"/>
      <c r="H600" s="974"/>
      <c r="I600" s="974"/>
      <c r="J600" s="974"/>
      <c r="K600" s="974"/>
      <c r="L600" s="1020"/>
      <c r="M600" s="1020"/>
      <c r="N600" s="1021"/>
      <c r="O600" s="1006"/>
      <c r="P600" s="1006"/>
    </row>
    <row r="601" spans="1:16" s="948" customFormat="1" hidden="1" outlineLevel="1">
      <c r="A601" s="1016" t="s">
        <v>753</v>
      </c>
      <c r="B601" s="985" t="str">
        <f t="shared" si="25"/>
        <v>PC</v>
      </c>
      <c r="C601" s="985" t="str">
        <f t="shared" si="25"/>
        <v>PC</v>
      </c>
      <c r="D601" s="968" t="s">
        <v>723</v>
      </c>
      <c r="E601" s="968" t="s">
        <v>170</v>
      </c>
      <c r="F601" s="969"/>
      <c r="G601" s="974"/>
      <c r="H601" s="974"/>
      <c r="I601" s="974"/>
      <c r="J601" s="974"/>
      <c r="K601" s="974"/>
      <c r="L601" s="1020"/>
      <c r="M601" s="1020"/>
      <c r="N601" s="1021"/>
      <c r="O601" s="1006"/>
      <c r="P601" s="1006"/>
    </row>
    <row r="602" spans="1:16" s="948" customFormat="1" hidden="1" outlineLevel="1">
      <c r="A602" s="1016" t="s">
        <v>753</v>
      </c>
      <c r="B602" s="985" t="str">
        <f t="shared" si="25"/>
        <v>PC</v>
      </c>
      <c r="C602" s="985" t="str">
        <f t="shared" si="25"/>
        <v>PC</v>
      </c>
      <c r="D602" s="968" t="s">
        <v>367</v>
      </c>
      <c r="E602" s="968" t="s">
        <v>170</v>
      </c>
      <c r="F602" s="969"/>
      <c r="G602" s="974"/>
      <c r="H602" s="974"/>
      <c r="I602" s="974"/>
      <c r="J602" s="974"/>
      <c r="K602" s="974"/>
      <c r="L602" s="1020"/>
      <c r="M602" s="1020"/>
      <c r="N602" s="1021"/>
      <c r="O602" s="1006"/>
      <c r="P602" s="1006"/>
    </row>
    <row r="603" spans="1:16" s="948" customFormat="1" hidden="1" outlineLevel="1">
      <c r="A603" s="1016" t="s">
        <v>753</v>
      </c>
      <c r="B603" s="985" t="str">
        <f t="shared" si="25"/>
        <v>PC</v>
      </c>
      <c r="C603" s="985" t="str">
        <f t="shared" si="25"/>
        <v>PC</v>
      </c>
      <c r="D603" s="968" t="s">
        <v>368</v>
      </c>
      <c r="E603" s="968" t="s">
        <v>170</v>
      </c>
      <c r="F603" s="969"/>
      <c r="G603" s="974"/>
      <c r="H603" s="974"/>
      <c r="I603" s="974"/>
      <c r="J603" s="974"/>
      <c r="K603" s="974"/>
      <c r="L603" s="1020"/>
      <c r="M603" s="1020"/>
      <c r="N603" s="1021"/>
      <c r="O603" s="1006"/>
      <c r="P603" s="1006"/>
    </row>
    <row r="604" spans="1:16" s="948" customFormat="1" hidden="1" outlineLevel="1">
      <c r="A604" s="1016" t="s">
        <v>753</v>
      </c>
      <c r="B604" s="985" t="str">
        <f t="shared" si="25"/>
        <v>PC</v>
      </c>
      <c r="C604" s="985" t="str">
        <f t="shared" si="25"/>
        <v>PC</v>
      </c>
      <c r="D604" s="968" t="s">
        <v>724</v>
      </c>
      <c r="E604" s="968" t="s">
        <v>170</v>
      </c>
      <c r="F604" s="969"/>
      <c r="G604" s="974"/>
      <c r="H604" s="974"/>
      <c r="I604" s="974"/>
      <c r="J604" s="974"/>
      <c r="K604" s="974"/>
      <c r="L604" s="1020"/>
      <c r="M604" s="1020"/>
      <c r="N604" s="1021"/>
      <c r="O604" s="1006"/>
      <c r="P604" s="1006"/>
    </row>
    <row r="605" spans="1:16" s="948" customFormat="1" hidden="1" outlineLevel="1">
      <c r="A605" s="1016" t="s">
        <v>753</v>
      </c>
      <c r="B605" s="985" t="str">
        <f t="shared" si="25"/>
        <v>PC</v>
      </c>
      <c r="C605" s="985" t="str">
        <f t="shared" si="25"/>
        <v>PC</v>
      </c>
      <c r="D605" s="968" t="s">
        <v>370</v>
      </c>
      <c r="E605" s="968" t="s">
        <v>170</v>
      </c>
      <c r="F605" s="969"/>
      <c r="G605" s="974"/>
      <c r="H605" s="974"/>
      <c r="I605" s="974"/>
      <c r="J605" s="974"/>
      <c r="K605" s="974"/>
      <c r="L605" s="1020"/>
      <c r="M605" s="1020"/>
      <c r="N605" s="1021"/>
      <c r="O605" s="1006"/>
      <c r="P605" s="1006"/>
    </row>
    <row r="606" spans="1:16" s="948" customFormat="1" hidden="1" outlineLevel="1">
      <c r="A606" s="1016" t="s">
        <v>753</v>
      </c>
      <c r="B606" s="985" t="str">
        <f t="shared" si="25"/>
        <v>PC</v>
      </c>
      <c r="C606" s="985" t="str">
        <f t="shared" si="25"/>
        <v>PC</v>
      </c>
      <c r="D606" s="968" t="s">
        <v>371</v>
      </c>
      <c r="E606" s="968" t="s">
        <v>170</v>
      </c>
      <c r="F606" s="969"/>
      <c r="G606" s="974"/>
      <c r="H606" s="974"/>
      <c r="I606" s="974"/>
      <c r="J606" s="974"/>
      <c r="K606" s="974"/>
      <c r="L606" s="1020"/>
      <c r="M606" s="1020"/>
      <c r="N606" s="1021"/>
      <c r="O606" s="1006"/>
      <c r="P606" s="1006"/>
    </row>
    <row r="607" spans="1:16" s="948" customFormat="1" hidden="1" outlineLevel="1">
      <c r="A607" s="1016" t="s">
        <v>753</v>
      </c>
      <c r="B607" s="985" t="str">
        <f t="shared" si="25"/>
        <v>PC</v>
      </c>
      <c r="C607" s="985" t="str">
        <f t="shared" si="25"/>
        <v>PC</v>
      </c>
      <c r="D607" s="968" t="s">
        <v>369</v>
      </c>
      <c r="E607" s="968" t="s">
        <v>170</v>
      </c>
      <c r="F607" s="969"/>
      <c r="G607" s="974"/>
      <c r="H607" s="974"/>
      <c r="I607" s="974"/>
      <c r="J607" s="974"/>
      <c r="K607" s="974"/>
      <c r="L607" s="1020"/>
      <c r="M607" s="1020"/>
      <c r="N607" s="1021"/>
      <c r="O607" s="1006"/>
      <c r="P607" s="1006"/>
    </row>
    <row r="608" spans="1:16" s="948" customFormat="1" collapsed="1">
      <c r="A608" s="1016"/>
      <c r="B608" s="981" t="s">
        <v>754</v>
      </c>
      <c r="C608" s="981" t="s">
        <v>755</v>
      </c>
      <c r="D608" s="981"/>
      <c r="E608" s="981"/>
      <c r="F608" s="981"/>
      <c r="G608" s="982"/>
      <c r="H608" s="982"/>
      <c r="I608" s="982"/>
      <c r="J608" s="982"/>
      <c r="K608" s="982"/>
      <c r="L608" s="982"/>
      <c r="M608" s="982"/>
      <c r="N608" s="983"/>
      <c r="O608" s="984"/>
      <c r="P608" s="984"/>
    </row>
    <row r="609" spans="1:17" s="948" customFormat="1">
      <c r="A609" s="1016" t="s">
        <v>756</v>
      </c>
      <c r="B609" s="985" t="str">
        <f t="shared" si="25"/>
        <v>PC</v>
      </c>
      <c r="C609" s="985" t="str">
        <f>C596</f>
        <v>PC</v>
      </c>
      <c r="D609" s="968" t="s">
        <v>715</v>
      </c>
      <c r="E609" s="968" t="s">
        <v>716</v>
      </c>
      <c r="F609" s="969"/>
      <c r="G609" s="974"/>
      <c r="H609" s="974"/>
      <c r="I609" s="974"/>
      <c r="J609" s="974"/>
      <c r="K609" s="974"/>
      <c r="L609" s="1020"/>
      <c r="M609" s="1020"/>
      <c r="N609" s="1021"/>
      <c r="O609" s="1006"/>
      <c r="P609" s="1006"/>
    </row>
    <row r="610" spans="1:17" s="948" customFormat="1" hidden="1" outlineLevel="1">
      <c r="A610" s="1016" t="s">
        <v>756</v>
      </c>
      <c r="B610" s="985" t="str">
        <f t="shared" si="25"/>
        <v>PC</v>
      </c>
      <c r="C610" s="985" t="str">
        <f t="shared" si="25"/>
        <v>PC</v>
      </c>
      <c r="D610" s="968" t="s">
        <v>721</v>
      </c>
      <c r="E610" s="968" t="s">
        <v>170</v>
      </c>
      <c r="F610" s="969"/>
      <c r="G610" s="974"/>
      <c r="H610" s="974"/>
      <c r="I610" s="974"/>
      <c r="J610" s="974"/>
      <c r="K610" s="974"/>
      <c r="L610" s="1020"/>
      <c r="M610" s="1020"/>
      <c r="N610" s="1021"/>
      <c r="O610" s="1006"/>
      <c r="P610" s="1006"/>
    </row>
    <row r="611" spans="1:17" s="948" customFormat="1" hidden="1" outlineLevel="1">
      <c r="A611" s="1016" t="s">
        <v>756</v>
      </c>
      <c r="B611" s="985" t="str">
        <f t="shared" si="25"/>
        <v>PC</v>
      </c>
      <c r="C611" s="985" t="str">
        <f t="shared" si="25"/>
        <v>PC</v>
      </c>
      <c r="D611" s="968" t="s">
        <v>372</v>
      </c>
      <c r="E611" s="968" t="s">
        <v>170</v>
      </c>
      <c r="F611" s="969"/>
      <c r="G611" s="974"/>
      <c r="H611" s="974"/>
      <c r="I611" s="974"/>
      <c r="J611" s="974"/>
      <c r="K611" s="974"/>
      <c r="L611" s="1020"/>
      <c r="M611" s="1020"/>
      <c r="N611" s="1021"/>
      <c r="O611" s="1006"/>
      <c r="P611" s="1006"/>
    </row>
    <row r="612" spans="1:17" s="948" customFormat="1" hidden="1" outlineLevel="1">
      <c r="A612" s="1016" t="s">
        <v>756</v>
      </c>
      <c r="B612" s="985" t="str">
        <f t="shared" si="25"/>
        <v>PC</v>
      </c>
      <c r="C612" s="985" t="str">
        <f t="shared" si="25"/>
        <v>PC</v>
      </c>
      <c r="D612" s="968" t="s">
        <v>722</v>
      </c>
      <c r="E612" s="968" t="s">
        <v>170</v>
      </c>
      <c r="F612" s="969"/>
      <c r="G612" s="974"/>
      <c r="H612" s="974"/>
      <c r="I612" s="974"/>
      <c r="J612" s="974"/>
      <c r="K612" s="974"/>
      <c r="L612" s="1020"/>
      <c r="M612" s="1020"/>
      <c r="N612" s="1021"/>
      <c r="O612" s="1006"/>
      <c r="P612" s="1006"/>
    </row>
    <row r="613" spans="1:17" s="948" customFormat="1" hidden="1" outlineLevel="1">
      <c r="A613" s="1016" t="s">
        <v>756</v>
      </c>
      <c r="B613" s="985" t="str">
        <f t="shared" si="25"/>
        <v>PC</v>
      </c>
      <c r="C613" s="985" t="str">
        <f t="shared" si="25"/>
        <v>PC</v>
      </c>
      <c r="D613" s="968" t="s">
        <v>366</v>
      </c>
      <c r="E613" s="968" t="s">
        <v>170</v>
      </c>
      <c r="F613" s="969"/>
      <c r="G613" s="974"/>
      <c r="H613" s="974"/>
      <c r="I613" s="974"/>
      <c r="J613" s="974"/>
      <c r="K613" s="974"/>
      <c r="L613" s="1020"/>
      <c r="M613" s="1020"/>
      <c r="N613" s="1021"/>
      <c r="O613" s="1006"/>
      <c r="P613" s="1006"/>
    </row>
    <row r="614" spans="1:17" s="948" customFormat="1" hidden="1" outlineLevel="1">
      <c r="A614" s="1016" t="s">
        <v>756</v>
      </c>
      <c r="B614" s="985" t="str">
        <f t="shared" si="25"/>
        <v>PC</v>
      </c>
      <c r="C614" s="985" t="str">
        <f t="shared" si="25"/>
        <v>PC</v>
      </c>
      <c r="D614" s="968" t="s">
        <v>723</v>
      </c>
      <c r="E614" s="968" t="s">
        <v>170</v>
      </c>
      <c r="F614" s="969"/>
      <c r="G614" s="974"/>
      <c r="H614" s="974"/>
      <c r="I614" s="974"/>
      <c r="J614" s="974"/>
      <c r="K614" s="974"/>
      <c r="L614" s="1020"/>
      <c r="M614" s="1020"/>
      <c r="N614" s="1021"/>
      <c r="O614" s="1006"/>
      <c r="P614" s="1006"/>
    </row>
    <row r="615" spans="1:17" s="948" customFormat="1" hidden="1" outlineLevel="1">
      <c r="A615" s="1016" t="s">
        <v>756</v>
      </c>
      <c r="B615" s="985" t="str">
        <f t="shared" si="25"/>
        <v>PC</v>
      </c>
      <c r="C615" s="985" t="str">
        <f t="shared" si="25"/>
        <v>PC</v>
      </c>
      <c r="D615" s="968" t="s">
        <v>367</v>
      </c>
      <c r="E615" s="968" t="s">
        <v>170</v>
      </c>
      <c r="F615" s="969"/>
      <c r="G615" s="974"/>
      <c r="H615" s="974"/>
      <c r="I615" s="974"/>
      <c r="J615" s="974"/>
      <c r="K615" s="974"/>
      <c r="L615" s="1020"/>
      <c r="M615" s="1020"/>
      <c r="N615" s="1021"/>
      <c r="O615" s="1006"/>
      <c r="P615" s="1006"/>
    </row>
    <row r="616" spans="1:17" s="948" customFormat="1" hidden="1" outlineLevel="1">
      <c r="A616" s="1016" t="s">
        <v>756</v>
      </c>
      <c r="B616" s="985" t="str">
        <f t="shared" si="25"/>
        <v>PC</v>
      </c>
      <c r="C616" s="985" t="str">
        <f t="shared" si="25"/>
        <v>PC</v>
      </c>
      <c r="D616" s="968" t="s">
        <v>368</v>
      </c>
      <c r="E616" s="968" t="s">
        <v>170</v>
      </c>
      <c r="F616" s="969"/>
      <c r="G616" s="974"/>
      <c r="H616" s="974"/>
      <c r="I616" s="974"/>
      <c r="J616" s="974"/>
      <c r="K616" s="974"/>
      <c r="L616" s="1020"/>
      <c r="M616" s="1020"/>
      <c r="N616" s="1021"/>
      <c r="O616" s="1006"/>
      <c r="P616" s="1006"/>
    </row>
    <row r="617" spans="1:17" s="948" customFormat="1" hidden="1" outlineLevel="1">
      <c r="A617" s="1016" t="s">
        <v>756</v>
      </c>
      <c r="B617" s="985" t="str">
        <f t="shared" si="25"/>
        <v>PC</v>
      </c>
      <c r="C617" s="985" t="str">
        <f t="shared" si="25"/>
        <v>PC</v>
      </c>
      <c r="D617" s="968" t="s">
        <v>724</v>
      </c>
      <c r="E617" s="968" t="s">
        <v>170</v>
      </c>
      <c r="F617" s="969"/>
      <c r="G617" s="974"/>
      <c r="H617" s="974"/>
      <c r="I617" s="974"/>
      <c r="J617" s="974"/>
      <c r="K617" s="974"/>
      <c r="L617" s="1020"/>
      <c r="M617" s="1020"/>
      <c r="N617" s="1021"/>
      <c r="O617" s="1006"/>
      <c r="P617" s="1006"/>
    </row>
    <row r="618" spans="1:17" s="948" customFormat="1" hidden="1" outlineLevel="1">
      <c r="A618" s="1016" t="s">
        <v>756</v>
      </c>
      <c r="B618" s="985" t="str">
        <f t="shared" si="25"/>
        <v>PC</v>
      </c>
      <c r="C618" s="985" t="str">
        <f t="shared" si="25"/>
        <v>PC</v>
      </c>
      <c r="D618" s="968" t="s">
        <v>370</v>
      </c>
      <c r="E618" s="968" t="s">
        <v>170</v>
      </c>
      <c r="F618" s="969"/>
      <c r="G618" s="974"/>
      <c r="H618" s="974"/>
      <c r="I618" s="974"/>
      <c r="J618" s="974"/>
      <c r="K618" s="974"/>
      <c r="L618" s="1020"/>
      <c r="M618" s="1020"/>
      <c r="N618" s="1021"/>
      <c r="O618" s="1006"/>
      <c r="P618" s="1006"/>
    </row>
    <row r="619" spans="1:17" s="948" customFormat="1" hidden="1" outlineLevel="1">
      <c r="A619" s="1016" t="s">
        <v>756</v>
      </c>
      <c r="B619" s="985" t="str">
        <f t="shared" si="25"/>
        <v>PC</v>
      </c>
      <c r="C619" s="985" t="str">
        <f t="shared" si="25"/>
        <v>PC</v>
      </c>
      <c r="D619" s="968" t="s">
        <v>371</v>
      </c>
      <c r="E619" s="968" t="s">
        <v>170</v>
      </c>
      <c r="F619" s="969"/>
      <c r="G619" s="974"/>
      <c r="H619" s="974"/>
      <c r="I619" s="974"/>
      <c r="J619" s="974"/>
      <c r="K619" s="974"/>
      <c r="L619" s="1020"/>
      <c r="M619" s="1020"/>
      <c r="N619" s="1021"/>
      <c r="O619" s="1006"/>
      <c r="P619" s="1006"/>
    </row>
    <row r="620" spans="1:17" s="948" customFormat="1" hidden="1" outlineLevel="1">
      <c r="A620" s="1016" t="s">
        <v>756</v>
      </c>
      <c r="B620" s="985" t="str">
        <f t="shared" si="25"/>
        <v>PC</v>
      </c>
      <c r="C620" s="985" t="str">
        <f t="shared" si="25"/>
        <v>PC</v>
      </c>
      <c r="D620" s="968" t="s">
        <v>369</v>
      </c>
      <c r="E620" s="968" t="s">
        <v>170</v>
      </c>
      <c r="F620" s="969"/>
      <c r="G620" s="974"/>
      <c r="H620" s="974"/>
      <c r="I620" s="974"/>
      <c r="J620" s="974"/>
      <c r="K620" s="974"/>
      <c r="L620" s="1020"/>
      <c r="M620" s="1020"/>
      <c r="N620" s="1021"/>
      <c r="O620" s="1006"/>
      <c r="P620" s="1006"/>
    </row>
    <row r="621" spans="1:17" s="948" customFormat="1" collapsed="1">
      <c r="B621" s="1023"/>
      <c r="C621" s="1023"/>
      <c r="D621" s="1023"/>
      <c r="E621" s="1023"/>
      <c r="F621" s="1023"/>
      <c r="G621" s="955"/>
      <c r="H621" s="955"/>
      <c r="I621" s="955"/>
      <c r="J621" s="955"/>
      <c r="K621" s="955"/>
      <c r="L621" s="955"/>
      <c r="M621" s="955"/>
      <c r="N621" s="955"/>
      <c r="O621" s="955"/>
      <c r="P621" s="955"/>
    </row>
    <row r="622" spans="1:17" s="948" customFormat="1" ht="15.75" hidden="1" outlineLevel="1">
      <c r="B622" s="943" t="s">
        <v>757</v>
      </c>
      <c r="C622" s="943" t="s">
        <v>758</v>
      </c>
      <c r="D622" s="943"/>
      <c r="E622" s="943"/>
      <c r="F622" s="943"/>
      <c r="G622" s="943"/>
      <c r="H622" s="943"/>
      <c r="I622" s="943"/>
      <c r="J622" s="943"/>
      <c r="K622" s="943"/>
      <c r="L622" s="943"/>
      <c r="M622" s="944"/>
      <c r="N622" s="944"/>
      <c r="O622" s="944"/>
      <c r="P622" s="944"/>
      <c r="Q622" s="945"/>
    </row>
    <row r="623" spans="1:17" s="948" customFormat="1" hidden="1" outlineLevel="1">
      <c r="B623" s="1024"/>
      <c r="C623" s="1024"/>
      <c r="D623" s="1024"/>
      <c r="E623" s="1024"/>
      <c r="F623" s="1024"/>
      <c r="G623" s="938"/>
      <c r="H623" s="938"/>
      <c r="I623" s="938"/>
      <c r="J623" s="938"/>
      <c r="K623" s="938"/>
      <c r="L623" s="938"/>
      <c r="M623" s="939"/>
      <c r="N623" s="939"/>
      <c r="O623" s="939"/>
      <c r="P623" s="939"/>
    </row>
    <row r="624" spans="1:17" s="948" customFormat="1" hidden="1" outlineLevel="1">
      <c r="B624" s="1025" t="s">
        <v>759</v>
      </c>
      <c r="C624" s="1026" t="s">
        <v>760</v>
      </c>
      <c r="D624" s="1027"/>
      <c r="E624" s="1027"/>
      <c r="F624" s="1027"/>
      <c r="G624" s="1028">
        <f t="shared" ref="G624:P624" si="26">G5</f>
        <v>2027</v>
      </c>
      <c r="H624" s="1028">
        <f t="shared" si="26"/>
        <v>2028</v>
      </c>
      <c r="I624" s="1028">
        <f t="shared" si="26"/>
        <v>2029</v>
      </c>
      <c r="J624" s="1028">
        <f t="shared" si="26"/>
        <v>2030</v>
      </c>
      <c r="K624" s="1028">
        <f t="shared" si="26"/>
        <v>2031</v>
      </c>
      <c r="L624" s="1028">
        <f t="shared" si="26"/>
        <v>2032</v>
      </c>
      <c r="M624" s="1028">
        <f t="shared" si="26"/>
        <v>2033</v>
      </c>
      <c r="N624" s="1028">
        <f t="shared" si="26"/>
        <v>2034</v>
      </c>
      <c r="O624" s="1028">
        <f t="shared" si="26"/>
        <v>0</v>
      </c>
      <c r="P624" s="1029">
        <f t="shared" si="26"/>
        <v>0</v>
      </c>
    </row>
    <row r="625" spans="2:16" s="948" customFormat="1" hidden="1" outlineLevel="1">
      <c r="B625" s="1030" t="s">
        <v>761</v>
      </c>
      <c r="C625" s="1031" t="s">
        <v>762</v>
      </c>
      <c r="D625" s="1032"/>
      <c r="E625" s="1032"/>
      <c r="F625" s="1032"/>
      <c r="G625" s="1033">
        <v>120</v>
      </c>
      <c r="H625" s="1034">
        <f t="shared" ref="H625:H628" si="27">G625</f>
        <v>120</v>
      </c>
      <c r="I625" s="1034">
        <f t="shared" ref="I625:P635" si="28">H625</f>
        <v>120</v>
      </c>
      <c r="J625" s="1034">
        <f t="shared" si="28"/>
        <v>120</v>
      </c>
      <c r="K625" s="1034">
        <f t="shared" si="28"/>
        <v>120</v>
      </c>
      <c r="L625" s="1034">
        <f t="shared" si="28"/>
        <v>120</v>
      </c>
      <c r="M625" s="1034">
        <f t="shared" si="28"/>
        <v>120</v>
      </c>
      <c r="N625" s="1034">
        <f t="shared" si="28"/>
        <v>120</v>
      </c>
      <c r="O625" s="1034">
        <f t="shared" si="28"/>
        <v>120</v>
      </c>
      <c r="P625" s="1035">
        <f t="shared" si="28"/>
        <v>120</v>
      </c>
    </row>
    <row r="626" spans="2:16" s="948" customFormat="1" hidden="1" outlineLevel="1">
      <c r="B626" s="1036" t="s">
        <v>763</v>
      </c>
      <c r="C626" s="1037" t="s">
        <v>764</v>
      </c>
      <c r="D626" s="1038"/>
      <c r="E626" s="1038"/>
      <c r="F626" s="1038"/>
      <c r="G626" s="1039">
        <v>150</v>
      </c>
      <c r="H626" s="1040">
        <f t="shared" si="27"/>
        <v>150</v>
      </c>
      <c r="I626" s="1040">
        <f t="shared" si="28"/>
        <v>150</v>
      </c>
      <c r="J626" s="1040">
        <f t="shared" si="28"/>
        <v>150</v>
      </c>
      <c r="K626" s="1040">
        <f t="shared" si="28"/>
        <v>150</v>
      </c>
      <c r="L626" s="1040">
        <f t="shared" si="28"/>
        <v>150</v>
      </c>
      <c r="M626" s="1040">
        <f t="shared" si="28"/>
        <v>150</v>
      </c>
      <c r="N626" s="1040">
        <f t="shared" si="28"/>
        <v>150</v>
      </c>
      <c r="O626" s="1040">
        <f t="shared" si="28"/>
        <v>150</v>
      </c>
      <c r="P626" s="1041">
        <f t="shared" si="28"/>
        <v>150</v>
      </c>
    </row>
    <row r="627" spans="2:16" s="948" customFormat="1" hidden="1" outlineLevel="1">
      <c r="B627" s="1036" t="s">
        <v>765</v>
      </c>
      <c r="C627" s="1037" t="s">
        <v>766</v>
      </c>
      <c r="D627" s="1038"/>
      <c r="E627" s="1038"/>
      <c r="F627" s="1038"/>
      <c r="G627" s="1039"/>
      <c r="H627" s="1040"/>
      <c r="I627" s="1040"/>
      <c r="J627" s="1040"/>
      <c r="K627" s="1040"/>
      <c r="L627" s="1040"/>
      <c r="M627" s="1040"/>
      <c r="N627" s="1040"/>
      <c r="O627" s="1040"/>
      <c r="P627" s="1041"/>
    </row>
    <row r="628" spans="2:16" s="948" customFormat="1" hidden="1" outlineLevel="1">
      <c r="B628" s="1042" t="s">
        <v>767</v>
      </c>
      <c r="C628" s="1043" t="s">
        <v>768</v>
      </c>
      <c r="D628" s="1044"/>
      <c r="E628" s="1044"/>
      <c r="F628" s="1044"/>
      <c r="G628" s="1045">
        <v>-60</v>
      </c>
      <c r="H628" s="1046">
        <f t="shared" si="27"/>
        <v>-60</v>
      </c>
      <c r="I628" s="1046">
        <f t="shared" si="28"/>
        <v>-60</v>
      </c>
      <c r="J628" s="1046">
        <f t="shared" si="28"/>
        <v>-60</v>
      </c>
      <c r="K628" s="1046">
        <f t="shared" si="28"/>
        <v>-60</v>
      </c>
      <c r="L628" s="1046">
        <f t="shared" si="28"/>
        <v>-60</v>
      </c>
      <c r="M628" s="1046">
        <f t="shared" si="28"/>
        <v>-60</v>
      </c>
      <c r="N628" s="1046">
        <f t="shared" si="28"/>
        <v>-60</v>
      </c>
      <c r="O628" s="1046">
        <f t="shared" si="28"/>
        <v>-60</v>
      </c>
      <c r="P628" s="1047">
        <f t="shared" si="28"/>
        <v>-60</v>
      </c>
    </row>
    <row r="629" spans="2:16" s="948" customFormat="1" hidden="1" outlineLevel="1">
      <c r="B629" s="938"/>
      <c r="C629" s="938"/>
      <c r="D629" s="938"/>
      <c r="E629" s="938"/>
      <c r="F629" s="938"/>
      <c r="G629" s="938"/>
      <c r="H629" s="938"/>
      <c r="I629" s="938"/>
      <c r="J629" s="938"/>
      <c r="K629" s="938"/>
      <c r="L629" s="938"/>
      <c r="M629" s="938"/>
      <c r="N629" s="938"/>
      <c r="O629" s="938"/>
      <c r="P629" s="938"/>
    </row>
    <row r="630" spans="2:16" s="948" customFormat="1" hidden="1" outlineLevel="1">
      <c r="B630" s="1048" t="s">
        <v>769</v>
      </c>
      <c r="C630" s="1049" t="s">
        <v>770</v>
      </c>
      <c r="D630" s="1049"/>
      <c r="E630" s="1049"/>
      <c r="F630" s="1049"/>
      <c r="G630" s="1050">
        <f>H642</f>
        <v>0.1968</v>
      </c>
      <c r="H630" s="1051"/>
      <c r="I630" s="1051"/>
      <c r="J630" s="1051"/>
      <c r="K630" s="1051"/>
      <c r="L630" s="1051"/>
      <c r="M630" s="1051"/>
      <c r="N630" s="1051"/>
      <c r="O630" s="1051"/>
      <c r="P630" s="1051"/>
    </row>
    <row r="631" spans="2:16" s="948" customFormat="1" hidden="1" outlineLevel="1">
      <c r="B631" s="938"/>
      <c r="C631" s="938"/>
      <c r="D631" s="938"/>
      <c r="E631" s="938"/>
      <c r="F631" s="938"/>
      <c r="G631" s="938"/>
      <c r="H631" s="938"/>
      <c r="I631" s="938"/>
      <c r="J631" s="938"/>
      <c r="K631" s="938"/>
      <c r="L631" s="938"/>
      <c r="M631" s="938"/>
      <c r="N631" s="938"/>
      <c r="O631" s="938"/>
      <c r="P631" s="938"/>
    </row>
    <row r="632" spans="2:16" s="948" customFormat="1" hidden="1" outlineLevel="1">
      <c r="B632" s="938"/>
      <c r="C632" s="938"/>
      <c r="D632" s="938"/>
      <c r="E632" s="938"/>
      <c r="F632" s="938"/>
      <c r="G632" s="938"/>
      <c r="H632" s="938"/>
      <c r="I632" s="938"/>
      <c r="J632" s="938"/>
      <c r="K632" s="938"/>
      <c r="L632" s="938"/>
      <c r="M632" s="938"/>
      <c r="N632" s="938"/>
      <c r="O632" s="938"/>
      <c r="P632" s="938"/>
    </row>
    <row r="633" spans="2:16" s="948" customFormat="1" collapsed="1">
      <c r="B633" s="939" t="s">
        <v>771</v>
      </c>
      <c r="C633" s="1023" t="s">
        <v>771</v>
      </c>
      <c r="D633" s="1023"/>
      <c r="E633" s="1023"/>
      <c r="F633" s="1023"/>
      <c r="G633" s="938"/>
      <c r="H633" s="938"/>
    </row>
    <row r="634" spans="2:16">
      <c r="B634" s="1052" t="s">
        <v>395</v>
      </c>
      <c r="C634" s="1053" t="s">
        <v>395</v>
      </c>
      <c r="D634" s="1053"/>
      <c r="E634" s="1053"/>
      <c r="F634" s="1053"/>
      <c r="G634" s="508" t="s">
        <v>170</v>
      </c>
      <c r="H634" s="509">
        <v>115</v>
      </c>
      <c r="I634" s="1054">
        <f t="shared" si="28"/>
        <v>115</v>
      </c>
    </row>
    <row r="635" spans="2:16">
      <c r="B635" s="1055" t="s">
        <v>399</v>
      </c>
      <c r="C635" s="1056" t="s">
        <v>399</v>
      </c>
      <c r="D635" s="1056"/>
      <c r="E635" s="1056"/>
      <c r="F635" s="1056"/>
      <c r="G635" s="513" t="s">
        <v>278</v>
      </c>
      <c r="H635" s="1057">
        <f>H634/H636</f>
        <v>106.66419329406855</v>
      </c>
      <c r="I635" s="1054">
        <f t="shared" si="28"/>
        <v>106.66419329406855</v>
      </c>
    </row>
    <row r="636" spans="2:16">
      <c r="B636" s="1058" t="s">
        <v>772</v>
      </c>
      <c r="C636" s="1059" t="s">
        <v>772</v>
      </c>
      <c r="D636" s="1059"/>
      <c r="E636" s="1059"/>
      <c r="F636" s="1059"/>
      <c r="G636" s="515"/>
      <c r="H636" s="1060">
        <v>1.0781499999999999</v>
      </c>
      <c r="I636" s="1061"/>
    </row>
    <row r="637" spans="2:16">
      <c r="G637" s="1062" t="s">
        <v>716</v>
      </c>
      <c r="H637" s="938">
        <v>1</v>
      </c>
    </row>
    <row r="639" spans="2:16">
      <c r="B639" s="966" t="s">
        <v>773</v>
      </c>
    </row>
    <row r="640" spans="2:16" hidden="1">
      <c r="B640" s="1063"/>
      <c r="C640" s="1053"/>
      <c r="D640" s="1064"/>
      <c r="E640" s="1064"/>
      <c r="F640" s="1064"/>
      <c r="G640" s="1064"/>
      <c r="H640" s="1065"/>
    </row>
    <row r="641" spans="2:17" hidden="1">
      <c r="B641" s="1066"/>
      <c r="C641" s="1056"/>
      <c r="D641" s="1067"/>
      <c r="E641" s="1067"/>
      <c r="F641" s="1067"/>
      <c r="G641" s="1067"/>
      <c r="H641" s="1068"/>
    </row>
    <row r="642" spans="2:17" ht="15">
      <c r="B642" s="1069"/>
      <c r="C642" s="1070" t="s">
        <v>774</v>
      </c>
      <c r="D642" s="1071"/>
      <c r="E642" s="1071"/>
      <c r="F642" s="1071"/>
      <c r="G642" s="1071"/>
      <c r="H642" s="1072">
        <v>0.1968</v>
      </c>
    </row>
    <row r="647" spans="2:17">
      <c r="B647" s="977"/>
      <c r="C647" s="978"/>
      <c r="D647" s="979"/>
      <c r="E647" s="979"/>
      <c r="F647" s="948"/>
      <c r="G647" s="948"/>
      <c r="H647" s="948"/>
      <c r="I647" s="948"/>
      <c r="J647" s="948"/>
      <c r="K647" s="948"/>
      <c r="L647" s="948"/>
      <c r="M647" s="948"/>
      <c r="N647" s="948"/>
      <c r="O647" s="948"/>
      <c r="P647" s="948"/>
      <c r="Q647" s="948"/>
    </row>
    <row r="648" spans="2:17" ht="14.25">
      <c r="C648" s="1073"/>
      <c r="D648" s="948"/>
      <c r="E648" s="948"/>
      <c r="F648" s="948"/>
      <c r="G648" s="948"/>
      <c r="H648" s="948"/>
      <c r="I648" s="1074" t="s">
        <v>775</v>
      </c>
      <c r="J648" s="948"/>
      <c r="K648" s="1074" t="s">
        <v>776</v>
      </c>
      <c r="L648" s="1073"/>
      <c r="M648" s="1073"/>
      <c r="N648" s="1073"/>
      <c r="O648" s="1073"/>
      <c r="Q648" s="948"/>
    </row>
    <row r="649" spans="2:17" ht="14.25">
      <c r="C649" s="1073"/>
      <c r="D649" s="1075"/>
      <c r="E649" s="1076" t="s">
        <v>777</v>
      </c>
      <c r="F649" s="1077" t="str">
        <f>E651</f>
        <v>EUR/RUB</v>
      </c>
      <c r="G649" s="1075"/>
      <c r="H649" s="1075"/>
      <c r="I649" s="1078">
        <f>H634</f>
        <v>115</v>
      </c>
      <c r="J649" s="1079"/>
      <c r="K649" s="1080">
        <v>260</v>
      </c>
      <c r="L649" s="1081">
        <f>(K649-I649)/10</f>
        <v>14.5</v>
      </c>
      <c r="M649" s="1073"/>
      <c r="N649" s="1073"/>
      <c r="O649" s="1073"/>
      <c r="Q649" s="948"/>
    </row>
    <row r="650" spans="2:17" ht="14.25">
      <c r="C650" s="1073"/>
      <c r="D650" s="1075"/>
      <c r="E650" s="1075"/>
      <c r="F650" s="1075"/>
      <c r="G650" s="1075"/>
      <c r="H650" s="1075"/>
      <c r="I650" s="1075"/>
      <c r="J650" s="1075"/>
      <c r="K650" s="1075"/>
      <c r="L650" s="1075"/>
      <c r="M650" s="1075"/>
      <c r="N650" s="1075"/>
      <c r="O650" s="1075"/>
      <c r="Q650" s="948"/>
    </row>
    <row r="651" spans="2:17" ht="14.25">
      <c r="C651" s="1073"/>
      <c r="D651" s="1075"/>
      <c r="E651" s="1082" t="s">
        <v>778</v>
      </c>
      <c r="F651" s="1083"/>
      <c r="G651" s="1083"/>
      <c r="H651" s="1083"/>
      <c r="I651" s="1083"/>
      <c r="J651" s="1083"/>
      <c r="K651" s="1083"/>
      <c r="L651" s="1083"/>
      <c r="M651" s="1083"/>
      <c r="N651" s="1083"/>
      <c r="O651" s="1083"/>
      <c r="Q651" s="948"/>
    </row>
    <row r="652" spans="2:17" ht="14.25">
      <c r="C652" s="1073"/>
      <c r="D652" s="1084"/>
      <c r="E652" s="1085">
        <f>I649</f>
        <v>115</v>
      </c>
      <c r="F652" s="1085">
        <f>E652+$L$649</f>
        <v>129.5</v>
      </c>
      <c r="G652" s="1085">
        <f t="shared" ref="G652:N652" si="29">F652+$L$649</f>
        <v>144</v>
      </c>
      <c r="H652" s="1085">
        <f t="shared" si="29"/>
        <v>158.5</v>
      </c>
      <c r="I652" s="1085">
        <f t="shared" si="29"/>
        <v>173</v>
      </c>
      <c r="J652" s="1085">
        <f t="shared" si="29"/>
        <v>187.5</v>
      </c>
      <c r="K652" s="1085">
        <f t="shared" si="29"/>
        <v>202</v>
      </c>
      <c r="L652" s="1085">
        <f t="shared" si="29"/>
        <v>216.5</v>
      </c>
      <c r="M652" s="1085">
        <f t="shared" si="29"/>
        <v>231</v>
      </c>
      <c r="N652" s="1085">
        <f t="shared" si="29"/>
        <v>245.5</v>
      </c>
      <c r="O652" s="1085">
        <f>N652+$L$649</f>
        <v>260</v>
      </c>
      <c r="Q652" s="948"/>
    </row>
    <row r="653" spans="2:17" ht="14.25">
      <c r="C653" s="1073" t="s">
        <v>779</v>
      </c>
      <c r="D653" s="1086">
        <f>NPV_Consolid!C141</f>
        <v>2.2120751111203929</v>
      </c>
      <c r="E653" s="1087">
        <v>-1.0142659510133281E-2</v>
      </c>
      <c r="F653" s="1087">
        <v>-1.0142659510133281E-2</v>
      </c>
      <c r="G653" s="1087">
        <v>-1.0142659510133281E-2</v>
      </c>
      <c r="H653" s="1087">
        <v>-1.0142659510133281E-2</v>
      </c>
      <c r="I653" s="1087">
        <v>-1.0142659510133281E-2</v>
      </c>
      <c r="J653" s="1087">
        <v>-1.0142659510133281E-2</v>
      </c>
      <c r="K653" s="1087">
        <v>-1.0142659510133281E-2</v>
      </c>
      <c r="L653" s="1087">
        <v>-1.0142659510133281E-2</v>
      </c>
      <c r="M653" s="1087">
        <v>-1.0142659510133281E-2</v>
      </c>
      <c r="N653" s="1087">
        <v>-1.0142659510133281E-2</v>
      </c>
      <c r="O653" s="1087">
        <v>-1.0142659510133281E-2</v>
      </c>
      <c r="Q653" s="948"/>
    </row>
    <row r="654" spans="2:17" ht="14.25">
      <c r="C654" s="1073"/>
      <c r="D654" s="1086"/>
      <c r="E654" s="1088"/>
      <c r="F654" s="1088"/>
      <c r="G654" s="1088"/>
      <c r="H654" s="1088"/>
      <c r="I654" s="1088"/>
      <c r="J654" s="1088"/>
      <c r="K654" s="1088"/>
      <c r="L654" s="1088"/>
      <c r="M654" s="1088"/>
      <c r="N654" s="1088"/>
      <c r="O654" s="1088"/>
      <c r="Q654" s="948"/>
    </row>
    <row r="655" spans="2:17" ht="14.25">
      <c r="C655" s="1089"/>
      <c r="D655" s="1090"/>
      <c r="E655" s="1088">
        <f>E652</f>
        <v>115</v>
      </c>
      <c r="F655" s="1088">
        <f t="shared" ref="F655:O655" si="30">F652</f>
        <v>129.5</v>
      </c>
      <c r="G655" s="1088">
        <f t="shared" si="30"/>
        <v>144</v>
      </c>
      <c r="H655" s="1088">
        <f t="shared" si="30"/>
        <v>158.5</v>
      </c>
      <c r="I655" s="1088">
        <f t="shared" si="30"/>
        <v>173</v>
      </c>
      <c r="J655" s="1088">
        <f t="shared" si="30"/>
        <v>187.5</v>
      </c>
      <c r="K655" s="1088">
        <f t="shared" si="30"/>
        <v>202</v>
      </c>
      <c r="L655" s="1088">
        <f t="shared" si="30"/>
        <v>216.5</v>
      </c>
      <c r="M655" s="1088">
        <f t="shared" si="30"/>
        <v>231</v>
      </c>
      <c r="N655" s="1088">
        <f t="shared" si="30"/>
        <v>245.5</v>
      </c>
      <c r="O655" s="1088">
        <f t="shared" si="30"/>
        <v>260</v>
      </c>
      <c r="Q655" s="948"/>
    </row>
    <row r="656" spans="2:17" ht="14.25">
      <c r="C656" s="1073" t="s">
        <v>780</v>
      </c>
      <c r="D656" s="1091">
        <f>NPV_Consolid!T53</f>
        <v>0.71342210302347187</v>
      </c>
      <c r="E656" s="1092" t="s">
        <v>781</v>
      </c>
      <c r="F656" s="1092" t="s">
        <v>781</v>
      </c>
      <c r="G656" s="1092" t="s">
        <v>781</v>
      </c>
      <c r="H656" s="1092" t="s">
        <v>781</v>
      </c>
      <c r="I656" s="1092" t="s">
        <v>781</v>
      </c>
      <c r="J656" s="1092" t="s">
        <v>781</v>
      </c>
      <c r="K656" s="1092" t="s">
        <v>781</v>
      </c>
      <c r="L656" s="1092" t="s">
        <v>781</v>
      </c>
      <c r="M656" s="1092" t="s">
        <v>781</v>
      </c>
      <c r="N656" s="1092" t="s">
        <v>781</v>
      </c>
      <c r="O656" s="1092" t="s">
        <v>781</v>
      </c>
      <c r="Q656" s="948"/>
    </row>
  </sheetData>
  <mergeCells count="3">
    <mergeCell ref="G4:P4"/>
    <mergeCell ref="Q5:R5"/>
    <mergeCell ref="L2:N2"/>
  </mergeCells>
  <printOptions horizontalCentered="1"/>
  <pageMargins left="0.59055118110236249" right="0.59055118110236249" top="0.78740157480314954" bottom="0.98425196850393704" header="0.51181102362204722" footer="0.51181102362204722"/>
  <pageSetup paperSize="9" scale="68" fitToHeight="2" orientation="portrait"/>
  <headerFooter>
    <oddHeader>&amp;R&amp;"Calibri"&amp;8&amp;K000000 INTERNAL&amp;1#_x000D_</oddHeader>
    <oddFooter>&amp;LSvetlana Przhevalskaya&amp;CSugammadex STADA&amp;R&amp;D</oddFooter>
  </headerFooter>
  <rowBreaks count="1" manualBreakCount="1">
    <brk id="621" min="2" max="8"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00000000}">
          <x14:formula1>
            <xm:f>Вводные!$A$2:$A$13</xm:f>
          </x14:formula1>
          <xm:sqref>D8:D67</xm:sqref>
        </x14:dataValidation>
        <x14:dataValidation type="list" allowBlank="1" showInputMessage="1" showErrorMessage="1" xr:uid="{00000000-0002-0000-1900-000001000000}">
          <x14:formula1>
            <xm:f>Вводные!$B$2:$B$3</xm:f>
          </x14:formula1>
          <xm:sqref>E8:F67</xm:sqref>
        </x14:dataValidation>
        <x14:dataValidation type="list" allowBlank="1" showInputMessage="1" showErrorMessage="1" xr:uid="{00000000-0002-0000-1900-000002000000}">
          <x14:formula1>
            <xm:f>Вводные!$T$3:$T$4</xm:f>
          </x14:formula1>
          <xm:sqref>Q7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
    <tabColor theme="9" tint="-0.249977111117893"/>
  </sheetPr>
  <dimension ref="A2:U119"/>
  <sheetViews>
    <sheetView showGridLines="0" topLeftCell="A41" zoomScale="67" workbookViewId="0">
      <selection activeCell="G13" sqref="G13"/>
    </sheetView>
  </sheetViews>
  <sheetFormatPr defaultColWidth="9.33203125" defaultRowHeight="12.75" outlineLevelRow="1"/>
  <cols>
    <col min="1" max="1" width="7.6640625" style="1" bestFit="1" customWidth="1"/>
    <col min="2" max="2" width="37.5" style="1" bestFit="1" customWidth="1"/>
    <col min="3" max="3" width="16" style="1" customWidth="1"/>
    <col min="4" max="4" width="14.5" style="1" customWidth="1"/>
    <col min="5" max="5" width="18.1640625" style="1" customWidth="1"/>
    <col min="6" max="6" width="38.83203125" style="1" customWidth="1"/>
    <col min="7" max="7" width="22.1640625" style="1" customWidth="1"/>
    <col min="8" max="8" width="12" style="1" customWidth="1"/>
    <col min="9" max="12" width="9.33203125" style="1"/>
    <col min="13" max="13" width="8" style="1" bestFit="1" customWidth="1"/>
    <col min="14" max="18" width="9.33203125" style="1"/>
    <col min="19" max="19" width="11.83203125" style="1" customWidth="1"/>
    <col min="20" max="20" width="11.6640625" style="1" customWidth="1"/>
    <col min="21" max="16384" width="9.33203125" style="1"/>
  </cols>
  <sheetData>
    <row r="2" spans="1:11" ht="16.5" customHeight="1">
      <c r="B2" s="1093" t="s">
        <v>782</v>
      </c>
      <c r="C2" s="1094" t="s">
        <v>783</v>
      </c>
      <c r="D2" s="1095" t="s">
        <v>784</v>
      </c>
    </row>
    <row r="4" spans="1:11" ht="25.5">
      <c r="B4" s="1093" t="s">
        <v>249</v>
      </c>
      <c r="C4" s="1096" t="s">
        <v>785</v>
      </c>
      <c r="D4"/>
    </row>
    <row r="6" spans="1:11">
      <c r="B6" s="1097" t="s">
        <v>786</v>
      </c>
      <c r="C6" s="1668"/>
      <c r="D6" s="1669"/>
    </row>
    <row r="7" spans="1:11">
      <c r="C7"/>
      <c r="D7"/>
    </row>
    <row r="8" spans="1:11">
      <c r="B8" s="1097" t="s">
        <v>787</v>
      </c>
      <c r="C8" s="1098">
        <f>MIN(P60:P64)</f>
        <v>2027</v>
      </c>
      <c r="D8" s="1099">
        <f>_xlfn.MINIFS(Q60:Q64,P60:P64,C8)</f>
        <v>1</v>
      </c>
    </row>
    <row r="10" spans="1:11">
      <c r="B10" s="1097" t="s">
        <v>788</v>
      </c>
      <c r="C10" s="1100">
        <v>2025</v>
      </c>
    </row>
    <row r="13" spans="1:11" ht="51">
      <c r="A13" s="1101" t="s">
        <v>249</v>
      </c>
      <c r="B13" s="1101"/>
      <c r="C13" s="1102" t="s">
        <v>789</v>
      </c>
      <c r="D13" s="1103" t="s">
        <v>790</v>
      </c>
      <c r="E13" s="1104" t="s">
        <v>791</v>
      </c>
    </row>
    <row r="14" spans="1:11" ht="16.5" customHeight="1">
      <c r="A14" s="1101"/>
      <c r="B14" s="1101" t="s">
        <v>792</v>
      </c>
      <c r="C14" s="1105" t="e">
        <f>VLOOKUP($C$6,'INPUT FINANCE (I.)'!$A$7:$E$66,3,0)</f>
        <v>#N/A</v>
      </c>
      <c r="D14" s="1106"/>
      <c r="E14" s="1107">
        <f>IF(K14=1,C14,D14)</f>
        <v>0</v>
      </c>
      <c r="H14" s="1108"/>
      <c r="I14" s="1108"/>
      <c r="J14" s="1108"/>
      <c r="K14" s="1108">
        <v>2</v>
      </c>
    </row>
    <row r="15" spans="1:11" ht="16.5" customHeight="1">
      <c r="A15" s="1101" t="s">
        <v>715</v>
      </c>
      <c r="B15" s="1101"/>
      <c r="C15" s="1105"/>
      <c r="D15" s="1106">
        <v>120</v>
      </c>
      <c r="E15" s="1107"/>
      <c r="H15" s="1108"/>
      <c r="I15" s="1108"/>
      <c r="J15" s="1108"/>
      <c r="K15" s="1108"/>
    </row>
    <row r="16" spans="1:11" ht="16.5" hidden="1" customHeight="1" outlineLevel="1">
      <c r="A16" s="1101" t="s">
        <v>721</v>
      </c>
      <c r="B16" s="1101"/>
      <c r="C16" s="1105"/>
      <c r="D16" s="1106">
        <v>90</v>
      </c>
      <c r="E16" s="1107"/>
      <c r="H16" s="1108"/>
      <c r="I16" s="1108"/>
      <c r="J16" s="1108"/>
      <c r="K16" s="1108"/>
    </row>
    <row r="17" spans="1:11" ht="16.5" hidden="1" customHeight="1" outlineLevel="1">
      <c r="A17" s="1101" t="s">
        <v>372</v>
      </c>
      <c r="B17" s="1101"/>
      <c r="C17" s="1105"/>
      <c r="D17" s="1106">
        <v>90</v>
      </c>
      <c r="E17" s="1107"/>
      <c r="H17" s="1108"/>
      <c r="I17" s="1108"/>
      <c r="J17" s="1108"/>
      <c r="K17" s="1108"/>
    </row>
    <row r="18" spans="1:11" ht="16.5" hidden="1" customHeight="1" outlineLevel="1">
      <c r="A18" s="1101" t="s">
        <v>722</v>
      </c>
      <c r="B18" s="1101"/>
      <c r="C18" s="1105"/>
      <c r="D18" s="1106">
        <v>90</v>
      </c>
      <c r="E18" s="1107"/>
      <c r="H18" s="1108"/>
      <c r="I18" s="1108"/>
      <c r="J18" s="1108"/>
      <c r="K18" s="1108"/>
    </row>
    <row r="19" spans="1:11" ht="16.5" hidden="1" customHeight="1" outlineLevel="1">
      <c r="A19" s="1101" t="s">
        <v>366</v>
      </c>
      <c r="B19" s="1101"/>
      <c r="C19" s="1105"/>
      <c r="D19" s="1106">
        <v>0</v>
      </c>
      <c r="E19" s="1107"/>
      <c r="H19" s="1108"/>
      <c r="I19" s="1108"/>
      <c r="J19" s="1108"/>
      <c r="K19" s="1108"/>
    </row>
    <row r="20" spans="1:11" ht="16.5" hidden="1" customHeight="1" outlineLevel="1">
      <c r="A20" s="1101" t="s">
        <v>723</v>
      </c>
      <c r="B20" s="1101"/>
      <c r="C20" s="1105"/>
      <c r="D20" s="1106">
        <v>60</v>
      </c>
      <c r="E20" s="1107"/>
      <c r="H20" s="1108"/>
      <c r="I20" s="1108"/>
      <c r="J20" s="1108"/>
      <c r="K20" s="1108"/>
    </row>
    <row r="21" spans="1:11" ht="16.5" hidden="1" customHeight="1" outlineLevel="1">
      <c r="A21" s="1101" t="s">
        <v>367</v>
      </c>
      <c r="B21" s="1101"/>
      <c r="C21" s="1105"/>
      <c r="D21" s="1106">
        <v>60</v>
      </c>
      <c r="E21" s="1107"/>
      <c r="H21" s="1108"/>
      <c r="I21" s="1108"/>
      <c r="J21" s="1108"/>
      <c r="K21" s="1108"/>
    </row>
    <row r="22" spans="1:11" ht="16.5" hidden="1" customHeight="1" outlineLevel="1">
      <c r="A22" s="1101" t="s">
        <v>368</v>
      </c>
      <c r="B22" s="1101"/>
      <c r="C22" s="1105"/>
      <c r="D22" s="1106">
        <v>60</v>
      </c>
      <c r="E22" s="1107"/>
      <c r="H22" s="1108"/>
      <c r="I22" s="1108"/>
      <c r="J22" s="1108"/>
      <c r="K22" s="1108"/>
    </row>
    <row r="23" spans="1:11" ht="16.5" hidden="1" customHeight="1" outlineLevel="1">
      <c r="A23" s="1101" t="s">
        <v>724</v>
      </c>
      <c r="B23" s="1101"/>
      <c r="C23" s="1105"/>
      <c r="D23" s="1106">
        <v>90</v>
      </c>
      <c r="E23" s="1107"/>
      <c r="H23" s="1108"/>
      <c r="I23" s="1108"/>
      <c r="J23" s="1108"/>
      <c r="K23" s="1108"/>
    </row>
    <row r="24" spans="1:11" ht="16.5" hidden="1" customHeight="1" outlineLevel="1">
      <c r="A24" s="1101" t="s">
        <v>370</v>
      </c>
      <c r="B24" s="1101"/>
      <c r="C24" s="1105"/>
      <c r="D24" s="1106">
        <v>60</v>
      </c>
      <c r="E24" s="1107"/>
      <c r="H24" s="1108"/>
      <c r="I24" s="1108"/>
      <c r="J24" s="1108"/>
      <c r="K24" s="1108"/>
    </row>
    <row r="25" spans="1:11" ht="16.5" hidden="1" customHeight="1" outlineLevel="1">
      <c r="A25" s="1101" t="s">
        <v>371</v>
      </c>
      <c r="B25" s="1101"/>
      <c r="C25" s="1105"/>
      <c r="D25" s="1106">
        <v>0</v>
      </c>
      <c r="E25" s="1107"/>
      <c r="H25" s="1108"/>
      <c r="I25" s="1108"/>
      <c r="J25" s="1108"/>
      <c r="K25" s="1108"/>
    </row>
    <row r="26" spans="1:11" ht="16.5" hidden="1" customHeight="1" outlineLevel="1">
      <c r="A26" s="1101" t="s">
        <v>369</v>
      </c>
      <c r="B26" s="1101"/>
      <c r="C26" s="1105"/>
      <c r="D26" s="1106">
        <v>90</v>
      </c>
      <c r="E26" s="1107"/>
      <c r="H26" s="1108"/>
      <c r="I26" s="1108"/>
      <c r="J26" s="1108"/>
      <c r="K26" s="1108"/>
    </row>
    <row r="27" spans="1:11" ht="16.5" customHeight="1" collapsed="1">
      <c r="A27" s="1101"/>
      <c r="B27" s="1101" t="s">
        <v>793</v>
      </c>
      <c r="C27" s="1105" t="e">
        <f>VLOOKUP($C$6,'INPUT FINANCE (I.)'!$A$7:$E$66,2,0)</f>
        <v>#N/A</v>
      </c>
      <c r="D27" s="1106"/>
      <c r="E27" s="1107">
        <f>IF(K27=1,C27,D27)</f>
        <v>0</v>
      </c>
      <c r="H27" s="1108"/>
      <c r="I27" s="1108"/>
      <c r="J27" s="1108"/>
      <c r="K27" s="1108">
        <v>2</v>
      </c>
    </row>
    <row r="28" spans="1:11" ht="16.5" customHeight="1">
      <c r="A28" s="1101" t="str">
        <f t="shared" ref="A28:A52" si="0">A15</f>
        <v>RU</v>
      </c>
      <c r="B28" s="1101"/>
      <c r="C28" s="1105"/>
      <c r="D28" s="1106">
        <v>90</v>
      </c>
      <c r="E28" s="1107"/>
      <c r="H28" s="1108"/>
      <c r="I28" s="1108"/>
      <c r="J28" s="1108"/>
      <c r="K28" s="1108"/>
    </row>
    <row r="29" spans="1:11" ht="16.5" hidden="1" customHeight="1" outlineLevel="1">
      <c r="A29" s="1101" t="str">
        <f t="shared" si="0"/>
        <v>KZ</v>
      </c>
      <c r="B29" s="1101"/>
      <c r="C29" s="1105"/>
      <c r="D29" s="1106">
        <v>75</v>
      </c>
      <c r="E29" s="1107"/>
      <c r="H29" s="1108"/>
      <c r="I29" s="1108"/>
      <c r="J29" s="1108"/>
      <c r="K29" s="1108"/>
    </row>
    <row r="30" spans="1:11" ht="16.5" hidden="1" customHeight="1" outlineLevel="1">
      <c r="A30" s="1101" t="str">
        <f t="shared" si="0"/>
        <v>UZ</v>
      </c>
      <c r="B30" s="1101"/>
      <c r="C30" s="1105"/>
      <c r="D30" s="1106">
        <v>90</v>
      </c>
      <c r="E30" s="1107"/>
      <c r="H30" s="1108"/>
      <c r="I30" s="1108"/>
      <c r="J30" s="1108"/>
      <c r="K30" s="1108"/>
    </row>
    <row r="31" spans="1:11" ht="16.5" hidden="1" customHeight="1" outlineLevel="1">
      <c r="A31" s="1101" t="str">
        <f t="shared" si="0"/>
        <v>BY</v>
      </c>
      <c r="B31" s="1101"/>
      <c r="C31" s="1105"/>
      <c r="D31" s="1106">
        <v>90</v>
      </c>
      <c r="E31" s="1107"/>
      <c r="H31" s="1108"/>
      <c r="I31" s="1108"/>
      <c r="J31" s="1108"/>
      <c r="K31" s="1108"/>
    </row>
    <row r="32" spans="1:11" ht="16.5" hidden="1" customHeight="1" outlineLevel="1">
      <c r="A32" s="1101" t="str">
        <f t="shared" si="0"/>
        <v>AZ</v>
      </c>
      <c r="B32" s="1101"/>
      <c r="C32" s="1105"/>
      <c r="D32" s="1106">
        <v>90</v>
      </c>
      <c r="E32" s="1107"/>
      <c r="H32" s="1108"/>
      <c r="I32" s="1108"/>
      <c r="J32" s="1108"/>
      <c r="K32" s="1108"/>
    </row>
    <row r="33" spans="1:11" ht="16.5" hidden="1" customHeight="1" outlineLevel="1">
      <c r="A33" s="1101" t="str">
        <f t="shared" si="0"/>
        <v>AM</v>
      </c>
      <c r="B33" s="1101"/>
      <c r="C33" s="1105"/>
      <c r="D33" s="1106">
        <v>90</v>
      </c>
      <c r="E33" s="1107"/>
      <c r="H33" s="1108"/>
      <c r="I33" s="1108"/>
      <c r="J33" s="1108"/>
      <c r="K33" s="1108"/>
    </row>
    <row r="34" spans="1:11" ht="16.5" hidden="1" customHeight="1" outlineLevel="1">
      <c r="A34" s="1101" t="str">
        <f t="shared" si="0"/>
        <v>GE</v>
      </c>
      <c r="B34" s="1101"/>
      <c r="C34" s="1105"/>
      <c r="D34" s="1106">
        <v>90</v>
      </c>
      <c r="E34" s="1107"/>
      <c r="H34" s="1108"/>
      <c r="I34" s="1108"/>
      <c r="J34" s="1108"/>
      <c r="K34" s="1108"/>
    </row>
    <row r="35" spans="1:11" ht="16.5" hidden="1" customHeight="1" outlineLevel="1">
      <c r="A35" s="1101" t="str">
        <f t="shared" si="0"/>
        <v>MD</v>
      </c>
      <c r="B35" s="1101"/>
      <c r="C35" s="1105"/>
      <c r="D35" s="1106">
        <v>90</v>
      </c>
      <c r="E35" s="1107"/>
      <c r="H35" s="1108"/>
      <c r="I35" s="1108"/>
      <c r="J35" s="1108"/>
      <c r="K35" s="1108"/>
    </row>
    <row r="36" spans="1:11" ht="16.5" hidden="1" customHeight="1" outlineLevel="1">
      <c r="A36" s="1101" t="str">
        <f t="shared" si="0"/>
        <v>KG</v>
      </c>
      <c r="B36" s="1101"/>
      <c r="C36" s="1105"/>
      <c r="D36" s="1106">
        <v>90</v>
      </c>
      <c r="E36" s="1107"/>
      <c r="H36" s="1108"/>
      <c r="I36" s="1108"/>
      <c r="J36" s="1108"/>
      <c r="K36" s="1108"/>
    </row>
    <row r="37" spans="1:11" ht="16.5" hidden="1" customHeight="1" outlineLevel="1">
      <c r="A37" s="1101" t="str">
        <f t="shared" si="0"/>
        <v>TJ</v>
      </c>
      <c r="B37" s="1101"/>
      <c r="C37" s="1105"/>
      <c r="D37" s="1106">
        <v>90</v>
      </c>
      <c r="E37" s="1107"/>
      <c r="H37" s="1108"/>
      <c r="I37" s="1108"/>
      <c r="J37" s="1108"/>
      <c r="K37" s="1108"/>
    </row>
    <row r="38" spans="1:11" ht="16.5" hidden="1" customHeight="1" outlineLevel="1">
      <c r="A38" s="1101" t="str">
        <f t="shared" si="0"/>
        <v>TM</v>
      </c>
      <c r="B38" s="1101"/>
      <c r="C38" s="1105"/>
      <c r="D38" s="1106">
        <v>90</v>
      </c>
      <c r="E38" s="1107"/>
      <c r="H38" s="1108"/>
      <c r="I38" s="1108"/>
      <c r="J38" s="1108"/>
      <c r="K38" s="1108"/>
    </row>
    <row r="39" spans="1:11" ht="16.5" hidden="1" customHeight="1" outlineLevel="1">
      <c r="A39" s="1101" t="str">
        <f t="shared" si="0"/>
        <v>MN</v>
      </c>
      <c r="B39" s="1101"/>
      <c r="C39" s="1105"/>
      <c r="D39" s="1106">
        <v>90</v>
      </c>
      <c r="E39" s="1107"/>
      <c r="H39" s="1108"/>
      <c r="I39" s="1108"/>
      <c r="J39" s="1108"/>
      <c r="K39" s="1108"/>
    </row>
    <row r="40" spans="1:11" ht="16.5" customHeight="1" collapsed="1">
      <c r="A40" s="1101"/>
      <c r="B40" s="1101" t="s">
        <v>794</v>
      </c>
      <c r="C40" s="1105" t="e">
        <f>VLOOKUP($C$6,'INPUT FINANCE (I.)'!$A$7:$E$66,4,0)</f>
        <v>#N/A</v>
      </c>
      <c r="D40" s="1106"/>
      <c r="E40" s="1107">
        <f>IF(K40=1,C40,D40)</f>
        <v>0</v>
      </c>
      <c r="H40" s="1108"/>
      <c r="I40" s="1108"/>
      <c r="J40" s="1108"/>
      <c r="K40" s="1108">
        <v>2</v>
      </c>
    </row>
    <row r="41" spans="1:11" ht="16.5" customHeight="1">
      <c r="A41" s="1101" t="str">
        <f t="shared" si="0"/>
        <v>RU</v>
      </c>
      <c r="B41" s="1101"/>
      <c r="C41" s="1105"/>
      <c r="D41" s="1106">
        <v>-60</v>
      </c>
      <c r="E41" s="1109"/>
      <c r="H41" s="1108"/>
      <c r="I41" s="1108"/>
      <c r="J41" s="1108"/>
      <c r="K41" s="1108"/>
    </row>
    <row r="42" spans="1:11" ht="16.5" hidden="1" customHeight="1" outlineLevel="1">
      <c r="A42" s="1101" t="str">
        <f t="shared" si="0"/>
        <v>KZ</v>
      </c>
      <c r="B42" s="1101"/>
      <c r="C42" s="1105"/>
      <c r="D42" s="1106">
        <v>-30</v>
      </c>
      <c r="E42" s="1109"/>
      <c r="H42" s="1108"/>
      <c r="I42" s="1108"/>
      <c r="J42" s="1108"/>
      <c r="K42" s="1108"/>
    </row>
    <row r="43" spans="1:11" ht="16.5" hidden="1" customHeight="1" outlineLevel="1">
      <c r="A43" s="1101" t="str">
        <f t="shared" si="0"/>
        <v>UZ</v>
      </c>
      <c r="B43" s="1101"/>
      <c r="C43" s="1105"/>
      <c r="D43" s="1106">
        <v>-30</v>
      </c>
      <c r="E43" s="1109"/>
      <c r="H43" s="1108"/>
      <c r="I43" s="1108"/>
      <c r="J43" s="1108"/>
      <c r="K43" s="1108"/>
    </row>
    <row r="44" spans="1:11" ht="16.5" hidden="1" customHeight="1" outlineLevel="1">
      <c r="A44" s="1101" t="str">
        <f t="shared" si="0"/>
        <v>BY</v>
      </c>
      <c r="B44" s="1101"/>
      <c r="C44" s="1105"/>
      <c r="D44" s="1106">
        <v>-30</v>
      </c>
      <c r="E44" s="1109"/>
      <c r="H44" s="1108"/>
      <c r="I44" s="1108"/>
      <c r="J44" s="1108"/>
      <c r="K44" s="1108"/>
    </row>
    <row r="45" spans="1:11" ht="16.5" hidden="1" customHeight="1" outlineLevel="1">
      <c r="A45" s="1101" t="str">
        <f t="shared" si="0"/>
        <v>AZ</v>
      </c>
      <c r="B45" s="1101"/>
      <c r="C45" s="1105"/>
      <c r="D45" s="1106">
        <v>-30</v>
      </c>
      <c r="E45" s="1109"/>
      <c r="H45" s="1108"/>
      <c r="I45" s="1108"/>
      <c r="J45" s="1108"/>
      <c r="K45" s="1108"/>
    </row>
    <row r="46" spans="1:11" ht="16.5" hidden="1" customHeight="1" outlineLevel="1">
      <c r="A46" s="1101" t="str">
        <f t="shared" si="0"/>
        <v>AM</v>
      </c>
      <c r="B46" s="1101"/>
      <c r="C46" s="1105"/>
      <c r="D46" s="1106">
        <v>-30</v>
      </c>
      <c r="E46" s="1109"/>
      <c r="H46" s="1108"/>
      <c r="I46" s="1108"/>
      <c r="J46" s="1108"/>
      <c r="K46" s="1108"/>
    </row>
    <row r="47" spans="1:11" ht="16.5" hidden="1" customHeight="1" outlineLevel="1">
      <c r="A47" s="1101" t="str">
        <f t="shared" si="0"/>
        <v>GE</v>
      </c>
      <c r="B47" s="1101"/>
      <c r="C47" s="1105"/>
      <c r="D47" s="1106">
        <v>-30</v>
      </c>
      <c r="E47" s="1109"/>
      <c r="H47" s="1108"/>
      <c r="I47" s="1108"/>
      <c r="J47" s="1108"/>
      <c r="K47" s="1108"/>
    </row>
    <row r="48" spans="1:11" ht="16.5" hidden="1" customHeight="1" outlineLevel="1">
      <c r="A48" s="1101" t="str">
        <f t="shared" si="0"/>
        <v>MD</v>
      </c>
      <c r="B48" s="1101"/>
      <c r="C48" s="1105"/>
      <c r="D48" s="1106">
        <v>-30</v>
      </c>
      <c r="E48" s="1109"/>
      <c r="H48" s="1108"/>
      <c r="I48" s="1108"/>
      <c r="J48" s="1108"/>
      <c r="K48" s="1108"/>
    </row>
    <row r="49" spans="1:21" ht="16.5" hidden="1" customHeight="1" outlineLevel="1">
      <c r="A49" s="1101" t="str">
        <f t="shared" si="0"/>
        <v>KG</v>
      </c>
      <c r="B49" s="1101"/>
      <c r="C49" s="1105"/>
      <c r="D49" s="1106">
        <v>-30</v>
      </c>
      <c r="E49" s="1109"/>
      <c r="H49" s="1108"/>
      <c r="I49" s="1108"/>
      <c r="J49" s="1108"/>
      <c r="K49" s="1108"/>
    </row>
    <row r="50" spans="1:21" ht="16.5" hidden="1" customHeight="1" outlineLevel="1">
      <c r="A50" s="1101" t="str">
        <f t="shared" si="0"/>
        <v>TJ</v>
      </c>
      <c r="B50" s="1101"/>
      <c r="C50" s="1105"/>
      <c r="D50" s="1106">
        <v>-30</v>
      </c>
      <c r="E50" s="1109"/>
      <c r="H50" s="1108"/>
      <c r="I50" s="1108"/>
      <c r="J50" s="1108"/>
      <c r="K50" s="1108"/>
    </row>
    <row r="51" spans="1:21" ht="16.5" hidden="1" customHeight="1" outlineLevel="1">
      <c r="A51" s="1101" t="str">
        <f t="shared" si="0"/>
        <v>TM</v>
      </c>
      <c r="B51" s="1101"/>
      <c r="C51" s="1105"/>
      <c r="D51" s="1106">
        <v>-30</v>
      </c>
      <c r="E51" s="1109"/>
      <c r="H51" s="1108"/>
      <c r="I51" s="1108"/>
      <c r="J51" s="1108"/>
      <c r="K51" s="1108"/>
    </row>
    <row r="52" spans="1:21" ht="16.5" hidden="1" customHeight="1" outlineLevel="1">
      <c r="A52" s="1101" t="str">
        <f t="shared" si="0"/>
        <v>MN</v>
      </c>
      <c r="B52" s="1101"/>
      <c r="C52" s="1105"/>
      <c r="D52" s="1106">
        <v>-30</v>
      </c>
      <c r="E52" s="1109"/>
      <c r="H52" s="1108"/>
      <c r="I52" s="1108"/>
      <c r="J52" s="1108"/>
      <c r="K52" s="1108"/>
    </row>
    <row r="53" spans="1:21" collapsed="1">
      <c r="C53" s="930"/>
      <c r="E53" s="1110"/>
      <c r="H53" s="1108"/>
      <c r="I53" s="1108"/>
      <c r="J53" s="1108"/>
      <c r="K53" s="1108"/>
    </row>
    <row r="54" spans="1:21" ht="16.5" customHeight="1">
      <c r="B54" s="1101" t="s">
        <v>795</v>
      </c>
      <c r="C54" s="1111"/>
      <c r="D54" s="1112">
        <v>0.25</v>
      </c>
      <c r="E54" s="1113">
        <f>IF(K54=1,C54,D54)</f>
        <v>0.25</v>
      </c>
      <c r="H54" s="1108"/>
      <c r="I54" s="1108"/>
      <c r="J54" s="1108"/>
      <c r="K54" s="1108">
        <v>2</v>
      </c>
    </row>
    <row r="55" spans="1:21">
      <c r="C55" s="930"/>
      <c r="E55" s="1110"/>
      <c r="H55" s="1108"/>
      <c r="I55" s="1108"/>
      <c r="J55" s="1108"/>
      <c r="K55" s="1108"/>
    </row>
    <row r="56" spans="1:21" ht="16.5" customHeight="1">
      <c r="B56" s="1101" t="s">
        <v>796</v>
      </c>
      <c r="C56" s="1111"/>
      <c r="D56" s="1114">
        <f>Assump_local!H642</f>
        <v>0.1968</v>
      </c>
      <c r="E56" s="1115">
        <f>IF(K56=1,C56,D56)</f>
        <v>0.1968</v>
      </c>
      <c r="H56" s="1108"/>
      <c r="I56" s="1108"/>
      <c r="J56" s="1108"/>
      <c r="K56" s="1108">
        <v>2</v>
      </c>
    </row>
    <row r="58" spans="1:21">
      <c r="A58" s="4"/>
      <c r="B58" s="4"/>
      <c r="C58" s="4"/>
      <c r="D58" s="4"/>
      <c r="E58" s="4"/>
      <c r="F58" s="4"/>
      <c r="G58" s="4"/>
      <c r="H58" s="4"/>
      <c r="I58" s="4"/>
      <c r="J58" s="4"/>
      <c r="K58" s="4"/>
      <c r="L58" s="4"/>
      <c r="M58" s="4"/>
      <c r="N58" s="4"/>
      <c r="O58" s="4"/>
      <c r="P58" s="4"/>
      <c r="Q58" s="4"/>
      <c r="R58" s="4"/>
      <c r="S58" s="4"/>
      <c r="T58" s="4"/>
      <c r="U58" s="4"/>
    </row>
    <row r="59" spans="1:21" ht="63.75">
      <c r="A59" s="1116" t="s">
        <v>797</v>
      </c>
      <c r="B59" s="1116" t="s">
        <v>798</v>
      </c>
      <c r="C59" s="1116"/>
      <c r="D59" s="1116" t="s">
        <v>799</v>
      </c>
      <c r="E59" s="1116" t="s">
        <v>800</v>
      </c>
      <c r="F59" s="1116" t="s">
        <v>801</v>
      </c>
      <c r="G59" s="1116" t="s">
        <v>249</v>
      </c>
      <c r="H59" s="1116" t="s">
        <v>201</v>
      </c>
      <c r="I59" s="1116" t="s">
        <v>802</v>
      </c>
      <c r="J59" s="1116" t="s">
        <v>203</v>
      </c>
      <c r="K59" s="1116" t="s">
        <v>803</v>
      </c>
      <c r="L59" s="1116" t="s">
        <v>804</v>
      </c>
      <c r="M59" s="1116" t="s">
        <v>805</v>
      </c>
      <c r="N59" s="1116" t="s">
        <v>806</v>
      </c>
      <c r="O59" s="1116" t="s">
        <v>807</v>
      </c>
      <c r="P59" s="1116" t="s">
        <v>808</v>
      </c>
      <c r="Q59" s="1116" t="s">
        <v>809</v>
      </c>
      <c r="R59" s="1116" t="s">
        <v>810</v>
      </c>
      <c r="S59" s="1116" t="s">
        <v>811</v>
      </c>
      <c r="T59" s="1116" t="s">
        <v>812</v>
      </c>
      <c r="U59" s="1116" t="s">
        <v>813</v>
      </c>
    </row>
    <row r="60" spans="1:21">
      <c r="A60" s="1117">
        <v>1</v>
      </c>
      <c r="B60" s="932">
        <f t="shared" ref="B60:B64" si="1">$C$6</f>
        <v>0</v>
      </c>
      <c r="C60" s="1117"/>
      <c r="D60" s="1117" t="str">
        <f t="shared" ref="D60:D64" si="2">$C$4</f>
        <v>RU-Russian Federation</v>
      </c>
      <c r="E60" s="1118"/>
      <c r="F60" s="1118" t="s">
        <v>714</v>
      </c>
      <c r="G60" s="1118" t="s">
        <v>715</v>
      </c>
      <c r="H60" s="1118"/>
      <c r="I60" s="1118"/>
      <c r="J60" s="1118"/>
      <c r="K60" s="1118"/>
      <c r="L60" s="1118"/>
      <c r="M60" s="1118"/>
      <c r="N60" s="1118"/>
      <c r="O60" s="1118"/>
      <c r="P60" s="1119">
        <f>'Forecast RU'!I11</f>
        <v>2027</v>
      </c>
      <c r="Q60" s="1119">
        <f>'Forecast RU'!J11</f>
        <v>1</v>
      </c>
      <c r="R60" s="1118"/>
      <c r="S60" s="1118"/>
      <c r="T60" s="1118"/>
      <c r="U60" s="1118"/>
    </row>
    <row r="61" spans="1:21">
      <c r="A61" s="1117">
        <f t="shared" ref="A61:A64" si="3">A60+1</f>
        <v>2</v>
      </c>
      <c r="B61" s="932">
        <f t="shared" si="1"/>
        <v>0</v>
      </c>
      <c r="C61" s="1117"/>
      <c r="D61" s="1117" t="str">
        <f t="shared" si="2"/>
        <v>RU-Russian Federation</v>
      </c>
      <c r="E61" s="1118"/>
      <c r="F61" s="1118" t="s">
        <v>717</v>
      </c>
      <c r="G61" s="1118" t="s">
        <v>715</v>
      </c>
      <c r="H61" s="1118"/>
      <c r="I61" s="1118"/>
      <c r="J61" s="1118"/>
      <c r="K61" s="1118"/>
      <c r="L61" s="1118"/>
      <c r="M61" s="1118"/>
      <c r="N61" s="1118"/>
      <c r="O61" s="1118"/>
      <c r="P61" s="1119">
        <f>'Forecast RU'!I12</f>
        <v>2027</v>
      </c>
      <c r="Q61" s="1119">
        <f>'Forecast RU'!J12</f>
        <v>1</v>
      </c>
      <c r="R61" s="1118"/>
      <c r="S61" s="1118"/>
      <c r="T61" s="1118"/>
      <c r="U61" s="1118"/>
    </row>
    <row r="62" spans="1:21">
      <c r="A62" s="1117">
        <f t="shared" si="3"/>
        <v>3</v>
      </c>
      <c r="B62" s="932">
        <f t="shared" si="1"/>
        <v>0</v>
      </c>
      <c r="C62" s="1117"/>
      <c r="D62" s="1117" t="str">
        <f t="shared" si="2"/>
        <v>RU-Russian Federation</v>
      </c>
      <c r="E62" s="1118"/>
      <c r="F62" s="1118" t="s">
        <v>718</v>
      </c>
      <c r="G62" s="1118" t="s">
        <v>715</v>
      </c>
      <c r="H62" s="1118"/>
      <c r="I62" s="1118"/>
      <c r="J62" s="1118"/>
      <c r="K62" s="1118"/>
      <c r="L62" s="1118"/>
      <c r="M62" s="1118"/>
      <c r="N62" s="1118"/>
      <c r="O62" s="1118"/>
      <c r="P62" s="1119">
        <f>'Forecast RU'!I13</f>
        <v>2027</v>
      </c>
      <c r="Q62" s="1119">
        <f>'Forecast RU'!J13</f>
        <v>1</v>
      </c>
      <c r="R62" s="1118"/>
      <c r="S62" s="1118"/>
      <c r="T62" s="1118"/>
      <c r="U62" s="1118"/>
    </row>
    <row r="63" spans="1:21">
      <c r="A63" s="1117">
        <f t="shared" si="3"/>
        <v>4</v>
      </c>
      <c r="B63" s="932">
        <f t="shared" si="1"/>
        <v>0</v>
      </c>
      <c r="C63" s="1117"/>
      <c r="D63" s="1117" t="str">
        <f t="shared" si="2"/>
        <v>RU-Russian Federation</v>
      </c>
      <c r="E63" s="1118"/>
      <c r="F63" s="1118" t="s">
        <v>719</v>
      </c>
      <c r="G63" s="1118" t="s">
        <v>715</v>
      </c>
      <c r="H63" s="1118"/>
      <c r="I63" s="1118"/>
      <c r="J63" s="1118"/>
      <c r="K63" s="1118"/>
      <c r="L63" s="1118"/>
      <c r="M63" s="1118"/>
      <c r="N63" s="1118"/>
      <c r="O63" s="1118"/>
      <c r="P63" s="1119">
        <f>'Forecast RU'!I14</f>
        <v>2027</v>
      </c>
      <c r="Q63" s="1119">
        <f>'Forecast RU'!J14</f>
        <v>1</v>
      </c>
      <c r="R63" s="1118"/>
      <c r="S63" s="1118"/>
      <c r="T63" s="1118"/>
      <c r="U63" s="1118"/>
    </row>
    <row r="64" spans="1:21">
      <c r="A64" s="1117">
        <f t="shared" si="3"/>
        <v>5</v>
      </c>
      <c r="B64" s="932">
        <f t="shared" si="1"/>
        <v>0</v>
      </c>
      <c r="C64" s="1117"/>
      <c r="D64" s="1117" t="str">
        <f t="shared" si="2"/>
        <v>RU-Russian Federation</v>
      </c>
      <c r="E64" s="1118"/>
      <c r="F64" s="1118" t="s">
        <v>720</v>
      </c>
      <c r="G64" s="1118" t="s">
        <v>715</v>
      </c>
      <c r="H64" s="1118"/>
      <c r="I64" s="1118"/>
      <c r="J64" s="1118"/>
      <c r="K64" s="1118"/>
      <c r="L64" s="1118"/>
      <c r="M64" s="1118"/>
      <c r="N64" s="1118"/>
      <c r="O64" s="1118"/>
      <c r="P64" s="1119">
        <f>'Forecast RU'!I15</f>
        <v>2027</v>
      </c>
      <c r="Q64" s="1119">
        <f>'Forecast RU'!J15</f>
        <v>1</v>
      </c>
      <c r="R64" s="1118"/>
      <c r="S64" s="1118"/>
      <c r="T64" s="1118"/>
      <c r="U64" s="1118"/>
    </row>
    <row r="65" outlineLevel="1"/>
    <row r="66" outlineLevel="1"/>
    <row r="67" outlineLevel="1"/>
    <row r="68" outlineLevel="1"/>
    <row r="69" outlineLevel="1"/>
    <row r="70" outlineLevel="1"/>
    <row r="71" outlineLevel="1"/>
    <row r="72" outlineLevel="1"/>
    <row r="73" outlineLevel="1"/>
    <row r="74" outlineLevel="1"/>
    <row r="75" outlineLevel="1"/>
    <row r="76" outlineLevel="1"/>
    <row r="77" outlineLevel="1"/>
    <row r="78" outlineLevel="1"/>
    <row r="79" outlineLevel="1"/>
    <row r="80" outlineLevel="1"/>
    <row r="81" outlineLevel="1"/>
    <row r="82" outlineLevel="1"/>
    <row r="83" outlineLevel="1"/>
    <row r="84" outlineLevel="1"/>
    <row r="85" outlineLevel="1"/>
    <row r="86" outlineLevel="1"/>
    <row r="87" outlineLevel="1"/>
    <row r="88" outlineLevel="1"/>
    <row r="89" outlineLevel="1"/>
    <row r="90" outlineLevel="1"/>
    <row r="91" outlineLevel="1"/>
    <row r="92" outlineLevel="1"/>
    <row r="93" outlineLevel="1"/>
    <row r="94" outlineLevel="1"/>
    <row r="95" outlineLevel="1"/>
    <row r="96" outlineLevel="1"/>
    <row r="97" outlineLevel="1"/>
    <row r="98" outlineLevel="1"/>
    <row r="99" outlineLevel="1"/>
    <row r="100" outlineLevel="1"/>
    <row r="101" outlineLevel="1"/>
    <row r="102" outlineLevel="1"/>
    <row r="103" outlineLevel="1"/>
    <row r="104" outlineLevel="1"/>
    <row r="105" outlineLevel="1"/>
    <row r="106" outlineLevel="1"/>
    <row r="107" outlineLevel="1"/>
    <row r="108" outlineLevel="1"/>
    <row r="109" outlineLevel="1"/>
    <row r="110" outlineLevel="1"/>
    <row r="111" outlineLevel="1"/>
    <row r="112" outlineLevel="1"/>
    <row r="113" outlineLevel="1"/>
    <row r="114" outlineLevel="1"/>
    <row r="115" outlineLevel="1"/>
    <row r="116" outlineLevel="1"/>
    <row r="117" outlineLevel="1"/>
    <row r="118" outlineLevel="1"/>
    <row r="119" outlineLevel="1"/>
  </sheetData>
  <mergeCells count="1">
    <mergeCell ref="C6:D6"/>
  </mergeCells>
  <dataValidations count="1">
    <dataValidation type="decimal" allowBlank="1" showInputMessage="1" showErrorMessage="1" prompt="Please enter negative value" sqref="D40:D52" xr:uid="{00F900BB-00DA-4912-A129-0055004100A7}">
      <formula1>-100000</formula1>
      <formula2>0</formula2>
    </dataValidation>
  </dataValidations>
  <pageMargins left="0.7" right="0.7" top="0.75" bottom="0.75" header="0.3" footer="0.3"/>
  <pageSetup paperSize="9" orientation="portrait"/>
  <headerFooter>
    <oddHeader>&amp;R&amp;"Calibri"&amp;8&amp;K000000 INTERNAL&amp;1#_x000D_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A00-000000000000}">
          <x14:formula1>
            <xm:f>'Drop Downs'!$C$2:$C$251</xm:f>
          </x14:formula1>
          <xm:sqref>C4</xm:sqref>
        </x14:dataValidation>
        <x14:dataValidation type="list" allowBlank="1" showInputMessage="1" showErrorMessage="1" xr:uid="{00000000-0002-0000-1A00-000001000000}">
          <x14:formula1>
            <xm:f>'INPUT FINANCE (I.)'!$A$8:$A$66</xm:f>
          </x14:formula1>
          <xm:sqref>C6</xm:sqref>
        </x14:dataValidation>
        <x14:dataValidation type="list" allowBlank="1" showInputMessage="1" showErrorMessage="1" xr:uid="{00000000-0002-0000-1A00-000002000000}">
          <x14:formula1>
            <xm:f>'Drop Downs'!$AR$2:$AR$4</xm:f>
          </x14:formula1>
          <xm:sqref>C2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
    <tabColor theme="9" tint="-0.249977111117893"/>
  </sheetPr>
  <dimension ref="A1:GE101"/>
  <sheetViews>
    <sheetView showGridLines="0" zoomScale="80" workbookViewId="0">
      <pane xSplit="8" ySplit="21" topLeftCell="AF22" activePane="bottomRight" state="frozen"/>
      <selection pane="bottomRight" activeCell="I22" sqref="I22"/>
      <selection pane="bottomLeft"/>
      <selection pane="topRight"/>
    </sheetView>
  </sheetViews>
  <sheetFormatPr defaultColWidth="9.33203125" defaultRowHeight="12.75" outlineLevelRow="1" outlineLevelCol="1"/>
  <cols>
    <col min="1" max="1" width="35" style="1" bestFit="1" customWidth="1"/>
    <col min="2" max="2" width="3.33203125" style="1" customWidth="1"/>
    <col min="3" max="3" width="16.1640625" style="1" bestFit="1" customWidth="1"/>
    <col min="4" max="4" width="11.6640625" style="1" customWidth="1"/>
    <col min="5" max="6" width="24.83203125" style="1" customWidth="1"/>
    <col min="7" max="8" width="9.6640625" style="1" customWidth="1"/>
    <col min="9" max="16" width="10.83203125" style="1" customWidth="1"/>
    <col min="17" max="17" width="2" customWidth="1"/>
    <col min="18" max="25" width="10.5" style="1" customWidth="1"/>
    <col min="26" max="26" width="3.1640625" style="1" customWidth="1"/>
    <col min="27" max="27" width="11.6640625" style="1" customWidth="1"/>
    <col min="28" max="28" width="11.5" style="1" bestFit="1" customWidth="1"/>
    <col min="29" max="29" width="12.6640625" style="1" customWidth="1"/>
    <col min="30" max="30" width="12.33203125" style="1" customWidth="1"/>
    <col min="31" max="31" width="12.6640625" style="1" customWidth="1"/>
    <col min="32" max="34" width="12.83203125" style="1" bestFit="1" customWidth="1"/>
    <col min="35" max="35" width="2.33203125" style="1" customWidth="1"/>
    <col min="36" max="43" width="12.6640625" style="1" customWidth="1"/>
    <col min="44" max="44" width="2.1640625" style="1" customWidth="1"/>
    <col min="45" max="52" width="10.1640625" style="1" bestFit="1" customWidth="1"/>
    <col min="53" max="53" width="3.33203125" style="1" customWidth="1"/>
    <col min="54" max="61" width="10.1640625" style="1" hidden="1" customWidth="1" outlineLevel="1"/>
    <col min="62" max="62" width="3.33203125" style="1" hidden="1" customWidth="1" outlineLevel="1"/>
    <col min="63" max="63" width="11.1640625" style="1" hidden="1" customWidth="1" collapsed="1"/>
    <col min="64" max="70" width="11.1640625" style="1" hidden="1" customWidth="1"/>
    <col min="71" max="71" width="2" style="1" hidden="1" customWidth="1"/>
    <col min="72" max="72" width="12" style="1" customWidth="1"/>
    <col min="73" max="76" width="12.5" style="1" customWidth="1"/>
    <col min="77" max="77" width="2" style="1" customWidth="1"/>
    <col min="78" max="85" width="9.33203125" style="1"/>
    <col min="86" max="86" width="3" style="1" customWidth="1"/>
    <col min="87" max="94" width="9.33203125" style="1"/>
    <col min="95" max="95" width="3" customWidth="1"/>
    <col min="96" max="103" width="9.33203125" style="1" hidden="1" customWidth="1" outlineLevel="1"/>
    <col min="104" max="104" width="3.83203125" style="1" hidden="1" customWidth="1" outlineLevel="1"/>
    <col min="105" max="112" width="12.1640625" style="1" hidden="1" customWidth="1" outlineLevel="1"/>
    <col min="113" max="113" width="2.1640625" style="1" hidden="1" customWidth="1" outlineLevel="1"/>
    <col min="114" max="121" width="11.5" style="1" hidden="1" customWidth="1" outlineLevel="1"/>
    <col min="122" max="122" width="2.1640625" style="1" hidden="1" customWidth="1" outlineLevel="1"/>
    <col min="123" max="130" width="11.5" style="1" hidden="1" customWidth="1" outlineLevel="1"/>
    <col min="131" max="131" width="2.1640625" style="1" customWidth="1" collapsed="1"/>
    <col min="132" max="140" width="12.33203125" style="1" customWidth="1"/>
    <col min="141" max="141" width="3.83203125" style="1" customWidth="1"/>
    <col min="142" max="142" width="11.33203125" style="1" customWidth="1"/>
    <col min="143" max="143" width="11.1640625" style="1" customWidth="1"/>
    <col min="144" max="150" width="9.6640625" style="1" customWidth="1"/>
    <col min="151" max="151" width="4.5" style="1" customWidth="1"/>
    <col min="152" max="160" width="11.6640625" style="1" customWidth="1" outlineLevel="1"/>
    <col min="161" max="161" width="4.5" style="1" customWidth="1" outlineLevel="1"/>
    <col min="162" max="169" width="11.83203125" style="1" customWidth="1"/>
    <col min="170" max="170" width="4.1640625" style="1" customWidth="1"/>
    <col min="171" max="178" width="11.5" style="1" customWidth="1"/>
    <col min="179" max="179" width="4.33203125" style="1" customWidth="1"/>
    <col min="180" max="187" width="12" style="1" customWidth="1"/>
    <col min="188" max="16384" width="9.33203125" style="1"/>
  </cols>
  <sheetData>
    <row r="1" spans="5:187">
      <c r="I1" s="1120">
        <f>SUMPRODUCT(I2:I13,$E$2:$E$13)</f>
        <v>180000</v>
      </c>
      <c r="J1" s="1120">
        <f t="shared" ref="J1:P1" si="0">SUMPRODUCT(J2:J13,$E$2:$E$13)</f>
        <v>288000</v>
      </c>
      <c r="K1" s="1120">
        <f t="shared" si="0"/>
        <v>518400</v>
      </c>
      <c r="L1" s="1120">
        <f t="shared" si="0"/>
        <v>725760</v>
      </c>
      <c r="M1" s="1120">
        <f t="shared" si="0"/>
        <v>943488</v>
      </c>
      <c r="N1" s="1120">
        <f t="shared" si="0"/>
        <v>1132186</v>
      </c>
      <c r="O1" s="1120">
        <f t="shared" si="0"/>
        <v>1132186</v>
      </c>
      <c r="P1" s="1120">
        <f t="shared" si="0"/>
        <v>1132186</v>
      </c>
      <c r="Q1" s="1121"/>
      <c r="R1" s="1120">
        <f>SUMPRODUCT(R2:R13,$E$2:$E$13)</f>
        <v>180000</v>
      </c>
      <c r="S1" s="1120">
        <f t="shared" ref="S1:Y1" si="1">SUMPRODUCT(S2:S13,$E$2:$E$13)</f>
        <v>288000</v>
      </c>
      <c r="T1" s="1120">
        <f t="shared" si="1"/>
        <v>518400</v>
      </c>
      <c r="U1" s="1120">
        <f t="shared" si="1"/>
        <v>725760</v>
      </c>
      <c r="V1" s="1120">
        <f t="shared" si="1"/>
        <v>943488</v>
      </c>
      <c r="W1" s="1120">
        <f t="shared" si="1"/>
        <v>1132186</v>
      </c>
      <c r="X1" s="1120">
        <f t="shared" si="1"/>
        <v>1132186</v>
      </c>
      <c r="Y1" s="1120">
        <f t="shared" si="1"/>
        <v>1132186</v>
      </c>
      <c r="BK1" s="1120">
        <f>SUMPRODUCT(BK2:BK13,$E$2:$E$13)</f>
        <v>1343520.0000000002</v>
      </c>
      <c r="BL1" s="1120">
        <f t="shared" ref="BL1:BR1" si="2">SUMPRODUCT(BL2:BL13,$E$2:$E$13)</f>
        <v>2343098.8800000004</v>
      </c>
      <c r="BM1" s="1120">
        <f t="shared" si="2"/>
        <v>4597160.0025600009</v>
      </c>
      <c r="BN1" s="1120">
        <f t="shared" si="2"/>
        <v>7015266.1639065612</v>
      </c>
      <c r="BO1" s="1120">
        <f t="shared" si="2"/>
        <v>9940632.1542556006</v>
      </c>
      <c r="BP1" s="1120">
        <f t="shared" si="2"/>
        <v>13002351.451482005</v>
      </c>
      <c r="BQ1" s="1120">
        <f t="shared" si="2"/>
        <v>14172563.082115388</v>
      </c>
      <c r="BR1" s="1120">
        <f t="shared" si="2"/>
        <v>15448093.759505771</v>
      </c>
      <c r="DA1" s="1120">
        <f>SUMPRODUCT(DA2:DA13,$E$2:$E$13)</f>
        <v>421121.73913043481</v>
      </c>
      <c r="DB1" s="1120">
        <f t="shared" ref="DB1:DH1" si="3">SUMPRODUCT(DB2:DB13,$E$2:$E$13)</f>
        <v>720976.69565217383</v>
      </c>
      <c r="DC1" s="1120">
        <f t="shared" si="3"/>
        <v>1388590.7478260871</v>
      </c>
      <c r="DD1" s="1120">
        <f t="shared" si="3"/>
        <v>2080091.2695652174</v>
      </c>
      <c r="DE1" s="1120">
        <f t="shared" si="3"/>
        <v>2893390.5474782609</v>
      </c>
      <c r="DF1" s="1120">
        <f t="shared" si="3"/>
        <v>3715145.2953043478</v>
      </c>
      <c r="DG1" s="1120">
        <f t="shared" si="3"/>
        <v>3975154.2714782609</v>
      </c>
      <c r="DH1" s="1120">
        <f t="shared" si="3"/>
        <v>4253475.1255652178</v>
      </c>
      <c r="EB1" s="1120">
        <f>SUMPRODUCT(EB2:EB13,$E$2:$E$13)</f>
        <v>0</v>
      </c>
      <c r="EC1" s="1120">
        <f t="shared" ref="EC1:EI1" si="4">SUMPRODUCT(EC2:EC13,$E$2:$E$13)</f>
        <v>1665994.5652173914</v>
      </c>
      <c r="ED1" s="1120">
        <f t="shared" si="4"/>
        <v>1348691.0695652175</v>
      </c>
      <c r="EE1" s="1120">
        <f t="shared" si="4"/>
        <v>2026655.3565217392</v>
      </c>
      <c r="EF1" s="1120">
        <f t="shared" si="4"/>
        <v>3570750.2869565217</v>
      </c>
      <c r="EG1" s="1120">
        <f t="shared" si="4"/>
        <v>4482677.8260869561</v>
      </c>
      <c r="EH1" s="1120">
        <f t="shared" si="4"/>
        <v>5328943.0434782607</v>
      </c>
      <c r="EI1" s="1120">
        <f t="shared" si="4"/>
        <v>4880067.5652173916</v>
      </c>
      <c r="EJ1" s="1120">
        <f>SUMPRODUCT(EJ2:EJ13,$E$2:$E$13)</f>
        <v>5407830.7478260873</v>
      </c>
      <c r="EL1" s="1120">
        <f>SUMPRODUCT(EL2:EL13,$E$2:$E$13)</f>
        <v>0</v>
      </c>
      <c r="EM1" s="1120">
        <f t="shared" ref="EM1:ET1" si="5">SUMPRODUCT(EM2:EM13,$E$2:$E$13)</f>
        <v>0</v>
      </c>
      <c r="EN1" s="1120">
        <f t="shared" si="5"/>
        <v>0</v>
      </c>
      <c r="EO1" s="1120">
        <f t="shared" si="5"/>
        <v>0</v>
      </c>
      <c r="EP1" s="1120">
        <f t="shared" si="5"/>
        <v>0</v>
      </c>
      <c r="EQ1" s="1120">
        <f t="shared" si="5"/>
        <v>0</v>
      </c>
      <c r="ER1" s="1120">
        <f t="shared" si="5"/>
        <v>0</v>
      </c>
      <c r="ES1" s="1120">
        <f t="shared" si="5"/>
        <v>0</v>
      </c>
      <c r="ET1" s="1120">
        <f t="shared" si="5"/>
        <v>0</v>
      </c>
      <c r="EV1" s="1120">
        <f>SUMPRODUCT(EV2:EV13,$E$2:$E$13)</f>
        <v>0</v>
      </c>
      <c r="EW1" s="1120">
        <f t="shared" ref="EW1:FD1" si="6">SUMPRODUCT(EW2:EW13,$E$2:$E$13)</f>
        <v>1665994.5652173914</v>
      </c>
      <c r="EX1" s="1120">
        <f t="shared" si="6"/>
        <v>1348691.0695652175</v>
      </c>
      <c r="EY1" s="1120">
        <f t="shared" si="6"/>
        <v>2026655.3565217392</v>
      </c>
      <c r="EZ1" s="1120">
        <f t="shared" si="6"/>
        <v>3570750.2869565217</v>
      </c>
      <c r="FA1" s="1120">
        <f t="shared" si="6"/>
        <v>4482677.8260869561</v>
      </c>
      <c r="FB1" s="1120">
        <f t="shared" si="6"/>
        <v>5328943.0434782607</v>
      </c>
      <c r="FC1" s="1120">
        <f t="shared" si="6"/>
        <v>4880067.5652173916</v>
      </c>
      <c r="FD1" s="1120">
        <f t="shared" si="6"/>
        <v>5407830.7478260873</v>
      </c>
      <c r="FF1" s="1120">
        <f t="shared" ref="FF1:FM1" si="7">SUMPRODUCT(FF2:FF13,$E$2:$E$13)</f>
        <v>0</v>
      </c>
      <c r="FG1" s="1120">
        <f t="shared" si="7"/>
        <v>0</v>
      </c>
      <c r="FH1" s="1120">
        <f t="shared" si="7"/>
        <v>0</v>
      </c>
      <c r="FI1" s="1120">
        <f t="shared" si="7"/>
        <v>0</v>
      </c>
      <c r="FJ1" s="1120">
        <f t="shared" si="7"/>
        <v>0</v>
      </c>
      <c r="FK1" s="1120">
        <f t="shared" si="7"/>
        <v>0</v>
      </c>
      <c r="FL1" s="1120">
        <f t="shared" si="7"/>
        <v>0</v>
      </c>
      <c r="FM1" s="1120">
        <f t="shared" si="7"/>
        <v>0</v>
      </c>
      <c r="FO1" s="1120">
        <f t="shared" ref="FO1:FV1" si="8">SUMPRODUCT(FO2:FO13,$E$2:$E$13)</f>
        <v>0</v>
      </c>
      <c r="FP1" s="1120">
        <f t="shared" si="8"/>
        <v>0</v>
      </c>
      <c r="FQ1" s="1120">
        <f t="shared" si="8"/>
        <v>0</v>
      </c>
      <c r="FR1" s="1120">
        <f t="shared" si="8"/>
        <v>0</v>
      </c>
      <c r="FS1" s="1120">
        <f t="shared" si="8"/>
        <v>0</v>
      </c>
      <c r="FT1" s="1120">
        <f t="shared" si="8"/>
        <v>0</v>
      </c>
      <c r="FU1" s="1120">
        <f t="shared" si="8"/>
        <v>0</v>
      </c>
      <c r="FV1" s="1120">
        <f t="shared" si="8"/>
        <v>0</v>
      </c>
      <c r="FX1" s="1120">
        <f t="shared" ref="FX1:GE1" si="9">SUMPRODUCT(FX2:FX13,$E$2:$E$13)</f>
        <v>5000</v>
      </c>
      <c r="FY1" s="1120">
        <f t="shared" si="9"/>
        <v>5000</v>
      </c>
      <c r="FZ1" s="1120">
        <f t="shared" si="9"/>
        <v>5000</v>
      </c>
      <c r="GA1" s="1120">
        <f t="shared" si="9"/>
        <v>5000</v>
      </c>
      <c r="GB1" s="1120">
        <f t="shared" si="9"/>
        <v>5000</v>
      </c>
      <c r="GC1" s="1120">
        <f t="shared" si="9"/>
        <v>5000</v>
      </c>
      <c r="GD1" s="1120">
        <f t="shared" si="9"/>
        <v>5000</v>
      </c>
      <c r="GE1" s="1120">
        <f t="shared" si="9"/>
        <v>5000</v>
      </c>
    </row>
    <row r="2" spans="5:187">
      <c r="E2" s="1">
        <f>SUMIFS(NPV_Consolid!$C$14:$N$14,NPV_Consolid!$C$12:$N$12,'Input_P&amp;L'!F2)</f>
        <v>1</v>
      </c>
      <c r="F2" s="1" t="s">
        <v>715</v>
      </c>
      <c r="I2" s="1">
        <f t="shared" ref="I2:P13" si="10">SUMIF($F$22:$F$202,$F2,I$22:I$202)</f>
        <v>180000</v>
      </c>
      <c r="J2" s="1">
        <f t="shared" si="10"/>
        <v>288000</v>
      </c>
      <c r="K2" s="1">
        <f t="shared" si="10"/>
        <v>518400</v>
      </c>
      <c r="L2" s="1">
        <f t="shared" si="10"/>
        <v>725760</v>
      </c>
      <c r="M2" s="1">
        <f t="shared" si="10"/>
        <v>943488</v>
      </c>
      <c r="N2" s="1">
        <f t="shared" si="10"/>
        <v>1132186</v>
      </c>
      <c r="O2" s="1">
        <f t="shared" si="10"/>
        <v>1132186</v>
      </c>
      <c r="P2" s="1">
        <f t="shared" si="10"/>
        <v>1132186</v>
      </c>
      <c r="R2" s="1">
        <f t="shared" ref="R2:Y13" si="11">SUMIF($F$22:$F$202,$F2,R$22:R$202)</f>
        <v>180000</v>
      </c>
      <c r="S2" s="1">
        <f t="shared" si="11"/>
        <v>288000</v>
      </c>
      <c r="T2" s="1">
        <f t="shared" si="11"/>
        <v>518400</v>
      </c>
      <c r="U2" s="1">
        <f t="shared" si="11"/>
        <v>725760</v>
      </c>
      <c r="V2" s="1">
        <f t="shared" si="11"/>
        <v>943488</v>
      </c>
      <c r="W2" s="1">
        <f t="shared" si="11"/>
        <v>1132186</v>
      </c>
      <c r="X2" s="1">
        <f t="shared" si="11"/>
        <v>1132186</v>
      </c>
      <c r="Y2" s="1">
        <f t="shared" si="11"/>
        <v>1132186</v>
      </c>
      <c r="BK2" s="1">
        <f t="shared" ref="BK2:BR13" si="12">SUMIF($F$22:$F$202,$F2,BK$22:BK$202)</f>
        <v>1343520.0000000002</v>
      </c>
      <c r="BL2" s="1">
        <f t="shared" si="12"/>
        <v>2343098.8800000004</v>
      </c>
      <c r="BM2" s="1">
        <f t="shared" si="12"/>
        <v>4597160.0025600009</v>
      </c>
      <c r="BN2" s="1">
        <f t="shared" si="12"/>
        <v>7015266.1639065612</v>
      </c>
      <c r="BO2" s="1">
        <f t="shared" si="12"/>
        <v>9940632.1542556006</v>
      </c>
      <c r="BP2" s="1">
        <f t="shared" si="12"/>
        <v>13002351.451482005</v>
      </c>
      <c r="BQ2" s="1">
        <f t="shared" si="12"/>
        <v>14172563.082115388</v>
      </c>
      <c r="BR2" s="1">
        <f t="shared" si="12"/>
        <v>15448093.759505771</v>
      </c>
      <c r="DA2" s="1">
        <f t="shared" ref="DA2:DH13" si="13">SUMIF($F$22:$F$202,$F2,DA$22:DA$202)</f>
        <v>421121.73913043481</v>
      </c>
      <c r="DB2" s="1">
        <f t="shared" si="13"/>
        <v>720976.69565217383</v>
      </c>
      <c r="DC2" s="1">
        <f t="shared" si="13"/>
        <v>1388590.7478260871</v>
      </c>
      <c r="DD2" s="1">
        <f t="shared" si="13"/>
        <v>2080091.2695652174</v>
      </c>
      <c r="DE2" s="1">
        <f t="shared" si="13"/>
        <v>2893390.5474782609</v>
      </c>
      <c r="DF2" s="1">
        <f t="shared" si="13"/>
        <v>3715145.2953043478</v>
      </c>
      <c r="DG2" s="1">
        <f t="shared" si="13"/>
        <v>3975154.2714782609</v>
      </c>
      <c r="DH2" s="1">
        <f t="shared" si="13"/>
        <v>4253475.1255652178</v>
      </c>
      <c r="EB2" s="1">
        <f t="shared" ref="EB2:EJ13" si="14">SUMIF($F$22:$F$202,$F2,EB$22:EB$202)</f>
        <v>0</v>
      </c>
      <c r="EC2" s="1">
        <f t="shared" si="14"/>
        <v>1665994.5652173914</v>
      </c>
      <c r="ED2" s="1">
        <f t="shared" si="14"/>
        <v>1348691.0695652175</v>
      </c>
      <c r="EE2" s="1">
        <f t="shared" si="14"/>
        <v>2026655.3565217392</v>
      </c>
      <c r="EF2" s="1">
        <f t="shared" si="14"/>
        <v>3570750.2869565217</v>
      </c>
      <c r="EG2" s="1">
        <f t="shared" si="14"/>
        <v>4482677.8260869561</v>
      </c>
      <c r="EH2" s="1">
        <f t="shared" si="14"/>
        <v>5328943.0434782607</v>
      </c>
      <c r="EI2" s="1">
        <f t="shared" si="14"/>
        <v>4880067.5652173916</v>
      </c>
      <c r="EJ2" s="1">
        <f t="shared" si="14"/>
        <v>5407830.7478260873</v>
      </c>
      <c r="EL2" s="1">
        <f t="shared" ref="EL2:ET13" si="15">SUMIF($F$22:$F$202,$F2,EL$22:EL$202)</f>
        <v>0</v>
      </c>
      <c r="EM2" s="1">
        <f t="shared" si="15"/>
        <v>0</v>
      </c>
      <c r="EN2" s="1">
        <f t="shared" si="15"/>
        <v>0</v>
      </c>
      <c r="EO2" s="1">
        <f t="shared" si="15"/>
        <v>0</v>
      </c>
      <c r="EP2" s="1">
        <f t="shared" si="15"/>
        <v>0</v>
      </c>
      <c r="EQ2" s="1">
        <f t="shared" si="15"/>
        <v>0</v>
      </c>
      <c r="ER2" s="1">
        <f t="shared" si="15"/>
        <v>0</v>
      </c>
      <c r="ES2" s="1">
        <f t="shared" si="15"/>
        <v>0</v>
      </c>
      <c r="ET2" s="1">
        <f t="shared" si="15"/>
        <v>0</v>
      </c>
      <c r="EV2" s="1">
        <f t="shared" ref="EV2:FD13" si="16">SUMIF($F$22:$F$202,$F2,EV$22:EV$202)</f>
        <v>0</v>
      </c>
      <c r="EW2" s="1">
        <f t="shared" si="16"/>
        <v>1665994.5652173914</v>
      </c>
      <c r="EX2" s="1">
        <f t="shared" si="16"/>
        <v>1348691.0695652175</v>
      </c>
      <c r="EY2" s="1">
        <f t="shared" si="16"/>
        <v>2026655.3565217392</v>
      </c>
      <c r="EZ2" s="1">
        <f t="shared" si="16"/>
        <v>3570750.2869565217</v>
      </c>
      <c r="FA2" s="1">
        <f t="shared" si="16"/>
        <v>4482677.8260869561</v>
      </c>
      <c r="FB2" s="1">
        <f t="shared" si="16"/>
        <v>5328943.0434782607</v>
      </c>
      <c r="FC2" s="1">
        <f t="shared" si="16"/>
        <v>4880067.5652173916</v>
      </c>
      <c r="FD2" s="1">
        <f t="shared" si="16"/>
        <v>5407830.7478260873</v>
      </c>
      <c r="FF2" s="1">
        <f t="shared" ref="FF2:FM13" si="17">SUMIF($F$22:$F$202,$F2,FF$22:FF$202)</f>
        <v>0</v>
      </c>
      <c r="FG2" s="1">
        <f t="shared" si="17"/>
        <v>0</v>
      </c>
      <c r="FH2" s="1">
        <f t="shared" si="17"/>
        <v>0</v>
      </c>
      <c r="FI2" s="1">
        <f t="shared" si="17"/>
        <v>0</v>
      </c>
      <c r="FJ2" s="1">
        <f t="shared" si="17"/>
        <v>0</v>
      </c>
      <c r="FK2" s="1">
        <f t="shared" si="17"/>
        <v>0</v>
      </c>
      <c r="FL2" s="1">
        <f t="shared" si="17"/>
        <v>0</v>
      </c>
      <c r="FM2" s="1">
        <f t="shared" si="17"/>
        <v>0</v>
      </c>
      <c r="FO2" s="1">
        <f t="shared" ref="FO2:FV13" si="18">SUMIF($F$22:$F$202,$F2,FO$22:FO$202)</f>
        <v>0</v>
      </c>
      <c r="FP2" s="1">
        <f t="shared" si="18"/>
        <v>0</v>
      </c>
      <c r="FQ2" s="1">
        <f t="shared" si="18"/>
        <v>0</v>
      </c>
      <c r="FR2" s="1">
        <f t="shared" si="18"/>
        <v>0</v>
      </c>
      <c r="FS2" s="1">
        <f t="shared" si="18"/>
        <v>0</v>
      </c>
      <c r="FT2" s="1">
        <f t="shared" si="18"/>
        <v>0</v>
      </c>
      <c r="FU2" s="1">
        <f t="shared" si="18"/>
        <v>0</v>
      </c>
      <c r="FV2" s="1">
        <f t="shared" si="18"/>
        <v>0</v>
      </c>
      <c r="FX2" s="1">
        <f t="shared" ref="FX2:GE13" si="19">SUMIF($F$22:$F$202,$F2,FX$22:FX$202)</f>
        <v>5000</v>
      </c>
      <c r="FY2" s="1">
        <f t="shared" si="19"/>
        <v>5000</v>
      </c>
      <c r="FZ2" s="1">
        <f t="shared" si="19"/>
        <v>5000</v>
      </c>
      <c r="GA2" s="1">
        <f t="shared" si="19"/>
        <v>5000</v>
      </c>
      <c r="GB2" s="1">
        <f t="shared" si="19"/>
        <v>5000</v>
      </c>
      <c r="GC2" s="1">
        <f t="shared" si="19"/>
        <v>5000</v>
      </c>
      <c r="GD2" s="1">
        <f t="shared" si="19"/>
        <v>5000</v>
      </c>
      <c r="GE2" s="1">
        <f t="shared" si="19"/>
        <v>5000</v>
      </c>
    </row>
    <row r="3" spans="5:187" hidden="1" outlineLevel="1">
      <c r="E3" s="1">
        <f>SUMIFS(NPV_Consolid!$C$14:$N$14,NPV_Consolid!$C$12:$N$12,'Input_P&amp;L'!F3)</f>
        <v>0</v>
      </c>
      <c r="F3" s="1" t="s">
        <v>721</v>
      </c>
      <c r="I3" s="1">
        <f t="shared" si="10"/>
        <v>0</v>
      </c>
      <c r="J3" s="1">
        <f t="shared" si="10"/>
        <v>0</v>
      </c>
      <c r="K3" s="1">
        <f t="shared" si="10"/>
        <v>0</v>
      </c>
      <c r="L3" s="1">
        <f t="shared" si="10"/>
        <v>0</v>
      </c>
      <c r="M3" s="1">
        <f t="shared" si="10"/>
        <v>0</v>
      </c>
      <c r="N3" s="1">
        <f t="shared" si="10"/>
        <v>0</v>
      </c>
      <c r="O3" s="1">
        <f t="shared" si="10"/>
        <v>0</v>
      </c>
      <c r="P3" s="1">
        <f t="shared" si="10"/>
        <v>0</v>
      </c>
      <c r="R3" s="1">
        <f t="shared" si="11"/>
        <v>0</v>
      </c>
      <c r="S3" s="1">
        <f t="shared" si="11"/>
        <v>0</v>
      </c>
      <c r="T3" s="1">
        <f t="shared" si="11"/>
        <v>0</v>
      </c>
      <c r="U3" s="1">
        <f t="shared" si="11"/>
        <v>0</v>
      </c>
      <c r="V3" s="1">
        <f t="shared" si="11"/>
        <v>0</v>
      </c>
      <c r="W3" s="1">
        <f t="shared" si="11"/>
        <v>0</v>
      </c>
      <c r="X3" s="1">
        <f t="shared" si="11"/>
        <v>0</v>
      </c>
      <c r="Y3" s="1">
        <f t="shared" si="11"/>
        <v>0</v>
      </c>
      <c r="BK3" s="1">
        <f t="shared" si="12"/>
        <v>0</v>
      </c>
      <c r="BL3" s="1">
        <f t="shared" si="12"/>
        <v>0</v>
      </c>
      <c r="BM3" s="1">
        <f t="shared" si="12"/>
        <v>0</v>
      </c>
      <c r="BN3" s="1">
        <f t="shared" si="12"/>
        <v>0</v>
      </c>
      <c r="BO3" s="1">
        <f t="shared" si="12"/>
        <v>0</v>
      </c>
      <c r="BP3" s="1">
        <f t="shared" si="12"/>
        <v>0</v>
      </c>
      <c r="BQ3" s="1">
        <f t="shared" si="12"/>
        <v>0</v>
      </c>
      <c r="BR3" s="1">
        <f t="shared" si="12"/>
        <v>0</v>
      </c>
      <c r="DA3" s="1">
        <f t="shared" si="13"/>
        <v>0</v>
      </c>
      <c r="DB3" s="1">
        <f t="shared" si="13"/>
        <v>0</v>
      </c>
      <c r="DC3" s="1">
        <f t="shared" si="13"/>
        <v>0</v>
      </c>
      <c r="DD3" s="1">
        <f t="shared" si="13"/>
        <v>0</v>
      </c>
      <c r="DE3" s="1">
        <f t="shared" si="13"/>
        <v>0</v>
      </c>
      <c r="DF3" s="1">
        <f t="shared" si="13"/>
        <v>0</v>
      </c>
      <c r="DG3" s="1">
        <f t="shared" si="13"/>
        <v>0</v>
      </c>
      <c r="DH3" s="1">
        <f t="shared" si="13"/>
        <v>0</v>
      </c>
      <c r="EB3" s="1">
        <f t="shared" si="14"/>
        <v>0</v>
      </c>
      <c r="EC3" s="1">
        <f t="shared" si="14"/>
        <v>0</v>
      </c>
      <c r="ED3" s="1">
        <f t="shared" si="14"/>
        <v>0</v>
      </c>
      <c r="EE3" s="1">
        <f t="shared" si="14"/>
        <v>0</v>
      </c>
      <c r="EF3" s="1">
        <f t="shared" si="14"/>
        <v>0</v>
      </c>
      <c r="EG3" s="1">
        <f t="shared" si="14"/>
        <v>0</v>
      </c>
      <c r="EH3" s="1">
        <f t="shared" si="14"/>
        <v>0</v>
      </c>
      <c r="EI3" s="1">
        <f t="shared" si="14"/>
        <v>0</v>
      </c>
      <c r="EJ3" s="1">
        <f t="shared" si="14"/>
        <v>0</v>
      </c>
      <c r="EL3" s="1">
        <f t="shared" si="15"/>
        <v>0</v>
      </c>
      <c r="EM3" s="1">
        <f t="shared" si="15"/>
        <v>0</v>
      </c>
      <c r="EN3" s="1">
        <f t="shared" si="15"/>
        <v>0</v>
      </c>
      <c r="EO3" s="1">
        <f t="shared" si="15"/>
        <v>0</v>
      </c>
      <c r="EP3" s="1">
        <f t="shared" si="15"/>
        <v>0</v>
      </c>
      <c r="EQ3" s="1">
        <f t="shared" si="15"/>
        <v>0</v>
      </c>
      <c r="ER3" s="1">
        <f t="shared" si="15"/>
        <v>0</v>
      </c>
      <c r="ES3" s="1">
        <f t="shared" si="15"/>
        <v>0</v>
      </c>
      <c r="ET3" s="1">
        <f t="shared" si="15"/>
        <v>0</v>
      </c>
      <c r="EV3" s="1">
        <f t="shared" si="16"/>
        <v>0</v>
      </c>
      <c r="EW3" s="1">
        <f t="shared" si="16"/>
        <v>0</v>
      </c>
      <c r="EX3" s="1">
        <f t="shared" si="16"/>
        <v>0</v>
      </c>
      <c r="EY3" s="1">
        <f t="shared" si="16"/>
        <v>0</v>
      </c>
      <c r="EZ3" s="1">
        <f t="shared" si="16"/>
        <v>0</v>
      </c>
      <c r="FA3" s="1">
        <f t="shared" si="16"/>
        <v>0</v>
      </c>
      <c r="FB3" s="1">
        <f t="shared" si="16"/>
        <v>0</v>
      </c>
      <c r="FC3" s="1">
        <f t="shared" si="16"/>
        <v>0</v>
      </c>
      <c r="FD3" s="1">
        <f t="shared" si="16"/>
        <v>0</v>
      </c>
      <c r="FF3" s="1">
        <f t="shared" si="17"/>
        <v>0</v>
      </c>
      <c r="FG3" s="1">
        <f t="shared" si="17"/>
        <v>0</v>
      </c>
      <c r="FH3" s="1">
        <f t="shared" si="17"/>
        <v>0</v>
      </c>
      <c r="FI3" s="1">
        <f t="shared" si="17"/>
        <v>0</v>
      </c>
      <c r="FJ3" s="1">
        <f t="shared" si="17"/>
        <v>0</v>
      </c>
      <c r="FK3" s="1">
        <f t="shared" si="17"/>
        <v>0</v>
      </c>
      <c r="FL3" s="1">
        <f t="shared" si="17"/>
        <v>0</v>
      </c>
      <c r="FM3" s="1">
        <f t="shared" si="17"/>
        <v>0</v>
      </c>
      <c r="FO3" s="1">
        <f t="shared" si="18"/>
        <v>0</v>
      </c>
      <c r="FP3" s="1">
        <f t="shared" si="18"/>
        <v>0</v>
      </c>
      <c r="FQ3" s="1">
        <f t="shared" si="18"/>
        <v>0</v>
      </c>
      <c r="FR3" s="1">
        <f t="shared" si="18"/>
        <v>0</v>
      </c>
      <c r="FS3" s="1">
        <f t="shared" si="18"/>
        <v>0</v>
      </c>
      <c r="FT3" s="1">
        <f t="shared" si="18"/>
        <v>0</v>
      </c>
      <c r="FU3" s="1">
        <f t="shared" si="18"/>
        <v>0</v>
      </c>
      <c r="FV3" s="1">
        <f t="shared" si="18"/>
        <v>0</v>
      </c>
      <c r="FX3" s="1">
        <f t="shared" si="19"/>
        <v>0</v>
      </c>
      <c r="FY3" s="1">
        <f t="shared" si="19"/>
        <v>0</v>
      </c>
      <c r="FZ3" s="1">
        <f t="shared" si="19"/>
        <v>0</v>
      </c>
      <c r="GA3" s="1">
        <f t="shared" si="19"/>
        <v>0</v>
      </c>
      <c r="GB3" s="1">
        <f t="shared" si="19"/>
        <v>0</v>
      </c>
      <c r="GC3" s="1">
        <f t="shared" si="19"/>
        <v>0</v>
      </c>
      <c r="GD3" s="1">
        <f t="shared" si="19"/>
        <v>0</v>
      </c>
      <c r="GE3" s="1">
        <f t="shared" si="19"/>
        <v>0</v>
      </c>
    </row>
    <row r="4" spans="5:187" hidden="1" outlineLevel="1">
      <c r="E4" s="1">
        <f>SUMIFS(NPV_Consolid!$C$14:$N$14,NPV_Consolid!$C$12:$N$12,'Input_P&amp;L'!F4)</f>
        <v>0</v>
      </c>
      <c r="F4" s="1" t="s">
        <v>372</v>
      </c>
      <c r="I4" s="1">
        <f t="shared" si="10"/>
        <v>0</v>
      </c>
      <c r="J4" s="1">
        <f t="shared" si="10"/>
        <v>0</v>
      </c>
      <c r="K4" s="1">
        <f t="shared" si="10"/>
        <v>0</v>
      </c>
      <c r="L4" s="1">
        <f t="shared" si="10"/>
        <v>0</v>
      </c>
      <c r="M4" s="1">
        <f t="shared" si="10"/>
        <v>0</v>
      </c>
      <c r="N4" s="1">
        <f t="shared" si="10"/>
        <v>0</v>
      </c>
      <c r="O4" s="1">
        <f t="shared" si="10"/>
        <v>0</v>
      </c>
      <c r="P4" s="1">
        <f t="shared" si="10"/>
        <v>0</v>
      </c>
      <c r="R4" s="1">
        <f t="shared" si="11"/>
        <v>0</v>
      </c>
      <c r="S4" s="1">
        <f t="shared" si="11"/>
        <v>0</v>
      </c>
      <c r="T4" s="1">
        <f t="shared" si="11"/>
        <v>0</v>
      </c>
      <c r="U4" s="1">
        <f t="shared" si="11"/>
        <v>0</v>
      </c>
      <c r="V4" s="1">
        <f t="shared" si="11"/>
        <v>0</v>
      </c>
      <c r="W4" s="1">
        <f t="shared" si="11"/>
        <v>0</v>
      </c>
      <c r="X4" s="1">
        <f t="shared" si="11"/>
        <v>0</v>
      </c>
      <c r="Y4" s="1">
        <f t="shared" si="11"/>
        <v>0</v>
      </c>
      <c r="BK4" s="1">
        <f t="shared" si="12"/>
        <v>0</v>
      </c>
      <c r="BL4" s="1">
        <f t="shared" si="12"/>
        <v>0</v>
      </c>
      <c r="BM4" s="1">
        <f t="shared" si="12"/>
        <v>0</v>
      </c>
      <c r="BN4" s="1">
        <f t="shared" si="12"/>
        <v>0</v>
      </c>
      <c r="BO4" s="1">
        <f t="shared" si="12"/>
        <v>0</v>
      </c>
      <c r="BP4" s="1">
        <f t="shared" si="12"/>
        <v>0</v>
      </c>
      <c r="BQ4" s="1">
        <f t="shared" si="12"/>
        <v>0</v>
      </c>
      <c r="BR4" s="1">
        <f t="shared" si="12"/>
        <v>0</v>
      </c>
      <c r="DA4" s="1">
        <f t="shared" si="13"/>
        <v>0</v>
      </c>
      <c r="DB4" s="1">
        <f t="shared" si="13"/>
        <v>0</v>
      </c>
      <c r="DC4" s="1">
        <f t="shared" si="13"/>
        <v>0</v>
      </c>
      <c r="DD4" s="1">
        <f t="shared" si="13"/>
        <v>0</v>
      </c>
      <c r="DE4" s="1">
        <f t="shared" si="13"/>
        <v>0</v>
      </c>
      <c r="DF4" s="1">
        <f t="shared" si="13"/>
        <v>0</v>
      </c>
      <c r="DG4" s="1">
        <f t="shared" si="13"/>
        <v>0</v>
      </c>
      <c r="DH4" s="1">
        <f t="shared" si="13"/>
        <v>0</v>
      </c>
      <c r="EB4" s="1">
        <f t="shared" si="14"/>
        <v>0</v>
      </c>
      <c r="EC4" s="1">
        <f t="shared" si="14"/>
        <v>0</v>
      </c>
      <c r="ED4" s="1">
        <f t="shared" si="14"/>
        <v>0</v>
      </c>
      <c r="EE4" s="1">
        <f t="shared" si="14"/>
        <v>0</v>
      </c>
      <c r="EF4" s="1">
        <f t="shared" si="14"/>
        <v>0</v>
      </c>
      <c r="EG4" s="1">
        <f t="shared" si="14"/>
        <v>0</v>
      </c>
      <c r="EH4" s="1">
        <f t="shared" si="14"/>
        <v>0</v>
      </c>
      <c r="EI4" s="1">
        <f t="shared" si="14"/>
        <v>0</v>
      </c>
      <c r="EJ4" s="1">
        <f t="shared" si="14"/>
        <v>0</v>
      </c>
      <c r="EL4" s="1">
        <f t="shared" si="15"/>
        <v>0</v>
      </c>
      <c r="EM4" s="1">
        <f t="shared" si="15"/>
        <v>0</v>
      </c>
      <c r="EN4" s="1">
        <f t="shared" si="15"/>
        <v>0</v>
      </c>
      <c r="EO4" s="1">
        <f t="shared" si="15"/>
        <v>0</v>
      </c>
      <c r="EP4" s="1">
        <f t="shared" si="15"/>
        <v>0</v>
      </c>
      <c r="EQ4" s="1">
        <f t="shared" si="15"/>
        <v>0</v>
      </c>
      <c r="ER4" s="1">
        <f t="shared" si="15"/>
        <v>0</v>
      </c>
      <c r="ES4" s="1">
        <f t="shared" si="15"/>
        <v>0</v>
      </c>
      <c r="ET4" s="1">
        <f t="shared" si="15"/>
        <v>0</v>
      </c>
      <c r="EV4" s="1">
        <f t="shared" si="16"/>
        <v>0</v>
      </c>
      <c r="EW4" s="1">
        <f t="shared" si="16"/>
        <v>0</v>
      </c>
      <c r="EX4" s="1">
        <f t="shared" si="16"/>
        <v>0</v>
      </c>
      <c r="EY4" s="1">
        <f t="shared" si="16"/>
        <v>0</v>
      </c>
      <c r="EZ4" s="1">
        <f t="shared" si="16"/>
        <v>0</v>
      </c>
      <c r="FA4" s="1">
        <f t="shared" si="16"/>
        <v>0</v>
      </c>
      <c r="FB4" s="1">
        <f t="shared" si="16"/>
        <v>0</v>
      </c>
      <c r="FC4" s="1">
        <f t="shared" si="16"/>
        <v>0</v>
      </c>
      <c r="FD4" s="1">
        <f t="shared" si="16"/>
        <v>0</v>
      </c>
      <c r="FF4" s="1">
        <f t="shared" si="17"/>
        <v>0</v>
      </c>
      <c r="FG4" s="1">
        <f t="shared" si="17"/>
        <v>0</v>
      </c>
      <c r="FH4" s="1">
        <f t="shared" si="17"/>
        <v>0</v>
      </c>
      <c r="FI4" s="1">
        <f t="shared" si="17"/>
        <v>0</v>
      </c>
      <c r="FJ4" s="1">
        <f t="shared" si="17"/>
        <v>0</v>
      </c>
      <c r="FK4" s="1">
        <f t="shared" si="17"/>
        <v>0</v>
      </c>
      <c r="FL4" s="1">
        <f t="shared" si="17"/>
        <v>0</v>
      </c>
      <c r="FM4" s="1">
        <f t="shared" si="17"/>
        <v>0</v>
      </c>
      <c r="FO4" s="1">
        <f t="shared" si="18"/>
        <v>0</v>
      </c>
      <c r="FP4" s="1">
        <f t="shared" si="18"/>
        <v>0</v>
      </c>
      <c r="FQ4" s="1">
        <f t="shared" si="18"/>
        <v>0</v>
      </c>
      <c r="FR4" s="1">
        <f t="shared" si="18"/>
        <v>0</v>
      </c>
      <c r="FS4" s="1">
        <f t="shared" si="18"/>
        <v>0</v>
      </c>
      <c r="FT4" s="1">
        <f t="shared" si="18"/>
        <v>0</v>
      </c>
      <c r="FU4" s="1">
        <f t="shared" si="18"/>
        <v>0</v>
      </c>
      <c r="FV4" s="1">
        <f t="shared" si="18"/>
        <v>0</v>
      </c>
      <c r="FX4" s="1">
        <f t="shared" si="19"/>
        <v>0</v>
      </c>
      <c r="FY4" s="1">
        <f t="shared" si="19"/>
        <v>0</v>
      </c>
      <c r="FZ4" s="1">
        <f t="shared" si="19"/>
        <v>0</v>
      </c>
      <c r="GA4" s="1">
        <f t="shared" si="19"/>
        <v>0</v>
      </c>
      <c r="GB4" s="1">
        <f t="shared" si="19"/>
        <v>0</v>
      </c>
      <c r="GC4" s="1">
        <f t="shared" si="19"/>
        <v>0</v>
      </c>
      <c r="GD4" s="1">
        <f t="shared" si="19"/>
        <v>0</v>
      </c>
      <c r="GE4" s="1">
        <f t="shared" si="19"/>
        <v>0</v>
      </c>
    </row>
    <row r="5" spans="5:187" hidden="1" outlineLevel="1">
      <c r="E5" s="1">
        <f>SUMIFS(NPV_Consolid!$C$14:$N$14,NPV_Consolid!$C$12:$N$12,'Input_P&amp;L'!F5)</f>
        <v>0</v>
      </c>
      <c r="F5" s="1" t="s">
        <v>722</v>
      </c>
      <c r="I5" s="1">
        <f t="shared" si="10"/>
        <v>0</v>
      </c>
      <c r="J5" s="1">
        <f t="shared" si="10"/>
        <v>0</v>
      </c>
      <c r="K5" s="1">
        <f t="shared" si="10"/>
        <v>0</v>
      </c>
      <c r="L5" s="1">
        <f t="shared" si="10"/>
        <v>0</v>
      </c>
      <c r="M5" s="1">
        <f t="shared" si="10"/>
        <v>0</v>
      </c>
      <c r="N5" s="1">
        <f t="shared" si="10"/>
        <v>0</v>
      </c>
      <c r="O5" s="1">
        <f t="shared" si="10"/>
        <v>0</v>
      </c>
      <c r="P5" s="1">
        <f t="shared" si="10"/>
        <v>0</v>
      </c>
      <c r="R5" s="1">
        <f t="shared" si="11"/>
        <v>0</v>
      </c>
      <c r="S5" s="1">
        <f t="shared" si="11"/>
        <v>0</v>
      </c>
      <c r="T5" s="1">
        <f t="shared" si="11"/>
        <v>0</v>
      </c>
      <c r="U5" s="1">
        <f t="shared" si="11"/>
        <v>0</v>
      </c>
      <c r="V5" s="1">
        <f t="shared" si="11"/>
        <v>0</v>
      </c>
      <c r="W5" s="1">
        <f t="shared" si="11"/>
        <v>0</v>
      </c>
      <c r="X5" s="1">
        <f t="shared" si="11"/>
        <v>0</v>
      </c>
      <c r="Y5" s="1">
        <f t="shared" si="11"/>
        <v>0</v>
      </c>
      <c r="BK5" s="1">
        <f t="shared" si="12"/>
        <v>0</v>
      </c>
      <c r="BL5" s="1">
        <f t="shared" si="12"/>
        <v>0</v>
      </c>
      <c r="BM5" s="1">
        <f t="shared" si="12"/>
        <v>0</v>
      </c>
      <c r="BN5" s="1">
        <f t="shared" si="12"/>
        <v>0</v>
      </c>
      <c r="BO5" s="1">
        <f t="shared" si="12"/>
        <v>0</v>
      </c>
      <c r="BP5" s="1">
        <f t="shared" si="12"/>
        <v>0</v>
      </c>
      <c r="BQ5" s="1">
        <f t="shared" si="12"/>
        <v>0</v>
      </c>
      <c r="BR5" s="1">
        <f t="shared" si="12"/>
        <v>0</v>
      </c>
      <c r="DA5" s="1">
        <f t="shared" si="13"/>
        <v>0</v>
      </c>
      <c r="DB5" s="1">
        <f t="shared" si="13"/>
        <v>0</v>
      </c>
      <c r="DC5" s="1">
        <f t="shared" si="13"/>
        <v>0</v>
      </c>
      <c r="DD5" s="1">
        <f t="shared" si="13"/>
        <v>0</v>
      </c>
      <c r="DE5" s="1">
        <f t="shared" si="13"/>
        <v>0</v>
      </c>
      <c r="DF5" s="1">
        <f t="shared" si="13"/>
        <v>0</v>
      </c>
      <c r="DG5" s="1">
        <f t="shared" si="13"/>
        <v>0</v>
      </c>
      <c r="DH5" s="1">
        <f t="shared" si="13"/>
        <v>0</v>
      </c>
      <c r="EB5" s="1">
        <f t="shared" si="14"/>
        <v>0</v>
      </c>
      <c r="EC5" s="1">
        <f t="shared" si="14"/>
        <v>0</v>
      </c>
      <c r="ED5" s="1">
        <f t="shared" si="14"/>
        <v>0</v>
      </c>
      <c r="EE5" s="1">
        <f t="shared" si="14"/>
        <v>0</v>
      </c>
      <c r="EF5" s="1">
        <f t="shared" si="14"/>
        <v>0</v>
      </c>
      <c r="EG5" s="1">
        <f t="shared" si="14"/>
        <v>0</v>
      </c>
      <c r="EH5" s="1">
        <f t="shared" si="14"/>
        <v>0</v>
      </c>
      <c r="EI5" s="1">
        <f t="shared" si="14"/>
        <v>0</v>
      </c>
      <c r="EJ5" s="1">
        <f t="shared" si="14"/>
        <v>0</v>
      </c>
      <c r="EL5" s="1">
        <f t="shared" si="15"/>
        <v>0</v>
      </c>
      <c r="EM5" s="1">
        <f t="shared" si="15"/>
        <v>0</v>
      </c>
      <c r="EN5" s="1">
        <f t="shared" si="15"/>
        <v>0</v>
      </c>
      <c r="EO5" s="1">
        <f t="shared" si="15"/>
        <v>0</v>
      </c>
      <c r="EP5" s="1">
        <f t="shared" si="15"/>
        <v>0</v>
      </c>
      <c r="EQ5" s="1">
        <f t="shared" si="15"/>
        <v>0</v>
      </c>
      <c r="ER5" s="1">
        <f t="shared" si="15"/>
        <v>0</v>
      </c>
      <c r="ES5" s="1">
        <f t="shared" si="15"/>
        <v>0</v>
      </c>
      <c r="ET5" s="1">
        <f t="shared" si="15"/>
        <v>0</v>
      </c>
      <c r="EV5" s="1">
        <f t="shared" si="16"/>
        <v>0</v>
      </c>
      <c r="EW5" s="1">
        <f t="shared" si="16"/>
        <v>0</v>
      </c>
      <c r="EX5" s="1">
        <f t="shared" si="16"/>
        <v>0</v>
      </c>
      <c r="EY5" s="1">
        <f t="shared" si="16"/>
        <v>0</v>
      </c>
      <c r="EZ5" s="1">
        <f t="shared" si="16"/>
        <v>0</v>
      </c>
      <c r="FA5" s="1">
        <f t="shared" si="16"/>
        <v>0</v>
      </c>
      <c r="FB5" s="1">
        <f t="shared" si="16"/>
        <v>0</v>
      </c>
      <c r="FC5" s="1">
        <f t="shared" si="16"/>
        <v>0</v>
      </c>
      <c r="FD5" s="1">
        <f t="shared" si="16"/>
        <v>0</v>
      </c>
      <c r="FF5" s="1">
        <f t="shared" si="17"/>
        <v>0</v>
      </c>
      <c r="FG5" s="1">
        <f t="shared" si="17"/>
        <v>0</v>
      </c>
      <c r="FH5" s="1">
        <f t="shared" si="17"/>
        <v>0</v>
      </c>
      <c r="FI5" s="1">
        <f t="shared" si="17"/>
        <v>0</v>
      </c>
      <c r="FJ5" s="1">
        <f t="shared" si="17"/>
        <v>0</v>
      </c>
      <c r="FK5" s="1">
        <f t="shared" si="17"/>
        <v>0</v>
      </c>
      <c r="FL5" s="1">
        <f t="shared" si="17"/>
        <v>0</v>
      </c>
      <c r="FM5" s="1">
        <f t="shared" si="17"/>
        <v>0</v>
      </c>
      <c r="FO5" s="1">
        <f t="shared" si="18"/>
        <v>0</v>
      </c>
      <c r="FP5" s="1">
        <f t="shared" si="18"/>
        <v>0</v>
      </c>
      <c r="FQ5" s="1">
        <f t="shared" si="18"/>
        <v>0</v>
      </c>
      <c r="FR5" s="1">
        <f t="shared" si="18"/>
        <v>0</v>
      </c>
      <c r="FS5" s="1">
        <f t="shared" si="18"/>
        <v>0</v>
      </c>
      <c r="FT5" s="1">
        <f t="shared" si="18"/>
        <v>0</v>
      </c>
      <c r="FU5" s="1">
        <f t="shared" si="18"/>
        <v>0</v>
      </c>
      <c r="FV5" s="1">
        <f t="shared" si="18"/>
        <v>0</v>
      </c>
      <c r="FX5" s="1">
        <f t="shared" si="19"/>
        <v>0</v>
      </c>
      <c r="FY5" s="1">
        <f t="shared" si="19"/>
        <v>0</v>
      </c>
      <c r="FZ5" s="1">
        <f t="shared" si="19"/>
        <v>0</v>
      </c>
      <c r="GA5" s="1">
        <f t="shared" si="19"/>
        <v>0</v>
      </c>
      <c r="GB5" s="1">
        <f t="shared" si="19"/>
        <v>0</v>
      </c>
      <c r="GC5" s="1">
        <f t="shared" si="19"/>
        <v>0</v>
      </c>
      <c r="GD5" s="1">
        <f t="shared" si="19"/>
        <v>0</v>
      </c>
      <c r="GE5" s="1">
        <f t="shared" si="19"/>
        <v>0</v>
      </c>
    </row>
    <row r="6" spans="5:187" hidden="1" outlineLevel="1">
      <c r="E6" s="1">
        <f>SUMIFS(NPV_Consolid!$C$14:$N$14,NPV_Consolid!$C$12:$N$12,'Input_P&amp;L'!F6)</f>
        <v>0</v>
      </c>
      <c r="F6" s="1" t="s">
        <v>366</v>
      </c>
      <c r="I6" s="1">
        <f t="shared" si="10"/>
        <v>0</v>
      </c>
      <c r="J6" s="1">
        <f t="shared" si="10"/>
        <v>0</v>
      </c>
      <c r="K6" s="1">
        <f t="shared" si="10"/>
        <v>0</v>
      </c>
      <c r="L6" s="1">
        <f t="shared" si="10"/>
        <v>0</v>
      </c>
      <c r="M6" s="1">
        <f t="shared" si="10"/>
        <v>0</v>
      </c>
      <c r="N6" s="1">
        <f t="shared" si="10"/>
        <v>0</v>
      </c>
      <c r="O6" s="1">
        <f t="shared" si="10"/>
        <v>0</v>
      </c>
      <c r="P6" s="1">
        <f t="shared" si="10"/>
        <v>0</v>
      </c>
      <c r="R6" s="1">
        <f t="shared" si="11"/>
        <v>0</v>
      </c>
      <c r="S6" s="1">
        <f t="shared" si="11"/>
        <v>0</v>
      </c>
      <c r="T6" s="1">
        <f t="shared" si="11"/>
        <v>0</v>
      </c>
      <c r="U6" s="1">
        <f t="shared" si="11"/>
        <v>0</v>
      </c>
      <c r="V6" s="1">
        <f t="shared" si="11"/>
        <v>0</v>
      </c>
      <c r="W6" s="1">
        <f t="shared" si="11"/>
        <v>0</v>
      </c>
      <c r="X6" s="1">
        <f t="shared" si="11"/>
        <v>0</v>
      </c>
      <c r="Y6" s="1">
        <f t="shared" si="11"/>
        <v>0</v>
      </c>
      <c r="BK6" s="1">
        <f t="shared" si="12"/>
        <v>0</v>
      </c>
      <c r="BL6" s="1">
        <f t="shared" si="12"/>
        <v>0</v>
      </c>
      <c r="BM6" s="1">
        <f t="shared" si="12"/>
        <v>0</v>
      </c>
      <c r="BN6" s="1">
        <f t="shared" si="12"/>
        <v>0</v>
      </c>
      <c r="BO6" s="1">
        <f t="shared" si="12"/>
        <v>0</v>
      </c>
      <c r="BP6" s="1">
        <f t="shared" si="12"/>
        <v>0</v>
      </c>
      <c r="BQ6" s="1">
        <f t="shared" si="12"/>
        <v>0</v>
      </c>
      <c r="BR6" s="1">
        <f t="shared" si="12"/>
        <v>0</v>
      </c>
      <c r="DA6" s="1">
        <f t="shared" si="13"/>
        <v>0</v>
      </c>
      <c r="DB6" s="1">
        <f t="shared" si="13"/>
        <v>0</v>
      </c>
      <c r="DC6" s="1">
        <f t="shared" si="13"/>
        <v>0</v>
      </c>
      <c r="DD6" s="1">
        <f t="shared" si="13"/>
        <v>0</v>
      </c>
      <c r="DE6" s="1">
        <f t="shared" si="13"/>
        <v>0</v>
      </c>
      <c r="DF6" s="1">
        <f t="shared" si="13"/>
        <v>0</v>
      </c>
      <c r="DG6" s="1">
        <f t="shared" si="13"/>
        <v>0</v>
      </c>
      <c r="DH6" s="1">
        <f t="shared" si="13"/>
        <v>0</v>
      </c>
      <c r="EB6" s="1">
        <f t="shared" si="14"/>
        <v>0</v>
      </c>
      <c r="EC6" s="1">
        <f t="shared" si="14"/>
        <v>0</v>
      </c>
      <c r="ED6" s="1">
        <f t="shared" si="14"/>
        <v>0</v>
      </c>
      <c r="EE6" s="1">
        <f t="shared" si="14"/>
        <v>0</v>
      </c>
      <c r="EF6" s="1">
        <f t="shared" si="14"/>
        <v>0</v>
      </c>
      <c r="EG6" s="1">
        <f t="shared" si="14"/>
        <v>0</v>
      </c>
      <c r="EH6" s="1">
        <f t="shared" si="14"/>
        <v>0</v>
      </c>
      <c r="EI6" s="1">
        <f t="shared" si="14"/>
        <v>0</v>
      </c>
      <c r="EJ6" s="1">
        <f t="shared" si="14"/>
        <v>0</v>
      </c>
      <c r="EL6" s="1">
        <f t="shared" si="15"/>
        <v>0</v>
      </c>
      <c r="EM6" s="1">
        <f t="shared" si="15"/>
        <v>0</v>
      </c>
      <c r="EN6" s="1">
        <f t="shared" si="15"/>
        <v>0</v>
      </c>
      <c r="EO6" s="1">
        <f t="shared" si="15"/>
        <v>0</v>
      </c>
      <c r="EP6" s="1">
        <f t="shared" si="15"/>
        <v>0</v>
      </c>
      <c r="EQ6" s="1">
        <f t="shared" si="15"/>
        <v>0</v>
      </c>
      <c r="ER6" s="1">
        <f t="shared" si="15"/>
        <v>0</v>
      </c>
      <c r="ES6" s="1">
        <f t="shared" si="15"/>
        <v>0</v>
      </c>
      <c r="ET6" s="1">
        <f t="shared" si="15"/>
        <v>0</v>
      </c>
      <c r="EV6" s="1">
        <f t="shared" si="16"/>
        <v>0</v>
      </c>
      <c r="EW6" s="1">
        <f t="shared" si="16"/>
        <v>0</v>
      </c>
      <c r="EX6" s="1">
        <f t="shared" si="16"/>
        <v>0</v>
      </c>
      <c r="EY6" s="1">
        <f t="shared" si="16"/>
        <v>0</v>
      </c>
      <c r="EZ6" s="1">
        <f t="shared" si="16"/>
        <v>0</v>
      </c>
      <c r="FA6" s="1">
        <f t="shared" si="16"/>
        <v>0</v>
      </c>
      <c r="FB6" s="1">
        <f t="shared" si="16"/>
        <v>0</v>
      </c>
      <c r="FC6" s="1">
        <f t="shared" si="16"/>
        <v>0</v>
      </c>
      <c r="FD6" s="1">
        <f t="shared" si="16"/>
        <v>0</v>
      </c>
      <c r="FF6" s="1">
        <f t="shared" si="17"/>
        <v>0</v>
      </c>
      <c r="FG6" s="1">
        <f t="shared" si="17"/>
        <v>0</v>
      </c>
      <c r="FH6" s="1">
        <f t="shared" si="17"/>
        <v>0</v>
      </c>
      <c r="FI6" s="1">
        <f t="shared" si="17"/>
        <v>0</v>
      </c>
      <c r="FJ6" s="1">
        <f t="shared" si="17"/>
        <v>0</v>
      </c>
      <c r="FK6" s="1">
        <f t="shared" si="17"/>
        <v>0</v>
      </c>
      <c r="FL6" s="1">
        <f t="shared" si="17"/>
        <v>0</v>
      </c>
      <c r="FM6" s="1">
        <f t="shared" si="17"/>
        <v>0</v>
      </c>
      <c r="FO6" s="1">
        <f t="shared" si="18"/>
        <v>0</v>
      </c>
      <c r="FP6" s="1">
        <f t="shared" si="18"/>
        <v>0</v>
      </c>
      <c r="FQ6" s="1">
        <f t="shared" si="18"/>
        <v>0</v>
      </c>
      <c r="FR6" s="1">
        <f t="shared" si="18"/>
        <v>0</v>
      </c>
      <c r="FS6" s="1">
        <f t="shared" si="18"/>
        <v>0</v>
      </c>
      <c r="FT6" s="1">
        <f t="shared" si="18"/>
        <v>0</v>
      </c>
      <c r="FU6" s="1">
        <f t="shared" si="18"/>
        <v>0</v>
      </c>
      <c r="FV6" s="1">
        <f t="shared" si="18"/>
        <v>0</v>
      </c>
      <c r="FX6" s="1">
        <f t="shared" si="19"/>
        <v>0</v>
      </c>
      <c r="FY6" s="1">
        <f t="shared" si="19"/>
        <v>0</v>
      </c>
      <c r="FZ6" s="1">
        <f t="shared" si="19"/>
        <v>0</v>
      </c>
      <c r="GA6" s="1">
        <f t="shared" si="19"/>
        <v>0</v>
      </c>
      <c r="GB6" s="1">
        <f t="shared" si="19"/>
        <v>0</v>
      </c>
      <c r="GC6" s="1">
        <f t="shared" si="19"/>
        <v>0</v>
      </c>
      <c r="GD6" s="1">
        <f t="shared" si="19"/>
        <v>0</v>
      </c>
      <c r="GE6" s="1">
        <f t="shared" si="19"/>
        <v>0</v>
      </c>
    </row>
    <row r="7" spans="5:187" hidden="1" outlineLevel="1">
      <c r="E7" s="1">
        <f>SUMIFS(NPV_Consolid!$C$14:$N$14,NPV_Consolid!$C$12:$N$12,'Input_P&amp;L'!F7)</f>
        <v>0</v>
      </c>
      <c r="F7" s="1" t="s">
        <v>723</v>
      </c>
      <c r="I7" s="1">
        <f t="shared" si="10"/>
        <v>0</v>
      </c>
      <c r="J7" s="1">
        <f t="shared" si="10"/>
        <v>0</v>
      </c>
      <c r="K7" s="1">
        <f t="shared" si="10"/>
        <v>0</v>
      </c>
      <c r="L7" s="1">
        <f t="shared" si="10"/>
        <v>0</v>
      </c>
      <c r="M7" s="1">
        <f t="shared" si="10"/>
        <v>0</v>
      </c>
      <c r="N7" s="1">
        <f t="shared" si="10"/>
        <v>0</v>
      </c>
      <c r="O7" s="1">
        <f t="shared" si="10"/>
        <v>0</v>
      </c>
      <c r="P7" s="1">
        <f t="shared" si="10"/>
        <v>0</v>
      </c>
      <c r="R7" s="1">
        <f t="shared" si="11"/>
        <v>0</v>
      </c>
      <c r="S7" s="1">
        <f t="shared" si="11"/>
        <v>0</v>
      </c>
      <c r="T7" s="1">
        <f t="shared" si="11"/>
        <v>0</v>
      </c>
      <c r="U7" s="1">
        <f t="shared" si="11"/>
        <v>0</v>
      </c>
      <c r="V7" s="1">
        <f t="shared" si="11"/>
        <v>0</v>
      </c>
      <c r="W7" s="1">
        <f t="shared" si="11"/>
        <v>0</v>
      </c>
      <c r="X7" s="1">
        <f t="shared" si="11"/>
        <v>0</v>
      </c>
      <c r="Y7" s="1">
        <f t="shared" si="11"/>
        <v>0</v>
      </c>
      <c r="BK7" s="1">
        <f t="shared" si="12"/>
        <v>0</v>
      </c>
      <c r="BL7" s="1">
        <f t="shared" si="12"/>
        <v>0</v>
      </c>
      <c r="BM7" s="1">
        <f t="shared" si="12"/>
        <v>0</v>
      </c>
      <c r="BN7" s="1">
        <f t="shared" si="12"/>
        <v>0</v>
      </c>
      <c r="BO7" s="1">
        <f t="shared" si="12"/>
        <v>0</v>
      </c>
      <c r="BP7" s="1">
        <f t="shared" si="12"/>
        <v>0</v>
      </c>
      <c r="BQ7" s="1">
        <f t="shared" si="12"/>
        <v>0</v>
      </c>
      <c r="BR7" s="1">
        <f t="shared" si="12"/>
        <v>0</v>
      </c>
      <c r="DA7" s="1">
        <f t="shared" si="13"/>
        <v>0</v>
      </c>
      <c r="DB7" s="1">
        <f t="shared" si="13"/>
        <v>0</v>
      </c>
      <c r="DC7" s="1">
        <f t="shared" si="13"/>
        <v>0</v>
      </c>
      <c r="DD7" s="1">
        <f t="shared" si="13"/>
        <v>0</v>
      </c>
      <c r="DE7" s="1">
        <f t="shared" si="13"/>
        <v>0</v>
      </c>
      <c r="DF7" s="1">
        <f t="shared" si="13"/>
        <v>0</v>
      </c>
      <c r="DG7" s="1">
        <f t="shared" si="13"/>
        <v>0</v>
      </c>
      <c r="DH7" s="1">
        <f t="shared" si="13"/>
        <v>0</v>
      </c>
      <c r="EB7" s="1">
        <f t="shared" si="14"/>
        <v>0</v>
      </c>
      <c r="EC7" s="1">
        <f t="shared" si="14"/>
        <v>0</v>
      </c>
      <c r="ED7" s="1">
        <f t="shared" si="14"/>
        <v>0</v>
      </c>
      <c r="EE7" s="1">
        <f t="shared" si="14"/>
        <v>0</v>
      </c>
      <c r="EF7" s="1">
        <f t="shared" si="14"/>
        <v>0</v>
      </c>
      <c r="EG7" s="1">
        <f t="shared" si="14"/>
        <v>0</v>
      </c>
      <c r="EH7" s="1">
        <f t="shared" si="14"/>
        <v>0</v>
      </c>
      <c r="EI7" s="1">
        <f t="shared" si="14"/>
        <v>0</v>
      </c>
      <c r="EJ7" s="1">
        <f t="shared" si="14"/>
        <v>0</v>
      </c>
      <c r="EL7" s="1">
        <f t="shared" si="15"/>
        <v>0</v>
      </c>
      <c r="EM7" s="1">
        <f t="shared" si="15"/>
        <v>0</v>
      </c>
      <c r="EN7" s="1">
        <f t="shared" si="15"/>
        <v>0</v>
      </c>
      <c r="EO7" s="1">
        <f t="shared" si="15"/>
        <v>0</v>
      </c>
      <c r="EP7" s="1">
        <f t="shared" si="15"/>
        <v>0</v>
      </c>
      <c r="EQ7" s="1">
        <f t="shared" si="15"/>
        <v>0</v>
      </c>
      <c r="ER7" s="1">
        <f t="shared" si="15"/>
        <v>0</v>
      </c>
      <c r="ES7" s="1">
        <f t="shared" si="15"/>
        <v>0</v>
      </c>
      <c r="ET7" s="1">
        <f t="shared" si="15"/>
        <v>0</v>
      </c>
      <c r="EV7" s="1">
        <f t="shared" si="16"/>
        <v>0</v>
      </c>
      <c r="EW7" s="1">
        <f t="shared" si="16"/>
        <v>0</v>
      </c>
      <c r="EX7" s="1">
        <f t="shared" si="16"/>
        <v>0</v>
      </c>
      <c r="EY7" s="1">
        <f t="shared" si="16"/>
        <v>0</v>
      </c>
      <c r="EZ7" s="1">
        <f t="shared" si="16"/>
        <v>0</v>
      </c>
      <c r="FA7" s="1">
        <f t="shared" si="16"/>
        <v>0</v>
      </c>
      <c r="FB7" s="1">
        <f t="shared" si="16"/>
        <v>0</v>
      </c>
      <c r="FC7" s="1">
        <f t="shared" si="16"/>
        <v>0</v>
      </c>
      <c r="FD7" s="1">
        <f t="shared" si="16"/>
        <v>0</v>
      </c>
      <c r="FF7" s="1">
        <f t="shared" si="17"/>
        <v>0</v>
      </c>
      <c r="FG7" s="1">
        <f t="shared" si="17"/>
        <v>0</v>
      </c>
      <c r="FH7" s="1">
        <f t="shared" si="17"/>
        <v>0</v>
      </c>
      <c r="FI7" s="1">
        <f t="shared" si="17"/>
        <v>0</v>
      </c>
      <c r="FJ7" s="1">
        <f t="shared" si="17"/>
        <v>0</v>
      </c>
      <c r="FK7" s="1">
        <f t="shared" si="17"/>
        <v>0</v>
      </c>
      <c r="FL7" s="1">
        <f t="shared" si="17"/>
        <v>0</v>
      </c>
      <c r="FM7" s="1">
        <f t="shared" si="17"/>
        <v>0</v>
      </c>
      <c r="FO7" s="1">
        <f t="shared" si="18"/>
        <v>0</v>
      </c>
      <c r="FP7" s="1">
        <f t="shared" si="18"/>
        <v>0</v>
      </c>
      <c r="FQ7" s="1">
        <f t="shared" si="18"/>
        <v>0</v>
      </c>
      <c r="FR7" s="1">
        <f t="shared" si="18"/>
        <v>0</v>
      </c>
      <c r="FS7" s="1">
        <f t="shared" si="18"/>
        <v>0</v>
      </c>
      <c r="FT7" s="1">
        <f t="shared" si="18"/>
        <v>0</v>
      </c>
      <c r="FU7" s="1">
        <f t="shared" si="18"/>
        <v>0</v>
      </c>
      <c r="FV7" s="1">
        <f t="shared" si="18"/>
        <v>0</v>
      </c>
      <c r="FX7" s="1">
        <f t="shared" si="19"/>
        <v>0</v>
      </c>
      <c r="FY7" s="1">
        <f t="shared" si="19"/>
        <v>0</v>
      </c>
      <c r="FZ7" s="1">
        <f t="shared" si="19"/>
        <v>0</v>
      </c>
      <c r="GA7" s="1">
        <f t="shared" si="19"/>
        <v>0</v>
      </c>
      <c r="GB7" s="1">
        <f t="shared" si="19"/>
        <v>0</v>
      </c>
      <c r="GC7" s="1">
        <f t="shared" si="19"/>
        <v>0</v>
      </c>
      <c r="GD7" s="1">
        <f t="shared" si="19"/>
        <v>0</v>
      </c>
      <c r="GE7" s="1">
        <f t="shared" si="19"/>
        <v>0</v>
      </c>
    </row>
    <row r="8" spans="5:187" hidden="1" outlineLevel="1">
      <c r="E8" s="1">
        <f>SUMIFS(NPV_Consolid!$C$14:$N$14,NPV_Consolid!$C$12:$N$12,'Input_P&amp;L'!F8)</f>
        <v>0</v>
      </c>
      <c r="F8" s="1" t="s">
        <v>367</v>
      </c>
      <c r="I8" s="1">
        <f t="shared" si="10"/>
        <v>0</v>
      </c>
      <c r="J8" s="1">
        <f t="shared" si="10"/>
        <v>0</v>
      </c>
      <c r="K8" s="1">
        <f t="shared" si="10"/>
        <v>0</v>
      </c>
      <c r="L8" s="1">
        <f t="shared" si="10"/>
        <v>0</v>
      </c>
      <c r="M8" s="1">
        <f t="shared" si="10"/>
        <v>0</v>
      </c>
      <c r="N8" s="1">
        <f t="shared" si="10"/>
        <v>0</v>
      </c>
      <c r="O8" s="1">
        <f t="shared" si="10"/>
        <v>0</v>
      </c>
      <c r="P8" s="1">
        <f t="shared" si="10"/>
        <v>0</v>
      </c>
      <c r="R8" s="1">
        <f t="shared" si="11"/>
        <v>0</v>
      </c>
      <c r="S8" s="1">
        <f t="shared" si="11"/>
        <v>0</v>
      </c>
      <c r="T8" s="1">
        <f t="shared" si="11"/>
        <v>0</v>
      </c>
      <c r="U8" s="1">
        <f t="shared" si="11"/>
        <v>0</v>
      </c>
      <c r="V8" s="1">
        <f t="shared" si="11"/>
        <v>0</v>
      </c>
      <c r="W8" s="1">
        <f t="shared" si="11"/>
        <v>0</v>
      </c>
      <c r="X8" s="1">
        <f t="shared" si="11"/>
        <v>0</v>
      </c>
      <c r="Y8" s="1">
        <f t="shared" si="11"/>
        <v>0</v>
      </c>
      <c r="BK8" s="1">
        <f t="shared" si="12"/>
        <v>0</v>
      </c>
      <c r="BL8" s="1">
        <f t="shared" si="12"/>
        <v>0</v>
      </c>
      <c r="BM8" s="1">
        <f t="shared" si="12"/>
        <v>0</v>
      </c>
      <c r="BN8" s="1">
        <f t="shared" si="12"/>
        <v>0</v>
      </c>
      <c r="BO8" s="1">
        <f t="shared" si="12"/>
        <v>0</v>
      </c>
      <c r="BP8" s="1">
        <f t="shared" si="12"/>
        <v>0</v>
      </c>
      <c r="BQ8" s="1">
        <f t="shared" si="12"/>
        <v>0</v>
      </c>
      <c r="BR8" s="1">
        <f t="shared" si="12"/>
        <v>0</v>
      </c>
      <c r="DA8" s="1">
        <f t="shared" si="13"/>
        <v>0</v>
      </c>
      <c r="DB8" s="1">
        <f t="shared" si="13"/>
        <v>0</v>
      </c>
      <c r="DC8" s="1">
        <f t="shared" si="13"/>
        <v>0</v>
      </c>
      <c r="DD8" s="1">
        <f t="shared" si="13"/>
        <v>0</v>
      </c>
      <c r="DE8" s="1">
        <f t="shared" si="13"/>
        <v>0</v>
      </c>
      <c r="DF8" s="1">
        <f t="shared" si="13"/>
        <v>0</v>
      </c>
      <c r="DG8" s="1">
        <f t="shared" si="13"/>
        <v>0</v>
      </c>
      <c r="DH8" s="1">
        <f t="shared" si="13"/>
        <v>0</v>
      </c>
      <c r="EB8" s="1">
        <f t="shared" si="14"/>
        <v>0</v>
      </c>
      <c r="EC8" s="1">
        <f t="shared" si="14"/>
        <v>0</v>
      </c>
      <c r="ED8" s="1">
        <f t="shared" si="14"/>
        <v>0</v>
      </c>
      <c r="EE8" s="1">
        <f t="shared" si="14"/>
        <v>0</v>
      </c>
      <c r="EF8" s="1">
        <f t="shared" si="14"/>
        <v>0</v>
      </c>
      <c r="EG8" s="1">
        <f t="shared" si="14"/>
        <v>0</v>
      </c>
      <c r="EH8" s="1">
        <f t="shared" si="14"/>
        <v>0</v>
      </c>
      <c r="EI8" s="1">
        <f t="shared" si="14"/>
        <v>0</v>
      </c>
      <c r="EJ8" s="1">
        <f t="shared" si="14"/>
        <v>0</v>
      </c>
      <c r="EL8" s="1">
        <f t="shared" si="15"/>
        <v>0</v>
      </c>
      <c r="EM8" s="1">
        <f t="shared" si="15"/>
        <v>0</v>
      </c>
      <c r="EN8" s="1">
        <f t="shared" si="15"/>
        <v>0</v>
      </c>
      <c r="EO8" s="1">
        <f t="shared" si="15"/>
        <v>0</v>
      </c>
      <c r="EP8" s="1">
        <f t="shared" si="15"/>
        <v>0</v>
      </c>
      <c r="EQ8" s="1">
        <f t="shared" si="15"/>
        <v>0</v>
      </c>
      <c r="ER8" s="1">
        <f t="shared" si="15"/>
        <v>0</v>
      </c>
      <c r="ES8" s="1">
        <f t="shared" si="15"/>
        <v>0</v>
      </c>
      <c r="ET8" s="1">
        <f t="shared" si="15"/>
        <v>0</v>
      </c>
      <c r="EV8" s="1">
        <f t="shared" si="16"/>
        <v>0</v>
      </c>
      <c r="EW8" s="1">
        <f t="shared" si="16"/>
        <v>0</v>
      </c>
      <c r="EX8" s="1">
        <f t="shared" si="16"/>
        <v>0</v>
      </c>
      <c r="EY8" s="1">
        <f t="shared" si="16"/>
        <v>0</v>
      </c>
      <c r="EZ8" s="1">
        <f t="shared" si="16"/>
        <v>0</v>
      </c>
      <c r="FA8" s="1">
        <f t="shared" si="16"/>
        <v>0</v>
      </c>
      <c r="FB8" s="1">
        <f t="shared" si="16"/>
        <v>0</v>
      </c>
      <c r="FC8" s="1">
        <f t="shared" si="16"/>
        <v>0</v>
      </c>
      <c r="FD8" s="1">
        <f t="shared" si="16"/>
        <v>0</v>
      </c>
      <c r="FF8" s="1">
        <f t="shared" si="17"/>
        <v>0</v>
      </c>
      <c r="FG8" s="1">
        <f t="shared" si="17"/>
        <v>0</v>
      </c>
      <c r="FH8" s="1">
        <f t="shared" si="17"/>
        <v>0</v>
      </c>
      <c r="FI8" s="1">
        <f t="shared" si="17"/>
        <v>0</v>
      </c>
      <c r="FJ8" s="1">
        <f t="shared" si="17"/>
        <v>0</v>
      </c>
      <c r="FK8" s="1">
        <f t="shared" si="17"/>
        <v>0</v>
      </c>
      <c r="FL8" s="1">
        <f t="shared" si="17"/>
        <v>0</v>
      </c>
      <c r="FM8" s="1">
        <f t="shared" si="17"/>
        <v>0</v>
      </c>
      <c r="FO8" s="1">
        <f t="shared" si="18"/>
        <v>0</v>
      </c>
      <c r="FP8" s="1">
        <f t="shared" si="18"/>
        <v>0</v>
      </c>
      <c r="FQ8" s="1">
        <f t="shared" si="18"/>
        <v>0</v>
      </c>
      <c r="FR8" s="1">
        <f t="shared" si="18"/>
        <v>0</v>
      </c>
      <c r="FS8" s="1">
        <f t="shared" si="18"/>
        <v>0</v>
      </c>
      <c r="FT8" s="1">
        <f t="shared" si="18"/>
        <v>0</v>
      </c>
      <c r="FU8" s="1">
        <f t="shared" si="18"/>
        <v>0</v>
      </c>
      <c r="FV8" s="1">
        <f t="shared" si="18"/>
        <v>0</v>
      </c>
      <c r="FX8" s="1">
        <f t="shared" si="19"/>
        <v>0</v>
      </c>
      <c r="FY8" s="1">
        <f t="shared" si="19"/>
        <v>0</v>
      </c>
      <c r="FZ8" s="1">
        <f t="shared" si="19"/>
        <v>0</v>
      </c>
      <c r="GA8" s="1">
        <f t="shared" si="19"/>
        <v>0</v>
      </c>
      <c r="GB8" s="1">
        <f t="shared" si="19"/>
        <v>0</v>
      </c>
      <c r="GC8" s="1">
        <f t="shared" si="19"/>
        <v>0</v>
      </c>
      <c r="GD8" s="1">
        <f t="shared" si="19"/>
        <v>0</v>
      </c>
      <c r="GE8" s="1">
        <f t="shared" si="19"/>
        <v>0</v>
      </c>
    </row>
    <row r="9" spans="5:187" hidden="1" outlineLevel="1">
      <c r="E9" s="1">
        <f>SUMIFS(NPV_Consolid!$C$14:$N$14,NPV_Consolid!$C$12:$N$12,'Input_P&amp;L'!F9)</f>
        <v>0</v>
      </c>
      <c r="F9" s="1" t="s">
        <v>368</v>
      </c>
      <c r="I9" s="1">
        <f t="shared" si="10"/>
        <v>0</v>
      </c>
      <c r="J9" s="1">
        <f t="shared" si="10"/>
        <v>0</v>
      </c>
      <c r="K9" s="1">
        <f t="shared" si="10"/>
        <v>0</v>
      </c>
      <c r="L9" s="1">
        <f t="shared" si="10"/>
        <v>0</v>
      </c>
      <c r="M9" s="1">
        <f t="shared" si="10"/>
        <v>0</v>
      </c>
      <c r="N9" s="1">
        <f t="shared" si="10"/>
        <v>0</v>
      </c>
      <c r="O9" s="1">
        <f t="shared" si="10"/>
        <v>0</v>
      </c>
      <c r="P9" s="1">
        <f t="shared" si="10"/>
        <v>0</v>
      </c>
      <c r="R9" s="1">
        <f t="shared" si="11"/>
        <v>0</v>
      </c>
      <c r="S9" s="1">
        <f t="shared" si="11"/>
        <v>0</v>
      </c>
      <c r="T9" s="1">
        <f t="shared" si="11"/>
        <v>0</v>
      </c>
      <c r="U9" s="1">
        <f t="shared" si="11"/>
        <v>0</v>
      </c>
      <c r="V9" s="1">
        <f t="shared" si="11"/>
        <v>0</v>
      </c>
      <c r="W9" s="1">
        <f t="shared" si="11"/>
        <v>0</v>
      </c>
      <c r="X9" s="1">
        <f t="shared" si="11"/>
        <v>0</v>
      </c>
      <c r="Y9" s="1">
        <f t="shared" si="11"/>
        <v>0</v>
      </c>
      <c r="BK9" s="1">
        <f t="shared" si="12"/>
        <v>0</v>
      </c>
      <c r="BL9" s="1">
        <f t="shared" si="12"/>
        <v>0</v>
      </c>
      <c r="BM9" s="1">
        <f t="shared" si="12"/>
        <v>0</v>
      </c>
      <c r="BN9" s="1">
        <f t="shared" si="12"/>
        <v>0</v>
      </c>
      <c r="BO9" s="1">
        <f t="shared" si="12"/>
        <v>0</v>
      </c>
      <c r="BP9" s="1">
        <f t="shared" si="12"/>
        <v>0</v>
      </c>
      <c r="BQ9" s="1">
        <f t="shared" si="12"/>
        <v>0</v>
      </c>
      <c r="BR9" s="1">
        <f t="shared" si="12"/>
        <v>0</v>
      </c>
      <c r="DA9" s="1">
        <f t="shared" si="13"/>
        <v>0</v>
      </c>
      <c r="DB9" s="1">
        <f t="shared" si="13"/>
        <v>0</v>
      </c>
      <c r="DC9" s="1">
        <f t="shared" si="13"/>
        <v>0</v>
      </c>
      <c r="DD9" s="1">
        <f t="shared" si="13"/>
        <v>0</v>
      </c>
      <c r="DE9" s="1">
        <f t="shared" si="13"/>
        <v>0</v>
      </c>
      <c r="DF9" s="1">
        <f t="shared" si="13"/>
        <v>0</v>
      </c>
      <c r="DG9" s="1">
        <f t="shared" si="13"/>
        <v>0</v>
      </c>
      <c r="DH9" s="1">
        <f t="shared" si="13"/>
        <v>0</v>
      </c>
      <c r="EB9" s="1">
        <f t="shared" si="14"/>
        <v>0</v>
      </c>
      <c r="EC9" s="1">
        <f t="shared" si="14"/>
        <v>0</v>
      </c>
      <c r="ED9" s="1">
        <f t="shared" si="14"/>
        <v>0</v>
      </c>
      <c r="EE9" s="1">
        <f t="shared" si="14"/>
        <v>0</v>
      </c>
      <c r="EF9" s="1">
        <f t="shared" si="14"/>
        <v>0</v>
      </c>
      <c r="EG9" s="1">
        <f t="shared" si="14"/>
        <v>0</v>
      </c>
      <c r="EH9" s="1">
        <f t="shared" si="14"/>
        <v>0</v>
      </c>
      <c r="EI9" s="1">
        <f t="shared" si="14"/>
        <v>0</v>
      </c>
      <c r="EJ9" s="1">
        <f t="shared" si="14"/>
        <v>0</v>
      </c>
      <c r="EL9" s="1">
        <f t="shared" si="15"/>
        <v>0</v>
      </c>
      <c r="EM9" s="1">
        <f t="shared" si="15"/>
        <v>0</v>
      </c>
      <c r="EN9" s="1">
        <f t="shared" si="15"/>
        <v>0</v>
      </c>
      <c r="EO9" s="1">
        <f t="shared" si="15"/>
        <v>0</v>
      </c>
      <c r="EP9" s="1">
        <f t="shared" si="15"/>
        <v>0</v>
      </c>
      <c r="EQ9" s="1">
        <f t="shared" si="15"/>
        <v>0</v>
      </c>
      <c r="ER9" s="1">
        <f t="shared" si="15"/>
        <v>0</v>
      </c>
      <c r="ES9" s="1">
        <f t="shared" si="15"/>
        <v>0</v>
      </c>
      <c r="ET9" s="1">
        <f t="shared" si="15"/>
        <v>0</v>
      </c>
      <c r="EV9" s="1">
        <f t="shared" si="16"/>
        <v>0</v>
      </c>
      <c r="EW9" s="1">
        <f t="shared" si="16"/>
        <v>0</v>
      </c>
      <c r="EX9" s="1">
        <f t="shared" si="16"/>
        <v>0</v>
      </c>
      <c r="EY9" s="1">
        <f t="shared" si="16"/>
        <v>0</v>
      </c>
      <c r="EZ9" s="1">
        <f t="shared" si="16"/>
        <v>0</v>
      </c>
      <c r="FA9" s="1">
        <f t="shared" si="16"/>
        <v>0</v>
      </c>
      <c r="FB9" s="1">
        <f t="shared" si="16"/>
        <v>0</v>
      </c>
      <c r="FC9" s="1">
        <f t="shared" si="16"/>
        <v>0</v>
      </c>
      <c r="FD9" s="1">
        <f t="shared" si="16"/>
        <v>0</v>
      </c>
      <c r="FF9" s="1">
        <f t="shared" si="17"/>
        <v>0</v>
      </c>
      <c r="FG9" s="1">
        <f t="shared" si="17"/>
        <v>0</v>
      </c>
      <c r="FH9" s="1">
        <f t="shared" si="17"/>
        <v>0</v>
      </c>
      <c r="FI9" s="1">
        <f t="shared" si="17"/>
        <v>0</v>
      </c>
      <c r="FJ9" s="1">
        <f t="shared" si="17"/>
        <v>0</v>
      </c>
      <c r="FK9" s="1">
        <f t="shared" si="17"/>
        <v>0</v>
      </c>
      <c r="FL9" s="1">
        <f t="shared" si="17"/>
        <v>0</v>
      </c>
      <c r="FM9" s="1">
        <f t="shared" si="17"/>
        <v>0</v>
      </c>
      <c r="FO9" s="1">
        <f t="shared" si="18"/>
        <v>0</v>
      </c>
      <c r="FP9" s="1">
        <f t="shared" si="18"/>
        <v>0</v>
      </c>
      <c r="FQ9" s="1">
        <f t="shared" si="18"/>
        <v>0</v>
      </c>
      <c r="FR9" s="1">
        <f t="shared" si="18"/>
        <v>0</v>
      </c>
      <c r="FS9" s="1">
        <f t="shared" si="18"/>
        <v>0</v>
      </c>
      <c r="FT9" s="1">
        <f t="shared" si="18"/>
        <v>0</v>
      </c>
      <c r="FU9" s="1">
        <f t="shared" si="18"/>
        <v>0</v>
      </c>
      <c r="FV9" s="1">
        <f t="shared" si="18"/>
        <v>0</v>
      </c>
      <c r="FX9" s="1">
        <f t="shared" si="19"/>
        <v>0</v>
      </c>
      <c r="FY9" s="1">
        <f t="shared" si="19"/>
        <v>0</v>
      </c>
      <c r="FZ9" s="1">
        <f t="shared" si="19"/>
        <v>0</v>
      </c>
      <c r="GA9" s="1">
        <f t="shared" si="19"/>
        <v>0</v>
      </c>
      <c r="GB9" s="1">
        <f t="shared" si="19"/>
        <v>0</v>
      </c>
      <c r="GC9" s="1">
        <f t="shared" si="19"/>
        <v>0</v>
      </c>
      <c r="GD9" s="1">
        <f t="shared" si="19"/>
        <v>0</v>
      </c>
      <c r="GE9" s="1">
        <f t="shared" si="19"/>
        <v>0</v>
      </c>
    </row>
    <row r="10" spans="5:187" hidden="1" outlineLevel="1">
      <c r="E10" s="1">
        <f>SUMIFS(NPV_Consolid!$C$14:$N$14,NPV_Consolid!$C$12:$N$12,'Input_P&amp;L'!F10)</f>
        <v>0</v>
      </c>
      <c r="F10" s="1" t="s">
        <v>724</v>
      </c>
      <c r="I10" s="1">
        <f t="shared" si="10"/>
        <v>0</v>
      </c>
      <c r="J10" s="1">
        <f t="shared" si="10"/>
        <v>0</v>
      </c>
      <c r="K10" s="1">
        <f t="shared" si="10"/>
        <v>0</v>
      </c>
      <c r="L10" s="1">
        <f t="shared" si="10"/>
        <v>0</v>
      </c>
      <c r="M10" s="1">
        <f t="shared" si="10"/>
        <v>0</v>
      </c>
      <c r="N10" s="1">
        <f t="shared" si="10"/>
        <v>0</v>
      </c>
      <c r="O10" s="1">
        <f t="shared" si="10"/>
        <v>0</v>
      </c>
      <c r="P10" s="1">
        <f t="shared" si="10"/>
        <v>0</v>
      </c>
      <c r="R10" s="1">
        <f t="shared" si="11"/>
        <v>0</v>
      </c>
      <c r="S10" s="1">
        <f t="shared" si="11"/>
        <v>0</v>
      </c>
      <c r="T10" s="1">
        <f t="shared" si="11"/>
        <v>0</v>
      </c>
      <c r="U10" s="1">
        <f t="shared" si="11"/>
        <v>0</v>
      </c>
      <c r="V10" s="1">
        <f t="shared" si="11"/>
        <v>0</v>
      </c>
      <c r="W10" s="1">
        <f t="shared" si="11"/>
        <v>0</v>
      </c>
      <c r="X10" s="1">
        <f t="shared" si="11"/>
        <v>0</v>
      </c>
      <c r="Y10" s="1">
        <f t="shared" si="11"/>
        <v>0</v>
      </c>
      <c r="BK10" s="1">
        <f t="shared" si="12"/>
        <v>0</v>
      </c>
      <c r="BL10" s="1">
        <f t="shared" si="12"/>
        <v>0</v>
      </c>
      <c r="BM10" s="1">
        <f t="shared" si="12"/>
        <v>0</v>
      </c>
      <c r="BN10" s="1">
        <f t="shared" si="12"/>
        <v>0</v>
      </c>
      <c r="BO10" s="1">
        <f t="shared" si="12"/>
        <v>0</v>
      </c>
      <c r="BP10" s="1">
        <f t="shared" si="12"/>
        <v>0</v>
      </c>
      <c r="BQ10" s="1">
        <f t="shared" si="12"/>
        <v>0</v>
      </c>
      <c r="BR10" s="1">
        <f t="shared" si="12"/>
        <v>0</v>
      </c>
      <c r="DA10" s="1">
        <f t="shared" si="13"/>
        <v>0</v>
      </c>
      <c r="DB10" s="1">
        <f t="shared" si="13"/>
        <v>0</v>
      </c>
      <c r="DC10" s="1">
        <f t="shared" si="13"/>
        <v>0</v>
      </c>
      <c r="DD10" s="1">
        <f t="shared" si="13"/>
        <v>0</v>
      </c>
      <c r="DE10" s="1">
        <f t="shared" si="13"/>
        <v>0</v>
      </c>
      <c r="DF10" s="1">
        <f t="shared" si="13"/>
        <v>0</v>
      </c>
      <c r="DG10" s="1">
        <f t="shared" si="13"/>
        <v>0</v>
      </c>
      <c r="DH10" s="1">
        <f t="shared" si="13"/>
        <v>0</v>
      </c>
      <c r="EB10" s="1">
        <f t="shared" si="14"/>
        <v>0</v>
      </c>
      <c r="EC10" s="1">
        <f t="shared" si="14"/>
        <v>0</v>
      </c>
      <c r="ED10" s="1">
        <f t="shared" si="14"/>
        <v>0</v>
      </c>
      <c r="EE10" s="1">
        <f t="shared" si="14"/>
        <v>0</v>
      </c>
      <c r="EF10" s="1">
        <f t="shared" si="14"/>
        <v>0</v>
      </c>
      <c r="EG10" s="1">
        <f t="shared" si="14"/>
        <v>0</v>
      </c>
      <c r="EH10" s="1">
        <f t="shared" si="14"/>
        <v>0</v>
      </c>
      <c r="EI10" s="1">
        <f t="shared" si="14"/>
        <v>0</v>
      </c>
      <c r="EJ10" s="1">
        <f t="shared" si="14"/>
        <v>0</v>
      </c>
      <c r="EL10" s="1">
        <f t="shared" si="15"/>
        <v>0</v>
      </c>
      <c r="EM10" s="1">
        <f t="shared" si="15"/>
        <v>0</v>
      </c>
      <c r="EN10" s="1">
        <f t="shared" si="15"/>
        <v>0</v>
      </c>
      <c r="EO10" s="1">
        <f t="shared" si="15"/>
        <v>0</v>
      </c>
      <c r="EP10" s="1">
        <f t="shared" si="15"/>
        <v>0</v>
      </c>
      <c r="EQ10" s="1">
        <f t="shared" si="15"/>
        <v>0</v>
      </c>
      <c r="ER10" s="1">
        <f t="shared" si="15"/>
        <v>0</v>
      </c>
      <c r="ES10" s="1">
        <f t="shared" si="15"/>
        <v>0</v>
      </c>
      <c r="ET10" s="1">
        <f t="shared" si="15"/>
        <v>0</v>
      </c>
      <c r="EV10" s="1">
        <f t="shared" si="16"/>
        <v>0</v>
      </c>
      <c r="EW10" s="1">
        <f t="shared" si="16"/>
        <v>0</v>
      </c>
      <c r="EX10" s="1">
        <f t="shared" si="16"/>
        <v>0</v>
      </c>
      <c r="EY10" s="1">
        <f t="shared" si="16"/>
        <v>0</v>
      </c>
      <c r="EZ10" s="1">
        <f t="shared" si="16"/>
        <v>0</v>
      </c>
      <c r="FA10" s="1">
        <f t="shared" si="16"/>
        <v>0</v>
      </c>
      <c r="FB10" s="1">
        <f t="shared" si="16"/>
        <v>0</v>
      </c>
      <c r="FC10" s="1">
        <f t="shared" si="16"/>
        <v>0</v>
      </c>
      <c r="FD10" s="1">
        <f t="shared" si="16"/>
        <v>0</v>
      </c>
      <c r="FF10" s="1">
        <f t="shared" si="17"/>
        <v>0</v>
      </c>
      <c r="FG10" s="1">
        <f t="shared" si="17"/>
        <v>0</v>
      </c>
      <c r="FH10" s="1">
        <f t="shared" si="17"/>
        <v>0</v>
      </c>
      <c r="FI10" s="1">
        <f t="shared" si="17"/>
        <v>0</v>
      </c>
      <c r="FJ10" s="1">
        <f t="shared" si="17"/>
        <v>0</v>
      </c>
      <c r="FK10" s="1">
        <f t="shared" si="17"/>
        <v>0</v>
      </c>
      <c r="FL10" s="1">
        <f t="shared" si="17"/>
        <v>0</v>
      </c>
      <c r="FM10" s="1">
        <f t="shared" si="17"/>
        <v>0</v>
      </c>
      <c r="FO10" s="1">
        <f t="shared" si="18"/>
        <v>0</v>
      </c>
      <c r="FP10" s="1">
        <f t="shared" si="18"/>
        <v>0</v>
      </c>
      <c r="FQ10" s="1">
        <f t="shared" si="18"/>
        <v>0</v>
      </c>
      <c r="FR10" s="1">
        <f t="shared" si="18"/>
        <v>0</v>
      </c>
      <c r="FS10" s="1">
        <f t="shared" si="18"/>
        <v>0</v>
      </c>
      <c r="FT10" s="1">
        <f t="shared" si="18"/>
        <v>0</v>
      </c>
      <c r="FU10" s="1">
        <f t="shared" si="18"/>
        <v>0</v>
      </c>
      <c r="FV10" s="1">
        <f t="shared" si="18"/>
        <v>0</v>
      </c>
      <c r="FX10" s="1">
        <f t="shared" si="19"/>
        <v>0</v>
      </c>
      <c r="FY10" s="1">
        <f t="shared" si="19"/>
        <v>0</v>
      </c>
      <c r="FZ10" s="1">
        <f t="shared" si="19"/>
        <v>0</v>
      </c>
      <c r="GA10" s="1">
        <f t="shared" si="19"/>
        <v>0</v>
      </c>
      <c r="GB10" s="1">
        <f t="shared" si="19"/>
        <v>0</v>
      </c>
      <c r="GC10" s="1">
        <f t="shared" si="19"/>
        <v>0</v>
      </c>
      <c r="GD10" s="1">
        <f t="shared" si="19"/>
        <v>0</v>
      </c>
      <c r="GE10" s="1">
        <f t="shared" si="19"/>
        <v>0</v>
      </c>
    </row>
    <row r="11" spans="5:187" hidden="1" outlineLevel="1">
      <c r="E11" s="1">
        <f>SUMIFS(NPV_Consolid!$C$14:$N$14,NPV_Consolid!$C$12:$N$12,'Input_P&amp;L'!F11)</f>
        <v>0</v>
      </c>
      <c r="F11" s="1" t="s">
        <v>370</v>
      </c>
      <c r="I11" s="1">
        <f t="shared" si="10"/>
        <v>0</v>
      </c>
      <c r="J11" s="1">
        <f t="shared" si="10"/>
        <v>0</v>
      </c>
      <c r="K11" s="1">
        <f t="shared" si="10"/>
        <v>0</v>
      </c>
      <c r="L11" s="1">
        <f t="shared" si="10"/>
        <v>0</v>
      </c>
      <c r="M11" s="1">
        <f t="shared" si="10"/>
        <v>0</v>
      </c>
      <c r="N11" s="1">
        <f t="shared" si="10"/>
        <v>0</v>
      </c>
      <c r="O11" s="1">
        <f t="shared" si="10"/>
        <v>0</v>
      </c>
      <c r="P11" s="1">
        <f t="shared" si="10"/>
        <v>0</v>
      </c>
      <c r="R11" s="1">
        <f t="shared" si="11"/>
        <v>0</v>
      </c>
      <c r="S11" s="1">
        <f t="shared" si="11"/>
        <v>0</v>
      </c>
      <c r="T11" s="1">
        <f t="shared" si="11"/>
        <v>0</v>
      </c>
      <c r="U11" s="1">
        <f t="shared" si="11"/>
        <v>0</v>
      </c>
      <c r="V11" s="1">
        <f t="shared" si="11"/>
        <v>0</v>
      </c>
      <c r="W11" s="1">
        <f t="shared" si="11"/>
        <v>0</v>
      </c>
      <c r="X11" s="1">
        <f t="shared" si="11"/>
        <v>0</v>
      </c>
      <c r="Y11" s="1">
        <f t="shared" si="11"/>
        <v>0</v>
      </c>
      <c r="BK11" s="1">
        <f t="shared" si="12"/>
        <v>0</v>
      </c>
      <c r="BL11" s="1">
        <f t="shared" si="12"/>
        <v>0</v>
      </c>
      <c r="BM11" s="1">
        <f t="shared" si="12"/>
        <v>0</v>
      </c>
      <c r="BN11" s="1">
        <f t="shared" si="12"/>
        <v>0</v>
      </c>
      <c r="BO11" s="1">
        <f t="shared" si="12"/>
        <v>0</v>
      </c>
      <c r="BP11" s="1">
        <f t="shared" si="12"/>
        <v>0</v>
      </c>
      <c r="BQ11" s="1">
        <f t="shared" si="12"/>
        <v>0</v>
      </c>
      <c r="BR11" s="1">
        <f t="shared" si="12"/>
        <v>0</v>
      </c>
      <c r="DA11" s="1">
        <f t="shared" si="13"/>
        <v>0</v>
      </c>
      <c r="DB11" s="1">
        <f t="shared" si="13"/>
        <v>0</v>
      </c>
      <c r="DC11" s="1">
        <f t="shared" si="13"/>
        <v>0</v>
      </c>
      <c r="DD11" s="1">
        <f t="shared" si="13"/>
        <v>0</v>
      </c>
      <c r="DE11" s="1">
        <f t="shared" si="13"/>
        <v>0</v>
      </c>
      <c r="DF11" s="1">
        <f t="shared" si="13"/>
        <v>0</v>
      </c>
      <c r="DG11" s="1">
        <f t="shared" si="13"/>
        <v>0</v>
      </c>
      <c r="DH11" s="1">
        <f t="shared" si="13"/>
        <v>0</v>
      </c>
      <c r="EB11" s="1">
        <f t="shared" si="14"/>
        <v>0</v>
      </c>
      <c r="EC11" s="1">
        <f t="shared" si="14"/>
        <v>0</v>
      </c>
      <c r="ED11" s="1">
        <f t="shared" si="14"/>
        <v>0</v>
      </c>
      <c r="EE11" s="1">
        <f t="shared" si="14"/>
        <v>0</v>
      </c>
      <c r="EF11" s="1">
        <f t="shared" si="14"/>
        <v>0</v>
      </c>
      <c r="EG11" s="1">
        <f t="shared" si="14"/>
        <v>0</v>
      </c>
      <c r="EH11" s="1">
        <f t="shared" si="14"/>
        <v>0</v>
      </c>
      <c r="EI11" s="1">
        <f t="shared" si="14"/>
        <v>0</v>
      </c>
      <c r="EJ11" s="1">
        <f t="shared" si="14"/>
        <v>0</v>
      </c>
      <c r="EL11" s="1">
        <f t="shared" si="15"/>
        <v>0</v>
      </c>
      <c r="EM11" s="1">
        <f t="shared" si="15"/>
        <v>0</v>
      </c>
      <c r="EN11" s="1">
        <f t="shared" si="15"/>
        <v>0</v>
      </c>
      <c r="EO11" s="1">
        <f t="shared" si="15"/>
        <v>0</v>
      </c>
      <c r="EP11" s="1">
        <f t="shared" si="15"/>
        <v>0</v>
      </c>
      <c r="EQ11" s="1">
        <f t="shared" si="15"/>
        <v>0</v>
      </c>
      <c r="ER11" s="1">
        <f t="shared" si="15"/>
        <v>0</v>
      </c>
      <c r="ES11" s="1">
        <f t="shared" si="15"/>
        <v>0</v>
      </c>
      <c r="ET11" s="1">
        <f t="shared" si="15"/>
        <v>0</v>
      </c>
      <c r="EV11" s="1">
        <f t="shared" si="16"/>
        <v>0</v>
      </c>
      <c r="EW11" s="1">
        <f t="shared" si="16"/>
        <v>0</v>
      </c>
      <c r="EX11" s="1">
        <f t="shared" si="16"/>
        <v>0</v>
      </c>
      <c r="EY11" s="1">
        <f t="shared" si="16"/>
        <v>0</v>
      </c>
      <c r="EZ11" s="1">
        <f t="shared" si="16"/>
        <v>0</v>
      </c>
      <c r="FA11" s="1">
        <f t="shared" si="16"/>
        <v>0</v>
      </c>
      <c r="FB11" s="1">
        <f t="shared" si="16"/>
        <v>0</v>
      </c>
      <c r="FC11" s="1">
        <f t="shared" si="16"/>
        <v>0</v>
      </c>
      <c r="FD11" s="1">
        <f t="shared" si="16"/>
        <v>0</v>
      </c>
      <c r="FF11" s="1">
        <f t="shared" si="17"/>
        <v>0</v>
      </c>
      <c r="FG11" s="1">
        <f t="shared" si="17"/>
        <v>0</v>
      </c>
      <c r="FH11" s="1">
        <f t="shared" si="17"/>
        <v>0</v>
      </c>
      <c r="FI11" s="1">
        <f t="shared" si="17"/>
        <v>0</v>
      </c>
      <c r="FJ11" s="1">
        <f t="shared" si="17"/>
        <v>0</v>
      </c>
      <c r="FK11" s="1">
        <f t="shared" si="17"/>
        <v>0</v>
      </c>
      <c r="FL11" s="1">
        <f t="shared" si="17"/>
        <v>0</v>
      </c>
      <c r="FM11" s="1">
        <f t="shared" si="17"/>
        <v>0</v>
      </c>
      <c r="FO11" s="1">
        <f t="shared" si="18"/>
        <v>0</v>
      </c>
      <c r="FP11" s="1">
        <f t="shared" si="18"/>
        <v>0</v>
      </c>
      <c r="FQ11" s="1">
        <f t="shared" si="18"/>
        <v>0</v>
      </c>
      <c r="FR11" s="1">
        <f t="shared" si="18"/>
        <v>0</v>
      </c>
      <c r="FS11" s="1">
        <f t="shared" si="18"/>
        <v>0</v>
      </c>
      <c r="FT11" s="1">
        <f t="shared" si="18"/>
        <v>0</v>
      </c>
      <c r="FU11" s="1">
        <f t="shared" si="18"/>
        <v>0</v>
      </c>
      <c r="FV11" s="1">
        <f t="shared" si="18"/>
        <v>0</v>
      </c>
      <c r="FX11" s="1">
        <f t="shared" si="19"/>
        <v>0</v>
      </c>
      <c r="FY11" s="1">
        <f t="shared" si="19"/>
        <v>0</v>
      </c>
      <c r="FZ11" s="1">
        <f t="shared" si="19"/>
        <v>0</v>
      </c>
      <c r="GA11" s="1">
        <f t="shared" si="19"/>
        <v>0</v>
      </c>
      <c r="GB11" s="1">
        <f t="shared" si="19"/>
        <v>0</v>
      </c>
      <c r="GC11" s="1">
        <f t="shared" si="19"/>
        <v>0</v>
      </c>
      <c r="GD11" s="1">
        <f t="shared" si="19"/>
        <v>0</v>
      </c>
      <c r="GE11" s="1">
        <f t="shared" si="19"/>
        <v>0</v>
      </c>
    </row>
    <row r="12" spans="5:187" hidden="1" outlineLevel="1">
      <c r="E12" s="1">
        <f>SUMIFS(NPV_Consolid!$C$14:$N$14,NPV_Consolid!$C$12:$N$12,'Input_P&amp;L'!F12)</f>
        <v>0</v>
      </c>
      <c r="F12" s="1" t="s">
        <v>371</v>
      </c>
      <c r="I12" s="1">
        <f t="shared" si="10"/>
        <v>0</v>
      </c>
      <c r="J12" s="1">
        <f t="shared" si="10"/>
        <v>0</v>
      </c>
      <c r="K12" s="1">
        <f t="shared" si="10"/>
        <v>0</v>
      </c>
      <c r="L12" s="1">
        <f t="shared" si="10"/>
        <v>0</v>
      </c>
      <c r="M12" s="1">
        <f t="shared" si="10"/>
        <v>0</v>
      </c>
      <c r="N12" s="1">
        <f t="shared" si="10"/>
        <v>0</v>
      </c>
      <c r="O12" s="1">
        <f t="shared" si="10"/>
        <v>0</v>
      </c>
      <c r="P12" s="1">
        <f t="shared" si="10"/>
        <v>0</v>
      </c>
      <c r="R12" s="1">
        <f t="shared" si="11"/>
        <v>0</v>
      </c>
      <c r="S12" s="1">
        <f t="shared" si="11"/>
        <v>0</v>
      </c>
      <c r="T12" s="1">
        <f t="shared" si="11"/>
        <v>0</v>
      </c>
      <c r="U12" s="1">
        <f t="shared" si="11"/>
        <v>0</v>
      </c>
      <c r="V12" s="1">
        <f t="shared" si="11"/>
        <v>0</v>
      </c>
      <c r="W12" s="1">
        <f t="shared" si="11"/>
        <v>0</v>
      </c>
      <c r="X12" s="1">
        <f t="shared" si="11"/>
        <v>0</v>
      </c>
      <c r="Y12" s="1">
        <f t="shared" si="11"/>
        <v>0</v>
      </c>
      <c r="BK12" s="1">
        <f t="shared" si="12"/>
        <v>0</v>
      </c>
      <c r="BL12" s="1">
        <f t="shared" si="12"/>
        <v>0</v>
      </c>
      <c r="BM12" s="1">
        <f t="shared" si="12"/>
        <v>0</v>
      </c>
      <c r="BN12" s="1">
        <f t="shared" si="12"/>
        <v>0</v>
      </c>
      <c r="BO12" s="1">
        <f t="shared" si="12"/>
        <v>0</v>
      </c>
      <c r="BP12" s="1">
        <f t="shared" si="12"/>
        <v>0</v>
      </c>
      <c r="BQ12" s="1">
        <f t="shared" si="12"/>
        <v>0</v>
      </c>
      <c r="BR12" s="1">
        <f t="shared" si="12"/>
        <v>0</v>
      </c>
      <c r="DA12" s="1">
        <f t="shared" si="13"/>
        <v>0</v>
      </c>
      <c r="DB12" s="1">
        <f t="shared" si="13"/>
        <v>0</v>
      </c>
      <c r="DC12" s="1">
        <f t="shared" si="13"/>
        <v>0</v>
      </c>
      <c r="DD12" s="1">
        <f t="shared" si="13"/>
        <v>0</v>
      </c>
      <c r="DE12" s="1">
        <f t="shared" si="13"/>
        <v>0</v>
      </c>
      <c r="DF12" s="1">
        <f t="shared" si="13"/>
        <v>0</v>
      </c>
      <c r="DG12" s="1">
        <f t="shared" si="13"/>
        <v>0</v>
      </c>
      <c r="DH12" s="1">
        <f t="shared" si="13"/>
        <v>0</v>
      </c>
      <c r="EB12" s="1">
        <f t="shared" si="14"/>
        <v>0</v>
      </c>
      <c r="EC12" s="1">
        <f t="shared" si="14"/>
        <v>0</v>
      </c>
      <c r="ED12" s="1">
        <f t="shared" si="14"/>
        <v>0</v>
      </c>
      <c r="EE12" s="1">
        <f t="shared" si="14"/>
        <v>0</v>
      </c>
      <c r="EF12" s="1">
        <f t="shared" si="14"/>
        <v>0</v>
      </c>
      <c r="EG12" s="1">
        <f t="shared" si="14"/>
        <v>0</v>
      </c>
      <c r="EH12" s="1">
        <f t="shared" si="14"/>
        <v>0</v>
      </c>
      <c r="EI12" s="1">
        <f t="shared" si="14"/>
        <v>0</v>
      </c>
      <c r="EJ12" s="1">
        <f t="shared" si="14"/>
        <v>0</v>
      </c>
      <c r="EL12" s="1">
        <f t="shared" si="15"/>
        <v>0</v>
      </c>
      <c r="EM12" s="1">
        <f t="shared" si="15"/>
        <v>0</v>
      </c>
      <c r="EN12" s="1">
        <f t="shared" si="15"/>
        <v>0</v>
      </c>
      <c r="EO12" s="1">
        <f t="shared" si="15"/>
        <v>0</v>
      </c>
      <c r="EP12" s="1">
        <f t="shared" si="15"/>
        <v>0</v>
      </c>
      <c r="EQ12" s="1">
        <f t="shared" si="15"/>
        <v>0</v>
      </c>
      <c r="ER12" s="1">
        <f t="shared" si="15"/>
        <v>0</v>
      </c>
      <c r="ES12" s="1">
        <f t="shared" si="15"/>
        <v>0</v>
      </c>
      <c r="ET12" s="1">
        <f t="shared" si="15"/>
        <v>0</v>
      </c>
      <c r="EV12" s="1">
        <f t="shared" si="16"/>
        <v>0</v>
      </c>
      <c r="EW12" s="1">
        <f t="shared" si="16"/>
        <v>0</v>
      </c>
      <c r="EX12" s="1">
        <f t="shared" si="16"/>
        <v>0</v>
      </c>
      <c r="EY12" s="1">
        <f t="shared" si="16"/>
        <v>0</v>
      </c>
      <c r="EZ12" s="1">
        <f t="shared" si="16"/>
        <v>0</v>
      </c>
      <c r="FA12" s="1">
        <f t="shared" si="16"/>
        <v>0</v>
      </c>
      <c r="FB12" s="1">
        <f t="shared" si="16"/>
        <v>0</v>
      </c>
      <c r="FC12" s="1">
        <f t="shared" si="16"/>
        <v>0</v>
      </c>
      <c r="FD12" s="1">
        <f t="shared" si="16"/>
        <v>0</v>
      </c>
      <c r="FF12" s="1">
        <f t="shared" si="17"/>
        <v>0</v>
      </c>
      <c r="FG12" s="1">
        <f t="shared" si="17"/>
        <v>0</v>
      </c>
      <c r="FH12" s="1">
        <f t="shared" si="17"/>
        <v>0</v>
      </c>
      <c r="FI12" s="1">
        <f t="shared" si="17"/>
        <v>0</v>
      </c>
      <c r="FJ12" s="1">
        <f t="shared" si="17"/>
        <v>0</v>
      </c>
      <c r="FK12" s="1">
        <f t="shared" si="17"/>
        <v>0</v>
      </c>
      <c r="FL12" s="1">
        <f t="shared" si="17"/>
        <v>0</v>
      </c>
      <c r="FM12" s="1">
        <f t="shared" si="17"/>
        <v>0</v>
      </c>
      <c r="FO12" s="1">
        <f t="shared" si="18"/>
        <v>0</v>
      </c>
      <c r="FP12" s="1">
        <f t="shared" si="18"/>
        <v>0</v>
      </c>
      <c r="FQ12" s="1">
        <f t="shared" si="18"/>
        <v>0</v>
      </c>
      <c r="FR12" s="1">
        <f t="shared" si="18"/>
        <v>0</v>
      </c>
      <c r="FS12" s="1">
        <f t="shared" si="18"/>
        <v>0</v>
      </c>
      <c r="FT12" s="1">
        <f t="shared" si="18"/>
        <v>0</v>
      </c>
      <c r="FU12" s="1">
        <f t="shared" si="18"/>
        <v>0</v>
      </c>
      <c r="FV12" s="1">
        <f t="shared" si="18"/>
        <v>0</v>
      </c>
      <c r="FX12" s="1">
        <f t="shared" si="19"/>
        <v>0</v>
      </c>
      <c r="FY12" s="1">
        <f t="shared" si="19"/>
        <v>0</v>
      </c>
      <c r="FZ12" s="1">
        <f t="shared" si="19"/>
        <v>0</v>
      </c>
      <c r="GA12" s="1">
        <f t="shared" si="19"/>
        <v>0</v>
      </c>
      <c r="GB12" s="1">
        <f t="shared" si="19"/>
        <v>0</v>
      </c>
      <c r="GC12" s="1">
        <f t="shared" si="19"/>
        <v>0</v>
      </c>
      <c r="GD12" s="1">
        <f t="shared" si="19"/>
        <v>0</v>
      </c>
      <c r="GE12" s="1">
        <f t="shared" si="19"/>
        <v>0</v>
      </c>
    </row>
    <row r="13" spans="5:187" hidden="1" outlineLevel="1">
      <c r="E13" s="1">
        <f>SUMIFS(NPV_Consolid!$C$14:$N$14,NPV_Consolid!$C$12:$N$12,'Input_P&amp;L'!F13)</f>
        <v>0</v>
      </c>
      <c r="F13" s="1" t="s">
        <v>369</v>
      </c>
      <c r="I13" s="1">
        <f t="shared" si="10"/>
        <v>0</v>
      </c>
      <c r="J13" s="1">
        <f t="shared" si="10"/>
        <v>0</v>
      </c>
      <c r="K13" s="1">
        <f t="shared" si="10"/>
        <v>0</v>
      </c>
      <c r="L13" s="1">
        <f t="shared" si="10"/>
        <v>0</v>
      </c>
      <c r="M13" s="1">
        <f t="shared" si="10"/>
        <v>0</v>
      </c>
      <c r="N13" s="1">
        <f t="shared" si="10"/>
        <v>0</v>
      </c>
      <c r="O13" s="1">
        <f t="shared" si="10"/>
        <v>0</v>
      </c>
      <c r="P13" s="1">
        <f t="shared" si="10"/>
        <v>0</v>
      </c>
      <c r="R13" s="1">
        <f t="shared" si="11"/>
        <v>0</v>
      </c>
      <c r="S13" s="1">
        <f t="shared" si="11"/>
        <v>0</v>
      </c>
      <c r="T13" s="1">
        <f t="shared" si="11"/>
        <v>0</v>
      </c>
      <c r="U13" s="1">
        <f t="shared" si="11"/>
        <v>0</v>
      </c>
      <c r="V13" s="1">
        <f t="shared" si="11"/>
        <v>0</v>
      </c>
      <c r="W13" s="1">
        <f t="shared" si="11"/>
        <v>0</v>
      </c>
      <c r="X13" s="1">
        <f t="shared" si="11"/>
        <v>0</v>
      </c>
      <c r="Y13" s="1">
        <f t="shared" si="11"/>
        <v>0</v>
      </c>
      <c r="BK13" s="1">
        <f t="shared" si="12"/>
        <v>0</v>
      </c>
      <c r="BL13" s="1">
        <f t="shared" si="12"/>
        <v>0</v>
      </c>
      <c r="BM13" s="1">
        <f t="shared" si="12"/>
        <v>0</v>
      </c>
      <c r="BN13" s="1">
        <f t="shared" si="12"/>
        <v>0</v>
      </c>
      <c r="BO13" s="1">
        <f t="shared" si="12"/>
        <v>0</v>
      </c>
      <c r="BP13" s="1">
        <f t="shared" si="12"/>
        <v>0</v>
      </c>
      <c r="BQ13" s="1">
        <f t="shared" si="12"/>
        <v>0</v>
      </c>
      <c r="BR13" s="1">
        <f t="shared" si="12"/>
        <v>0</v>
      </c>
      <c r="DA13" s="1">
        <f t="shared" si="13"/>
        <v>0</v>
      </c>
      <c r="DB13" s="1">
        <f t="shared" si="13"/>
        <v>0</v>
      </c>
      <c r="DC13" s="1">
        <f t="shared" si="13"/>
        <v>0</v>
      </c>
      <c r="DD13" s="1">
        <f t="shared" si="13"/>
        <v>0</v>
      </c>
      <c r="DE13" s="1">
        <f t="shared" si="13"/>
        <v>0</v>
      </c>
      <c r="DF13" s="1">
        <f t="shared" si="13"/>
        <v>0</v>
      </c>
      <c r="DG13" s="1">
        <f t="shared" si="13"/>
        <v>0</v>
      </c>
      <c r="DH13" s="1">
        <f t="shared" si="13"/>
        <v>0</v>
      </c>
      <c r="EB13" s="1">
        <f t="shared" si="14"/>
        <v>0</v>
      </c>
      <c r="EC13" s="1">
        <f t="shared" si="14"/>
        <v>0</v>
      </c>
      <c r="ED13" s="1">
        <f t="shared" si="14"/>
        <v>0</v>
      </c>
      <c r="EE13" s="1">
        <f t="shared" si="14"/>
        <v>0</v>
      </c>
      <c r="EF13" s="1">
        <f t="shared" si="14"/>
        <v>0</v>
      </c>
      <c r="EG13" s="1">
        <f t="shared" si="14"/>
        <v>0</v>
      </c>
      <c r="EH13" s="1">
        <f t="shared" si="14"/>
        <v>0</v>
      </c>
      <c r="EI13" s="1">
        <f t="shared" si="14"/>
        <v>0</v>
      </c>
      <c r="EJ13" s="1">
        <f t="shared" si="14"/>
        <v>0</v>
      </c>
      <c r="EL13" s="1">
        <f t="shared" si="15"/>
        <v>0</v>
      </c>
      <c r="EM13" s="1">
        <f t="shared" si="15"/>
        <v>0</v>
      </c>
      <c r="EN13" s="1">
        <f t="shared" si="15"/>
        <v>0</v>
      </c>
      <c r="EO13" s="1">
        <f t="shared" si="15"/>
        <v>0</v>
      </c>
      <c r="EP13" s="1">
        <f t="shared" si="15"/>
        <v>0</v>
      </c>
      <c r="EQ13" s="1">
        <f t="shared" si="15"/>
        <v>0</v>
      </c>
      <c r="ER13" s="1">
        <f t="shared" si="15"/>
        <v>0</v>
      </c>
      <c r="ES13" s="1">
        <f t="shared" si="15"/>
        <v>0</v>
      </c>
      <c r="ET13" s="1">
        <f t="shared" si="15"/>
        <v>0</v>
      </c>
      <c r="EV13" s="1">
        <f t="shared" si="16"/>
        <v>0</v>
      </c>
      <c r="EW13" s="1">
        <f t="shared" si="16"/>
        <v>0</v>
      </c>
      <c r="EX13" s="1">
        <f t="shared" si="16"/>
        <v>0</v>
      </c>
      <c r="EY13" s="1">
        <f t="shared" si="16"/>
        <v>0</v>
      </c>
      <c r="EZ13" s="1">
        <f t="shared" si="16"/>
        <v>0</v>
      </c>
      <c r="FA13" s="1">
        <f t="shared" si="16"/>
        <v>0</v>
      </c>
      <c r="FB13" s="1">
        <f t="shared" si="16"/>
        <v>0</v>
      </c>
      <c r="FC13" s="1">
        <f t="shared" si="16"/>
        <v>0</v>
      </c>
      <c r="FD13" s="1">
        <f t="shared" si="16"/>
        <v>0</v>
      </c>
      <c r="FF13" s="1">
        <f t="shared" si="17"/>
        <v>0</v>
      </c>
      <c r="FG13" s="1">
        <f t="shared" si="17"/>
        <v>0</v>
      </c>
      <c r="FH13" s="1">
        <f t="shared" si="17"/>
        <v>0</v>
      </c>
      <c r="FI13" s="1">
        <f t="shared" si="17"/>
        <v>0</v>
      </c>
      <c r="FJ13" s="1">
        <f t="shared" si="17"/>
        <v>0</v>
      </c>
      <c r="FK13" s="1">
        <f t="shared" si="17"/>
        <v>0</v>
      </c>
      <c r="FL13" s="1">
        <f t="shared" si="17"/>
        <v>0</v>
      </c>
      <c r="FM13" s="1">
        <f t="shared" si="17"/>
        <v>0</v>
      </c>
      <c r="FO13" s="1">
        <f t="shared" si="18"/>
        <v>0</v>
      </c>
      <c r="FP13" s="1">
        <f t="shared" si="18"/>
        <v>0</v>
      </c>
      <c r="FQ13" s="1">
        <f t="shared" si="18"/>
        <v>0</v>
      </c>
      <c r="FR13" s="1">
        <f t="shared" si="18"/>
        <v>0</v>
      </c>
      <c r="FS13" s="1">
        <f t="shared" si="18"/>
        <v>0</v>
      </c>
      <c r="FT13" s="1">
        <f t="shared" si="18"/>
        <v>0</v>
      </c>
      <c r="FU13" s="1">
        <f t="shared" si="18"/>
        <v>0</v>
      </c>
      <c r="FV13" s="1">
        <f t="shared" si="18"/>
        <v>0</v>
      </c>
      <c r="FX13" s="1">
        <f t="shared" si="19"/>
        <v>0</v>
      </c>
      <c r="FY13" s="1">
        <f t="shared" si="19"/>
        <v>0</v>
      </c>
      <c r="FZ13" s="1">
        <f t="shared" si="19"/>
        <v>0</v>
      </c>
      <c r="GA13" s="1">
        <f t="shared" si="19"/>
        <v>0</v>
      </c>
      <c r="GB13" s="1">
        <f t="shared" si="19"/>
        <v>0</v>
      </c>
      <c r="GC13" s="1">
        <f t="shared" si="19"/>
        <v>0</v>
      </c>
      <c r="GD13" s="1">
        <f t="shared" si="19"/>
        <v>0</v>
      </c>
      <c r="GE13" s="1">
        <f t="shared" si="19"/>
        <v>0</v>
      </c>
    </row>
    <row r="14" spans="5:187" collapsed="1"/>
    <row r="16" spans="5:187">
      <c r="FX16" s="930"/>
      <c r="FY16" s="930"/>
    </row>
    <row r="17" spans="1:187" ht="15">
      <c r="I17" s="1122" t="s">
        <v>814</v>
      </c>
      <c r="R17" s="1122" t="s">
        <v>815</v>
      </c>
      <c r="BK17" s="1675" t="s">
        <v>816</v>
      </c>
      <c r="BL17" s="1675"/>
      <c r="BM17" s="1675"/>
      <c r="BN17" s="1675"/>
      <c r="BO17" s="1675"/>
      <c r="BP17" s="1675"/>
      <c r="BQ17" s="1675"/>
      <c r="BR17" s="1675"/>
      <c r="BT17" s="1676" t="s">
        <v>817</v>
      </c>
      <c r="BU17" s="1677"/>
      <c r="BV17" s="1677"/>
      <c r="BW17" s="1677"/>
      <c r="BX17" s="1678"/>
      <c r="DA17" s="1672" t="s">
        <v>816</v>
      </c>
      <c r="DB17" s="1672"/>
      <c r="DC17" s="1672"/>
      <c r="DD17" s="1672"/>
      <c r="DE17" s="1672"/>
      <c r="DF17" s="1672"/>
      <c r="DG17" s="1672"/>
      <c r="DH17" s="1672"/>
      <c r="DJ17" s="1672" t="s">
        <v>816</v>
      </c>
      <c r="DK17" s="1672"/>
      <c r="DL17" s="1672"/>
      <c r="DM17" s="1672"/>
      <c r="DN17" s="1672"/>
      <c r="DO17" s="1672"/>
      <c r="DP17" s="1672"/>
      <c r="DQ17" s="1672"/>
      <c r="DS17" s="1672" t="s">
        <v>816</v>
      </c>
      <c r="DT17" s="1672"/>
      <c r="DU17" s="1672"/>
      <c r="DV17" s="1672"/>
      <c r="DW17" s="1672"/>
      <c r="DX17" s="1672"/>
      <c r="DY17" s="1672"/>
      <c r="DZ17" s="1672"/>
      <c r="EC17" s="1123" t="s">
        <v>818</v>
      </c>
      <c r="ED17" s="1124" t="s">
        <v>819</v>
      </c>
      <c r="EM17" s="1123" t="s">
        <v>818</v>
      </c>
      <c r="EN17" s="1124" t="s">
        <v>819</v>
      </c>
      <c r="EV17" s="930"/>
      <c r="EW17" s="930"/>
      <c r="EX17" s="930"/>
      <c r="EY17" s="930"/>
      <c r="EZ17" s="930"/>
      <c r="FA17" s="930"/>
      <c r="FB17" s="930"/>
      <c r="FC17" s="930"/>
      <c r="FD17" s="930"/>
      <c r="FF17" s="930"/>
      <c r="FG17" s="930"/>
      <c r="FH17" s="930"/>
      <c r="FI17" s="930"/>
      <c r="FJ17" s="930"/>
      <c r="FK17" s="930"/>
      <c r="FL17" s="930"/>
      <c r="FM17" s="930"/>
      <c r="FO17" s="930"/>
      <c r="FP17" s="930"/>
      <c r="FQ17" s="930"/>
      <c r="FR17" s="930"/>
      <c r="FS17" s="930"/>
      <c r="FT17" s="930"/>
      <c r="FU17" s="930"/>
      <c r="FV17" s="930"/>
      <c r="FX17" s="929">
        <v>5000</v>
      </c>
      <c r="FY17" s="930" t="s">
        <v>697</v>
      </c>
      <c r="FZ17" s="930"/>
      <c r="GA17" s="930"/>
      <c r="GB17" s="930"/>
      <c r="GC17" s="930"/>
      <c r="GD17" s="930"/>
      <c r="GE17" s="930"/>
    </row>
    <row r="18" spans="1:187">
      <c r="I18" s="930">
        <f t="shared" ref="I18:P18" si="20">SUM(I22:I38)</f>
        <v>180000</v>
      </c>
      <c r="J18" s="930">
        <f t="shared" si="20"/>
        <v>288000</v>
      </c>
      <c r="K18" s="930">
        <f t="shared" si="20"/>
        <v>518400</v>
      </c>
      <c r="L18" s="930">
        <f t="shared" si="20"/>
        <v>725760</v>
      </c>
      <c r="M18" s="930">
        <f t="shared" si="20"/>
        <v>943488</v>
      </c>
      <c r="N18" s="930">
        <f t="shared" si="20"/>
        <v>1132186</v>
      </c>
      <c r="O18" s="930">
        <f t="shared" si="20"/>
        <v>1132186</v>
      </c>
      <c r="P18" s="930">
        <f t="shared" si="20"/>
        <v>1132186</v>
      </c>
      <c r="R18" s="930">
        <f t="shared" ref="R18:Y18" si="21">SUM(R22:R38)</f>
        <v>180000</v>
      </c>
      <c r="S18" s="930">
        <f t="shared" si="21"/>
        <v>288000</v>
      </c>
      <c r="T18" s="930">
        <f t="shared" si="21"/>
        <v>518400</v>
      </c>
      <c r="U18" s="930">
        <f t="shared" si="21"/>
        <v>725760</v>
      </c>
      <c r="V18" s="930">
        <f t="shared" si="21"/>
        <v>943488</v>
      </c>
      <c r="W18" s="930">
        <f t="shared" si="21"/>
        <v>1132186</v>
      </c>
      <c r="X18" s="930">
        <f t="shared" si="21"/>
        <v>1132186</v>
      </c>
      <c r="Y18" s="930">
        <f t="shared" si="21"/>
        <v>1132186</v>
      </c>
      <c r="AS18" s="1674"/>
      <c r="AT18" s="1674"/>
      <c r="AU18" s="1674"/>
      <c r="AV18" s="1674"/>
      <c r="AW18" s="1674"/>
      <c r="AX18" s="1674"/>
      <c r="AY18" s="1674"/>
      <c r="AZ18" s="1674"/>
      <c r="BK18" s="930">
        <f t="shared" ref="BK18:BR18" si="22">SUM(BK22:BK38)</f>
        <v>1343520.0000000002</v>
      </c>
      <c r="BL18" s="930">
        <f t="shared" si="22"/>
        <v>2343098.8800000004</v>
      </c>
      <c r="BM18" s="930">
        <f t="shared" si="22"/>
        <v>4597160.0025600009</v>
      </c>
      <c r="BN18" s="930">
        <f t="shared" si="22"/>
        <v>7015266.1639065612</v>
      </c>
      <c r="BO18" s="930">
        <f t="shared" si="22"/>
        <v>9940632.1542556006</v>
      </c>
      <c r="BP18" s="930">
        <f t="shared" si="22"/>
        <v>13002351.451482005</v>
      </c>
      <c r="BQ18" s="930">
        <f t="shared" si="22"/>
        <v>14172563.082115388</v>
      </c>
      <c r="BR18" s="930">
        <f t="shared" si="22"/>
        <v>15448093.759505771</v>
      </c>
      <c r="BZ18" s="1" t="s">
        <v>820</v>
      </c>
      <c r="CA18" s="1" t="s">
        <v>820</v>
      </c>
      <c r="CB18" s="1" t="s">
        <v>820</v>
      </c>
      <c r="CC18" s="1" t="s">
        <v>820</v>
      </c>
      <c r="CD18" s="1" t="s">
        <v>820</v>
      </c>
      <c r="CE18" s="1" t="s">
        <v>820</v>
      </c>
      <c r="CF18" s="1" t="s">
        <v>820</v>
      </c>
      <c r="CG18" s="1" t="s">
        <v>820</v>
      </c>
      <c r="CR18" s="1" t="s">
        <v>821</v>
      </c>
      <c r="CS18" s="1" t="s">
        <v>821</v>
      </c>
      <c r="CT18" s="1" t="s">
        <v>821</v>
      </c>
      <c r="CU18" s="1" t="s">
        <v>821</v>
      </c>
      <c r="CV18" s="1" t="s">
        <v>821</v>
      </c>
      <c r="CW18" s="1" t="s">
        <v>821</v>
      </c>
      <c r="CX18" s="1" t="s">
        <v>821</v>
      </c>
      <c r="CY18" s="1" t="s">
        <v>821</v>
      </c>
      <c r="DA18" s="930">
        <f t="shared" ref="DA18:DH18" si="23">SUM(DA22:DA38)</f>
        <v>421121.73913043481</v>
      </c>
      <c r="DB18" s="930">
        <f t="shared" si="23"/>
        <v>720976.69565217383</v>
      </c>
      <c r="DC18" s="930">
        <f t="shared" si="23"/>
        <v>1388590.7478260871</v>
      </c>
      <c r="DD18" s="930">
        <f t="shared" si="23"/>
        <v>2080091.2695652174</v>
      </c>
      <c r="DE18" s="930">
        <f t="shared" si="23"/>
        <v>2893390.5474782609</v>
      </c>
      <c r="DF18" s="930">
        <f t="shared" si="23"/>
        <v>3715145.2953043478</v>
      </c>
      <c r="DG18" s="930">
        <f t="shared" si="23"/>
        <v>3975154.2714782609</v>
      </c>
      <c r="DH18" s="930">
        <f t="shared" si="23"/>
        <v>4253475.1255652178</v>
      </c>
      <c r="DJ18" s="930">
        <f t="shared" ref="DJ18:DQ18" si="24">SUM(DJ22:DJ38)</f>
        <v>922398.26086956542</v>
      </c>
      <c r="DK18" s="930">
        <f t="shared" si="24"/>
        <v>1622122.1843478265</v>
      </c>
      <c r="DL18" s="930">
        <f t="shared" si="24"/>
        <v>3208569.2547339136</v>
      </c>
      <c r="DM18" s="930">
        <f t="shared" si="24"/>
        <v>4935174.894341344</v>
      </c>
      <c r="DN18" s="930">
        <f t="shared" si="24"/>
        <v>7047241.6067773402</v>
      </c>
      <c r="DO18" s="930">
        <f t="shared" si="24"/>
        <v>9287206.1561776586</v>
      </c>
      <c r="DP18" s="930">
        <f t="shared" si="24"/>
        <v>10197408.810637128</v>
      </c>
      <c r="DQ18" s="930">
        <f t="shared" si="24"/>
        <v>11194618.633940553</v>
      </c>
      <c r="DS18" s="1125">
        <f t="shared" ref="DS18:DZ18" si="25">IFERROR(DJ18/BK18,"")</f>
        <v>0.68655342746633119</v>
      </c>
      <c r="DT18" s="1125">
        <f t="shared" si="25"/>
        <v>0.69229779340248165</v>
      </c>
      <c r="DU18" s="1125">
        <f t="shared" si="25"/>
        <v>0.69794596075559068</v>
      </c>
      <c r="DV18" s="1125">
        <f t="shared" si="25"/>
        <v>0.70349075559424168</v>
      </c>
      <c r="DW18" s="1125">
        <f t="shared" si="25"/>
        <v>0.70893294283708153</v>
      </c>
      <c r="DX18" s="1125">
        <f t="shared" si="25"/>
        <v>0.71427127553294256</v>
      </c>
      <c r="DY18" s="1125">
        <f t="shared" si="25"/>
        <v>0.71951761664800218</v>
      </c>
      <c r="DZ18" s="1125">
        <f t="shared" si="25"/>
        <v>0.7246601948575111</v>
      </c>
      <c r="EC18" s="1126" t="str">
        <f>IF(EC17="individual","",10%)</f>
        <v/>
      </c>
      <c r="ED18" s="1126" t="str">
        <f>EC18</f>
        <v/>
      </c>
      <c r="EE18" s="1126" t="str">
        <f t="shared" ref="EE18:EJ18" si="26">ED18</f>
        <v/>
      </c>
      <c r="EF18" s="1126" t="str">
        <f t="shared" si="26"/>
        <v/>
      </c>
      <c r="EG18" s="1126" t="str">
        <f t="shared" si="26"/>
        <v/>
      </c>
      <c r="EH18" s="1126" t="str">
        <f t="shared" si="26"/>
        <v/>
      </c>
      <c r="EI18" s="1126" t="str">
        <f t="shared" si="26"/>
        <v/>
      </c>
      <c r="EJ18" s="1126" t="str">
        <f t="shared" si="26"/>
        <v/>
      </c>
      <c r="EM18" s="1126" t="str">
        <f>IF(EM17="individual","",10%)</f>
        <v/>
      </c>
      <c r="EN18" s="1126" t="str">
        <f t="shared" ref="EN18:ET19" si="27">EM18</f>
        <v/>
      </c>
      <c r="EO18" s="1126" t="str">
        <f t="shared" ref="EO18:ET18" si="28">EN18</f>
        <v/>
      </c>
      <c r="EP18" s="1126" t="str">
        <f t="shared" si="28"/>
        <v/>
      </c>
      <c r="EQ18" s="1126" t="str">
        <f t="shared" si="28"/>
        <v/>
      </c>
      <c r="ER18" s="1126" t="str">
        <f t="shared" si="28"/>
        <v/>
      </c>
      <c r="ES18" s="1126" t="str">
        <f t="shared" si="28"/>
        <v/>
      </c>
      <c r="ET18" s="1126" t="str">
        <f t="shared" si="28"/>
        <v/>
      </c>
      <c r="EV18" s="930">
        <f t="shared" ref="EV18:FD18" si="29">SUM(EV22:EV38)</f>
        <v>0</v>
      </c>
      <c r="EW18" s="930">
        <f t="shared" si="29"/>
        <v>1665994.5652173914</v>
      </c>
      <c r="EX18" s="930">
        <f t="shared" si="29"/>
        <v>1348691.0695652175</v>
      </c>
      <c r="EY18" s="930">
        <f t="shared" si="29"/>
        <v>2026655.3565217392</v>
      </c>
      <c r="EZ18" s="930">
        <f t="shared" si="29"/>
        <v>3570750.2869565217</v>
      </c>
      <c r="FA18" s="930">
        <f t="shared" si="29"/>
        <v>4482677.8260869561</v>
      </c>
      <c r="FB18" s="930">
        <f t="shared" si="29"/>
        <v>5328943.0434782607</v>
      </c>
      <c r="FC18" s="930">
        <f t="shared" si="29"/>
        <v>4880067.5652173916</v>
      </c>
      <c r="FD18" s="930">
        <f t="shared" si="29"/>
        <v>5407830.7478260873</v>
      </c>
      <c r="FF18" s="930">
        <f t="shared" ref="FF18:FM18" si="30">SUM(FF22:FF38)</f>
        <v>0</v>
      </c>
      <c r="FG18" s="930">
        <f t="shared" si="30"/>
        <v>0</v>
      </c>
      <c r="FH18" s="930">
        <f t="shared" si="30"/>
        <v>0</v>
      </c>
      <c r="FI18" s="930">
        <f t="shared" si="30"/>
        <v>0</v>
      </c>
      <c r="FJ18" s="930">
        <f t="shared" si="30"/>
        <v>0</v>
      </c>
      <c r="FK18" s="930">
        <f t="shared" si="30"/>
        <v>0</v>
      </c>
      <c r="FL18" s="930">
        <f t="shared" si="30"/>
        <v>0</v>
      </c>
      <c r="FM18" s="930">
        <f t="shared" si="30"/>
        <v>0</v>
      </c>
      <c r="FO18" s="930">
        <f t="shared" ref="FO18:FV18" si="31">SUM(FO22:FO38)</f>
        <v>0</v>
      </c>
      <c r="FP18" s="930">
        <f t="shared" si="31"/>
        <v>0</v>
      </c>
      <c r="FQ18" s="930">
        <f t="shared" si="31"/>
        <v>0</v>
      </c>
      <c r="FR18" s="930">
        <f t="shared" si="31"/>
        <v>0</v>
      </c>
      <c r="FS18" s="930">
        <f t="shared" si="31"/>
        <v>0</v>
      </c>
      <c r="FT18" s="930">
        <f t="shared" si="31"/>
        <v>0</v>
      </c>
      <c r="FU18" s="930">
        <f t="shared" si="31"/>
        <v>0</v>
      </c>
      <c r="FV18" s="930">
        <f t="shared" si="31"/>
        <v>0</v>
      </c>
      <c r="FX18" s="930">
        <f t="shared" ref="FX18:GE18" si="32">SUM(FX22:FX38)</f>
        <v>5000</v>
      </c>
      <c r="FY18" s="930">
        <f t="shared" si="32"/>
        <v>5000</v>
      </c>
      <c r="FZ18" s="930">
        <f t="shared" si="32"/>
        <v>5000</v>
      </c>
      <c r="GA18" s="930">
        <f t="shared" si="32"/>
        <v>5000</v>
      </c>
      <c r="GB18" s="930">
        <f t="shared" si="32"/>
        <v>5000</v>
      </c>
      <c r="GC18" s="930">
        <f t="shared" si="32"/>
        <v>5000</v>
      </c>
      <c r="GD18" s="930">
        <f t="shared" si="32"/>
        <v>5000</v>
      </c>
      <c r="GE18" s="930">
        <f t="shared" si="32"/>
        <v>5000</v>
      </c>
    </row>
    <row r="19" spans="1:187" ht="38.25">
      <c r="I19" s="931" t="s">
        <v>822</v>
      </c>
      <c r="J19" s="931" t="str">
        <f>I19</f>
        <v>Units</v>
      </c>
      <c r="K19" s="931" t="str">
        <f t="shared" ref="K19:P19" si="33">J19</f>
        <v>Units</v>
      </c>
      <c r="L19" s="931" t="str">
        <f t="shared" si="33"/>
        <v>Units</v>
      </c>
      <c r="M19" s="931" t="str">
        <f t="shared" si="33"/>
        <v>Units</v>
      </c>
      <c r="N19" s="931" t="str">
        <f t="shared" si="33"/>
        <v>Units</v>
      </c>
      <c r="O19" s="931" t="str">
        <f t="shared" si="33"/>
        <v>Units</v>
      </c>
      <c r="P19" s="931" t="str">
        <f t="shared" si="33"/>
        <v>Units</v>
      </c>
      <c r="R19" s="931" t="s">
        <v>823</v>
      </c>
      <c r="S19" s="931" t="str">
        <f>R19</f>
        <v>Units - Launch spec.</v>
      </c>
      <c r="T19" s="931" t="str">
        <f t="shared" ref="T19:Y19" si="34">S19</f>
        <v>Units - Launch spec.</v>
      </c>
      <c r="U19" s="931" t="str">
        <f t="shared" si="34"/>
        <v>Units - Launch spec.</v>
      </c>
      <c r="V19" s="931" t="str">
        <f t="shared" si="34"/>
        <v>Units - Launch spec.</v>
      </c>
      <c r="W19" s="931" t="str">
        <f t="shared" si="34"/>
        <v>Units - Launch spec.</v>
      </c>
      <c r="X19" s="931" t="str">
        <f t="shared" si="34"/>
        <v>Units - Launch spec.</v>
      </c>
      <c r="Y19" s="931" t="str">
        <f t="shared" si="34"/>
        <v>Units - Launch spec.</v>
      </c>
      <c r="Z19" s="4"/>
      <c r="AA19" s="931" t="s">
        <v>824</v>
      </c>
      <c r="AB19" s="931" t="s">
        <v>824</v>
      </c>
      <c r="AC19" s="931" t="s">
        <v>824</v>
      </c>
      <c r="AD19" s="931" t="s">
        <v>824</v>
      </c>
      <c r="AE19" s="931" t="s">
        <v>824</v>
      </c>
      <c r="AF19" s="931" t="s">
        <v>824</v>
      </c>
      <c r="AG19" s="931" t="s">
        <v>824</v>
      </c>
      <c r="AH19" s="931" t="s">
        <v>824</v>
      </c>
      <c r="AJ19" s="931" t="s">
        <v>825</v>
      </c>
      <c r="AK19" s="931" t="s">
        <v>825</v>
      </c>
      <c r="AL19" s="931" t="s">
        <v>825</v>
      </c>
      <c r="AM19" s="931" t="s">
        <v>825</v>
      </c>
      <c r="AN19" s="931" t="s">
        <v>825</v>
      </c>
      <c r="AO19" s="931" t="s">
        <v>825</v>
      </c>
      <c r="AP19" s="931" t="s">
        <v>825</v>
      </c>
      <c r="AQ19" s="931" t="s">
        <v>825</v>
      </c>
      <c r="AS19" s="931" t="s">
        <v>826</v>
      </c>
      <c r="AT19" s="931" t="s">
        <v>826</v>
      </c>
      <c r="AU19" s="931" t="s">
        <v>826</v>
      </c>
      <c r="AV19" s="931" t="s">
        <v>826</v>
      </c>
      <c r="AW19" s="931" t="s">
        <v>826</v>
      </c>
      <c r="AX19" s="931" t="s">
        <v>826</v>
      </c>
      <c r="AY19" s="931" t="s">
        <v>826</v>
      </c>
      <c r="AZ19" s="931" t="s">
        <v>826</v>
      </c>
      <c r="BA19" s="1127"/>
      <c r="BB19" s="1128" t="s">
        <v>826</v>
      </c>
      <c r="BC19" s="1128" t="s">
        <v>826</v>
      </c>
      <c r="BD19" s="1128" t="s">
        <v>826</v>
      </c>
      <c r="BE19" s="1128" t="s">
        <v>826</v>
      </c>
      <c r="BF19" s="1128" t="s">
        <v>826</v>
      </c>
      <c r="BG19" s="1128" t="s">
        <v>826</v>
      </c>
      <c r="BH19" s="1128" t="s">
        <v>826</v>
      </c>
      <c r="BI19" s="1128" t="s">
        <v>826</v>
      </c>
      <c r="BJ19" s="1127"/>
      <c r="BK19" s="931" t="s">
        <v>313</v>
      </c>
      <c r="BL19" s="931" t="s">
        <v>313</v>
      </c>
      <c r="BM19" s="931" t="s">
        <v>313</v>
      </c>
      <c r="BN19" s="931" t="s">
        <v>313</v>
      </c>
      <c r="BO19" s="931" t="s">
        <v>313</v>
      </c>
      <c r="BP19" s="931" t="s">
        <v>313</v>
      </c>
      <c r="BQ19" s="931" t="s">
        <v>313</v>
      </c>
      <c r="BR19" s="931" t="s">
        <v>313</v>
      </c>
      <c r="BT19" s="931" t="s">
        <v>827</v>
      </c>
      <c r="BU19" s="931" t="s">
        <v>828</v>
      </c>
      <c r="BV19" s="931" t="str">
        <f t="shared" ref="BV19:BX19" si="35">BU19</f>
        <v>growth rate - Net sales in %</v>
      </c>
      <c r="BW19" s="931" t="str">
        <f t="shared" si="35"/>
        <v>growth rate - Net sales in %</v>
      </c>
      <c r="BX19" s="931" t="str">
        <f t="shared" si="35"/>
        <v>growth rate - Net sales in %</v>
      </c>
      <c r="BZ19" s="931" t="s">
        <v>829</v>
      </c>
      <c r="CA19" s="931" t="s">
        <v>829</v>
      </c>
      <c r="CB19" s="931" t="s">
        <v>829</v>
      </c>
      <c r="CC19" s="931" t="s">
        <v>829</v>
      </c>
      <c r="CD19" s="931" t="s">
        <v>829</v>
      </c>
      <c r="CE19" s="931" t="s">
        <v>829</v>
      </c>
      <c r="CF19" s="931" t="s">
        <v>829</v>
      </c>
      <c r="CG19" s="931" t="s">
        <v>829</v>
      </c>
      <c r="CI19" s="931" t="s">
        <v>830</v>
      </c>
      <c r="CJ19" s="931" t="s">
        <v>830</v>
      </c>
      <c r="CK19" s="931" t="s">
        <v>830</v>
      </c>
      <c r="CL19" s="931" t="s">
        <v>830</v>
      </c>
      <c r="CM19" s="931" t="s">
        <v>830</v>
      </c>
      <c r="CN19" s="931" t="s">
        <v>830</v>
      </c>
      <c r="CO19" s="931" t="s">
        <v>830</v>
      </c>
      <c r="CP19" s="931" t="s">
        <v>830</v>
      </c>
      <c r="CR19" s="1128" t="s">
        <v>829</v>
      </c>
      <c r="CS19" s="1128" t="s">
        <v>829</v>
      </c>
      <c r="CT19" s="1128" t="s">
        <v>829</v>
      </c>
      <c r="CU19" s="1128" t="s">
        <v>829</v>
      </c>
      <c r="CV19" s="1128" t="s">
        <v>829</v>
      </c>
      <c r="CW19" s="1128" t="s">
        <v>829</v>
      </c>
      <c r="CX19" s="1128" t="s">
        <v>829</v>
      </c>
      <c r="CY19" s="1128" t="s">
        <v>829</v>
      </c>
      <c r="DA19" s="931" t="s">
        <v>741</v>
      </c>
      <c r="DB19" s="931" t="s">
        <v>741</v>
      </c>
      <c r="DC19" s="931" t="s">
        <v>741</v>
      </c>
      <c r="DD19" s="931" t="s">
        <v>741</v>
      </c>
      <c r="DE19" s="931" t="s">
        <v>741</v>
      </c>
      <c r="DF19" s="931" t="s">
        <v>741</v>
      </c>
      <c r="DG19" s="931" t="s">
        <v>741</v>
      </c>
      <c r="DH19" s="931" t="s">
        <v>741</v>
      </c>
      <c r="DJ19" s="931" t="s">
        <v>318</v>
      </c>
      <c r="DK19" s="931" t="s">
        <v>318</v>
      </c>
      <c r="DL19" s="931" t="s">
        <v>318</v>
      </c>
      <c r="DM19" s="931" t="s">
        <v>318</v>
      </c>
      <c r="DN19" s="931" t="s">
        <v>318</v>
      </c>
      <c r="DO19" s="931" t="s">
        <v>318</v>
      </c>
      <c r="DP19" s="931" t="s">
        <v>318</v>
      </c>
      <c r="DQ19" s="931" t="s">
        <v>318</v>
      </c>
      <c r="DS19" s="931" t="s">
        <v>831</v>
      </c>
      <c r="DT19" s="931" t="str">
        <f>DS19</f>
        <v>Gross Margin</v>
      </c>
      <c r="DU19" s="931" t="str">
        <f t="shared" ref="DU19:DZ19" si="36">DT19</f>
        <v>Gross Margin</v>
      </c>
      <c r="DV19" s="931" t="str">
        <f t="shared" si="36"/>
        <v>Gross Margin</v>
      </c>
      <c r="DW19" s="931" t="str">
        <f t="shared" si="36"/>
        <v>Gross Margin</v>
      </c>
      <c r="DX19" s="931" t="str">
        <f t="shared" si="36"/>
        <v>Gross Margin</v>
      </c>
      <c r="DY19" s="931" t="str">
        <f t="shared" si="36"/>
        <v>Gross Margin</v>
      </c>
      <c r="DZ19" s="931" t="str">
        <f t="shared" si="36"/>
        <v>Gross Margin</v>
      </c>
      <c r="EB19" s="1129" t="s">
        <v>320</v>
      </c>
      <c r="EC19" s="1130" t="s">
        <v>320</v>
      </c>
      <c r="ED19" s="931" t="s">
        <v>320</v>
      </c>
      <c r="EE19" s="931" t="s">
        <v>320</v>
      </c>
      <c r="EF19" s="931" t="s">
        <v>320</v>
      </c>
      <c r="EG19" s="931" t="s">
        <v>320</v>
      </c>
      <c r="EH19" s="931" t="s">
        <v>320</v>
      </c>
      <c r="EI19" s="931" t="s">
        <v>320</v>
      </c>
      <c r="EJ19" s="931" t="s">
        <v>320</v>
      </c>
      <c r="EL19" s="931" t="s">
        <v>832</v>
      </c>
      <c r="EM19" s="931" t="str">
        <f>EL19</f>
        <v>Selling exp.</v>
      </c>
      <c r="EN19" s="931" t="str">
        <f t="shared" si="27"/>
        <v>Selling exp.</v>
      </c>
      <c r="EO19" s="931" t="str">
        <f t="shared" si="27"/>
        <v>Selling exp.</v>
      </c>
      <c r="EP19" s="931" t="str">
        <f t="shared" si="27"/>
        <v>Selling exp.</v>
      </c>
      <c r="EQ19" s="931" t="str">
        <f t="shared" si="27"/>
        <v>Selling exp.</v>
      </c>
      <c r="ER19" s="931" t="str">
        <f t="shared" si="27"/>
        <v>Selling exp.</v>
      </c>
      <c r="ES19" s="931" t="str">
        <f t="shared" si="27"/>
        <v>Selling exp.</v>
      </c>
      <c r="ET19" s="931" t="str">
        <f t="shared" si="27"/>
        <v>Selling exp.</v>
      </c>
      <c r="EV19" s="1128" t="s">
        <v>833</v>
      </c>
      <c r="EW19" s="1128" t="str">
        <f>EV19</f>
        <v>M&amp;S expenses</v>
      </c>
      <c r="EX19" s="1128" t="str">
        <f t="shared" ref="EX19:FD19" si="37">EW19</f>
        <v>M&amp;S expenses</v>
      </c>
      <c r="EY19" s="1128" t="str">
        <f t="shared" si="37"/>
        <v>M&amp;S expenses</v>
      </c>
      <c r="EZ19" s="1128" t="str">
        <f t="shared" si="37"/>
        <v>M&amp;S expenses</v>
      </c>
      <c r="FA19" s="1128" t="str">
        <f t="shared" si="37"/>
        <v>M&amp;S expenses</v>
      </c>
      <c r="FB19" s="1128" t="str">
        <f t="shared" si="37"/>
        <v>M&amp;S expenses</v>
      </c>
      <c r="FC19" s="1128" t="str">
        <f t="shared" si="37"/>
        <v>M&amp;S expenses</v>
      </c>
      <c r="FD19" s="1128" t="str">
        <f t="shared" si="37"/>
        <v>M&amp;S expenses</v>
      </c>
      <c r="FF19" s="931" t="s">
        <v>750</v>
      </c>
      <c r="FG19" s="931" t="s">
        <v>750</v>
      </c>
      <c r="FH19" s="931" t="s">
        <v>750</v>
      </c>
      <c r="FI19" s="931" t="s">
        <v>750</v>
      </c>
      <c r="FJ19" s="931" t="s">
        <v>750</v>
      </c>
      <c r="FK19" s="931" t="s">
        <v>750</v>
      </c>
      <c r="FL19" s="931" t="s">
        <v>750</v>
      </c>
      <c r="FM19" s="931" t="s">
        <v>750</v>
      </c>
      <c r="FO19" s="931" t="s">
        <v>834</v>
      </c>
      <c r="FP19" s="931" t="str">
        <f>FO19</f>
        <v>R&amp;D exp.</v>
      </c>
      <c r="FQ19" s="931" t="str">
        <f t="shared" ref="FQ19:FV19" si="38">FP19</f>
        <v>R&amp;D exp.</v>
      </c>
      <c r="FR19" s="931" t="str">
        <f t="shared" si="38"/>
        <v>R&amp;D exp.</v>
      </c>
      <c r="FS19" s="931" t="str">
        <f t="shared" si="38"/>
        <v>R&amp;D exp.</v>
      </c>
      <c r="FT19" s="931" t="str">
        <f t="shared" si="38"/>
        <v>R&amp;D exp.</v>
      </c>
      <c r="FU19" s="931" t="str">
        <f t="shared" si="38"/>
        <v>R&amp;D exp.</v>
      </c>
      <c r="FV19" s="931" t="str">
        <f t="shared" si="38"/>
        <v>R&amp;D exp.</v>
      </c>
      <c r="FX19" s="931" t="s">
        <v>698</v>
      </c>
      <c r="FY19" s="931" t="str">
        <f>FX19</f>
        <v>Other operating exp.</v>
      </c>
      <c r="FZ19" s="931" t="str">
        <f t="shared" ref="FZ19:GE19" si="39">FY19</f>
        <v>Other operating exp.</v>
      </c>
      <c r="GA19" s="931" t="str">
        <f t="shared" si="39"/>
        <v>Other operating exp.</v>
      </c>
      <c r="GB19" s="931" t="str">
        <f t="shared" si="39"/>
        <v>Other operating exp.</v>
      </c>
      <c r="GC19" s="931" t="str">
        <f t="shared" si="39"/>
        <v>Other operating exp.</v>
      </c>
      <c r="GD19" s="931" t="str">
        <f t="shared" si="39"/>
        <v>Other operating exp.</v>
      </c>
      <c r="GE19" s="931" t="str">
        <f t="shared" si="39"/>
        <v>Other operating exp.</v>
      </c>
    </row>
    <row r="20" spans="1:187">
      <c r="A20" s="4"/>
      <c r="B20" s="4"/>
      <c r="C20" s="4"/>
      <c r="D20" s="4"/>
      <c r="E20" s="1131" t="s">
        <v>835</v>
      </c>
      <c r="F20" s="1131"/>
      <c r="G20" s="1131"/>
      <c r="H20" s="1131"/>
      <c r="I20" s="932">
        <v>1</v>
      </c>
      <c r="J20" s="932">
        <v>2</v>
      </c>
      <c r="K20" s="932">
        <v>3</v>
      </c>
      <c r="L20" s="932">
        <v>4</v>
      </c>
      <c r="M20" s="932">
        <v>5</v>
      </c>
      <c r="N20" s="932">
        <v>6</v>
      </c>
      <c r="O20" s="932">
        <v>7</v>
      </c>
      <c r="P20" s="932">
        <v>8</v>
      </c>
      <c r="R20" s="932">
        <v>1</v>
      </c>
      <c r="S20" s="932">
        <v>2</v>
      </c>
      <c r="T20" s="932">
        <v>3</v>
      </c>
      <c r="U20" s="932">
        <v>4</v>
      </c>
      <c r="V20" s="932">
        <v>5</v>
      </c>
      <c r="W20" s="932">
        <v>6</v>
      </c>
      <c r="X20" s="932">
        <v>7</v>
      </c>
      <c r="Y20" s="932">
        <v>8</v>
      </c>
      <c r="AA20" s="932">
        <v>1</v>
      </c>
      <c r="AB20" s="932">
        <v>2</v>
      </c>
      <c r="AC20" s="932">
        <v>3</v>
      </c>
      <c r="AD20" s="932">
        <v>4</v>
      </c>
      <c r="AE20" s="932">
        <v>5</v>
      </c>
      <c r="AF20" s="932">
        <v>6</v>
      </c>
      <c r="AG20" s="932">
        <v>7</v>
      </c>
      <c r="AH20" s="932">
        <v>8</v>
      </c>
      <c r="AJ20" s="932">
        <v>1</v>
      </c>
      <c r="AK20" s="932">
        <v>2</v>
      </c>
      <c r="AL20" s="932">
        <v>3</v>
      </c>
      <c r="AM20" s="932">
        <v>4</v>
      </c>
      <c r="AN20" s="932">
        <v>5</v>
      </c>
      <c r="AO20" s="932">
        <v>6</v>
      </c>
      <c r="AP20" s="932">
        <v>7</v>
      </c>
      <c r="AQ20" s="932">
        <v>8</v>
      </c>
      <c r="AS20" s="932">
        <v>1</v>
      </c>
      <c r="AT20" s="932">
        <v>2</v>
      </c>
      <c r="AU20" s="932">
        <v>3</v>
      </c>
      <c r="AV20" s="932">
        <v>4</v>
      </c>
      <c r="AW20" s="932">
        <v>5</v>
      </c>
      <c r="AX20" s="932">
        <v>6</v>
      </c>
      <c r="AY20" s="932">
        <v>7</v>
      </c>
      <c r="AZ20" s="932">
        <v>8</v>
      </c>
      <c r="BB20" s="1132">
        <v>1</v>
      </c>
      <c r="BC20" s="1132">
        <v>2</v>
      </c>
      <c r="BD20" s="1132">
        <v>3</v>
      </c>
      <c r="BE20" s="1132">
        <v>4</v>
      </c>
      <c r="BF20" s="1132">
        <v>5</v>
      </c>
      <c r="BG20" s="1132">
        <v>6</v>
      </c>
      <c r="BH20" s="1132">
        <v>7</v>
      </c>
      <c r="BI20" s="1132">
        <v>8</v>
      </c>
      <c r="BK20" s="932">
        <v>1</v>
      </c>
      <c r="BL20" s="932">
        <v>2</v>
      </c>
      <c r="BM20" s="932">
        <v>3</v>
      </c>
      <c r="BN20" s="932">
        <v>4</v>
      </c>
      <c r="BO20" s="932">
        <v>5</v>
      </c>
      <c r="BP20" s="932">
        <v>6</v>
      </c>
      <c r="BQ20" s="932">
        <v>7</v>
      </c>
      <c r="BR20" s="932">
        <v>8</v>
      </c>
      <c r="BT20" s="932"/>
      <c r="BU20" s="932">
        <v>5</v>
      </c>
      <c r="BV20" s="932">
        <v>6</v>
      </c>
      <c r="BW20" s="932">
        <v>7</v>
      </c>
      <c r="BX20" s="932">
        <v>8</v>
      </c>
      <c r="BZ20" s="932">
        <v>1</v>
      </c>
      <c r="CA20" s="932">
        <v>2</v>
      </c>
      <c r="CB20" s="932">
        <v>3</v>
      </c>
      <c r="CC20" s="932">
        <v>4</v>
      </c>
      <c r="CD20" s="932">
        <v>5</v>
      </c>
      <c r="CE20" s="932">
        <v>6</v>
      </c>
      <c r="CF20" s="932">
        <v>7</v>
      </c>
      <c r="CG20" s="932">
        <v>8</v>
      </c>
      <c r="CI20" s="932">
        <v>1</v>
      </c>
      <c r="CJ20" s="932">
        <v>2</v>
      </c>
      <c r="CK20" s="932">
        <v>3</v>
      </c>
      <c r="CL20" s="932">
        <v>4</v>
      </c>
      <c r="CM20" s="932">
        <v>5</v>
      </c>
      <c r="CN20" s="932">
        <v>6</v>
      </c>
      <c r="CO20" s="932">
        <v>7</v>
      </c>
      <c r="CP20" s="932">
        <v>8</v>
      </c>
      <c r="CR20" s="1132">
        <v>1</v>
      </c>
      <c r="CS20" s="1132">
        <v>2</v>
      </c>
      <c r="CT20" s="1132">
        <v>3</v>
      </c>
      <c r="CU20" s="1132">
        <v>4</v>
      </c>
      <c r="CV20" s="1132">
        <v>5</v>
      </c>
      <c r="CW20" s="1132">
        <v>6</v>
      </c>
      <c r="CX20" s="1132">
        <v>7</v>
      </c>
      <c r="CY20" s="1132">
        <v>8</v>
      </c>
      <c r="DA20" s="932">
        <v>1</v>
      </c>
      <c r="DB20" s="932">
        <v>2</v>
      </c>
      <c r="DC20" s="932">
        <v>3</v>
      </c>
      <c r="DD20" s="932">
        <v>4</v>
      </c>
      <c r="DE20" s="932">
        <v>5</v>
      </c>
      <c r="DF20" s="932">
        <v>6</v>
      </c>
      <c r="DG20" s="932">
        <v>7</v>
      </c>
      <c r="DH20" s="932">
        <v>8</v>
      </c>
      <c r="DJ20" s="932">
        <v>1</v>
      </c>
      <c r="DK20" s="932">
        <v>2</v>
      </c>
      <c r="DL20" s="932">
        <v>3</v>
      </c>
      <c r="DM20" s="932">
        <v>4</v>
      </c>
      <c r="DN20" s="932">
        <v>5</v>
      </c>
      <c r="DO20" s="932">
        <v>6</v>
      </c>
      <c r="DP20" s="932">
        <v>7</v>
      </c>
      <c r="DQ20" s="932">
        <v>8</v>
      </c>
      <c r="DS20" s="932">
        <v>1</v>
      </c>
      <c r="DT20" s="932">
        <v>2</v>
      </c>
      <c r="DU20" s="932">
        <v>3</v>
      </c>
      <c r="DV20" s="932">
        <v>4</v>
      </c>
      <c r="DW20" s="932">
        <v>5</v>
      </c>
      <c r="DX20" s="932">
        <v>6</v>
      </c>
      <c r="DY20" s="932">
        <v>7</v>
      </c>
      <c r="DZ20" s="932">
        <v>8</v>
      </c>
      <c r="EB20" s="1">
        <v>0</v>
      </c>
      <c r="EC20" s="932">
        <v>1</v>
      </c>
      <c r="ED20" s="932">
        <v>2</v>
      </c>
      <c r="EE20" s="932">
        <v>3</v>
      </c>
      <c r="EF20" s="932">
        <v>4</v>
      </c>
      <c r="EG20" s="932">
        <v>5</v>
      </c>
      <c r="EH20" s="932">
        <v>6</v>
      </c>
      <c r="EI20" s="932">
        <v>7</v>
      </c>
      <c r="EJ20" s="932">
        <v>8</v>
      </c>
      <c r="EL20" s="932">
        <v>0</v>
      </c>
      <c r="EM20" s="932">
        <v>1</v>
      </c>
      <c r="EN20" s="932">
        <v>2</v>
      </c>
      <c r="EO20" s="932">
        <v>3</v>
      </c>
      <c r="EP20" s="932">
        <v>4</v>
      </c>
      <c r="EQ20" s="932">
        <v>5</v>
      </c>
      <c r="ER20" s="932">
        <v>6</v>
      </c>
      <c r="ES20" s="932">
        <v>7</v>
      </c>
      <c r="ET20" s="932">
        <v>8</v>
      </c>
      <c r="EV20" s="1132">
        <v>0</v>
      </c>
      <c r="EW20" s="1132">
        <v>1</v>
      </c>
      <c r="EX20" s="1132">
        <v>2</v>
      </c>
      <c r="EY20" s="1132">
        <v>3</v>
      </c>
      <c r="EZ20" s="1132">
        <v>4</v>
      </c>
      <c r="FA20" s="1132">
        <v>5</v>
      </c>
      <c r="FB20" s="1132">
        <v>6</v>
      </c>
      <c r="FC20" s="1132">
        <v>7</v>
      </c>
      <c r="FD20" s="1132">
        <v>8</v>
      </c>
      <c r="FF20" s="932">
        <v>1</v>
      </c>
      <c r="FG20" s="932">
        <v>2</v>
      </c>
      <c r="FH20" s="932">
        <v>3</v>
      </c>
      <c r="FI20" s="932">
        <v>4</v>
      </c>
      <c r="FJ20" s="932">
        <v>5</v>
      </c>
      <c r="FK20" s="932">
        <v>6</v>
      </c>
      <c r="FL20" s="932">
        <v>7</v>
      </c>
      <c r="FM20" s="932">
        <v>8</v>
      </c>
      <c r="FO20" s="932">
        <v>1</v>
      </c>
      <c r="FP20" s="932">
        <v>2</v>
      </c>
      <c r="FQ20" s="932">
        <v>3</v>
      </c>
      <c r="FR20" s="932">
        <v>4</v>
      </c>
      <c r="FS20" s="932">
        <v>5</v>
      </c>
      <c r="FT20" s="932">
        <v>6</v>
      </c>
      <c r="FU20" s="932">
        <v>7</v>
      </c>
      <c r="FV20" s="932">
        <v>8</v>
      </c>
      <c r="FX20" s="932">
        <v>1</v>
      </c>
      <c r="FY20" s="932">
        <v>2</v>
      </c>
      <c r="FZ20" s="932">
        <v>3</v>
      </c>
      <c r="GA20" s="932">
        <v>4</v>
      </c>
      <c r="GB20" s="932">
        <v>5</v>
      </c>
      <c r="GC20" s="932">
        <v>6</v>
      </c>
      <c r="GD20" s="932">
        <v>7</v>
      </c>
      <c r="GE20" s="932">
        <v>8</v>
      </c>
    </row>
    <row r="21" spans="1:187" ht="38.25">
      <c r="A21" s="1116" t="s">
        <v>798</v>
      </c>
      <c r="B21" s="1116"/>
      <c r="C21" s="1116" t="s">
        <v>799</v>
      </c>
      <c r="D21" s="1116" t="s">
        <v>800</v>
      </c>
      <c r="E21" s="1116" t="s">
        <v>801</v>
      </c>
      <c r="F21" s="1116" t="str">
        <f>Input!G59</f>
        <v>Country</v>
      </c>
      <c r="G21" s="1116" t="str">
        <f>Input!P59</f>
        <v>launch year</v>
      </c>
      <c r="H21" s="1116" t="str">
        <f>Input!Q59</f>
        <v>launch month</v>
      </c>
      <c r="I21" s="933">
        <f>Input!$C$8</f>
        <v>2027</v>
      </c>
      <c r="J21" s="933">
        <f t="shared" ref="J21:P21" si="40">I21+1</f>
        <v>2028</v>
      </c>
      <c r="K21" s="933">
        <f t="shared" si="40"/>
        <v>2029</v>
      </c>
      <c r="L21" s="933">
        <f t="shared" si="40"/>
        <v>2030</v>
      </c>
      <c r="M21" s="933">
        <f t="shared" si="40"/>
        <v>2031</v>
      </c>
      <c r="N21" s="933">
        <f t="shared" si="40"/>
        <v>2032</v>
      </c>
      <c r="O21" s="933">
        <f t="shared" si="40"/>
        <v>2033</v>
      </c>
      <c r="P21" s="933">
        <f t="shared" si="40"/>
        <v>2034</v>
      </c>
      <c r="R21" s="933">
        <f t="shared" ref="R21:Y21" si="41">I21</f>
        <v>2027</v>
      </c>
      <c r="S21" s="933">
        <f t="shared" si="41"/>
        <v>2028</v>
      </c>
      <c r="T21" s="933">
        <f t="shared" si="41"/>
        <v>2029</v>
      </c>
      <c r="U21" s="933">
        <f t="shared" si="41"/>
        <v>2030</v>
      </c>
      <c r="V21" s="933">
        <f t="shared" si="41"/>
        <v>2031</v>
      </c>
      <c r="W21" s="933">
        <f t="shared" si="41"/>
        <v>2032</v>
      </c>
      <c r="X21" s="933">
        <f t="shared" si="41"/>
        <v>2033</v>
      </c>
      <c r="Y21" s="933">
        <f t="shared" si="41"/>
        <v>2034</v>
      </c>
      <c r="Z21" s="1127"/>
      <c r="AA21" s="933">
        <f t="shared" ref="AA21:AH21" si="42">I21</f>
        <v>2027</v>
      </c>
      <c r="AB21" s="933">
        <f t="shared" si="42"/>
        <v>2028</v>
      </c>
      <c r="AC21" s="933">
        <f t="shared" si="42"/>
        <v>2029</v>
      </c>
      <c r="AD21" s="933">
        <f t="shared" si="42"/>
        <v>2030</v>
      </c>
      <c r="AE21" s="933">
        <f t="shared" si="42"/>
        <v>2031</v>
      </c>
      <c r="AF21" s="933">
        <f t="shared" si="42"/>
        <v>2032</v>
      </c>
      <c r="AG21" s="933">
        <f t="shared" si="42"/>
        <v>2033</v>
      </c>
      <c r="AH21" s="933">
        <f t="shared" si="42"/>
        <v>2034</v>
      </c>
      <c r="AJ21" s="933">
        <f t="shared" ref="AJ21:AQ21" si="43">AA21</f>
        <v>2027</v>
      </c>
      <c r="AK21" s="933">
        <f t="shared" si="43"/>
        <v>2028</v>
      </c>
      <c r="AL21" s="933">
        <f t="shared" si="43"/>
        <v>2029</v>
      </c>
      <c r="AM21" s="933">
        <f t="shared" si="43"/>
        <v>2030</v>
      </c>
      <c r="AN21" s="933">
        <f t="shared" si="43"/>
        <v>2031</v>
      </c>
      <c r="AO21" s="933">
        <f t="shared" si="43"/>
        <v>2032</v>
      </c>
      <c r="AP21" s="933">
        <f t="shared" si="43"/>
        <v>2033</v>
      </c>
      <c r="AQ21" s="933">
        <f t="shared" si="43"/>
        <v>2034</v>
      </c>
      <c r="AS21" s="933">
        <f t="shared" ref="AS21:AZ21" si="44">AJ21</f>
        <v>2027</v>
      </c>
      <c r="AT21" s="933">
        <f t="shared" si="44"/>
        <v>2028</v>
      </c>
      <c r="AU21" s="933">
        <f t="shared" si="44"/>
        <v>2029</v>
      </c>
      <c r="AV21" s="933">
        <f t="shared" si="44"/>
        <v>2030</v>
      </c>
      <c r="AW21" s="933">
        <f t="shared" si="44"/>
        <v>2031</v>
      </c>
      <c r="AX21" s="933">
        <f t="shared" si="44"/>
        <v>2032</v>
      </c>
      <c r="AY21" s="933">
        <f t="shared" si="44"/>
        <v>2033</v>
      </c>
      <c r="AZ21" s="933">
        <f t="shared" si="44"/>
        <v>2034</v>
      </c>
      <c r="BB21" s="1133">
        <f>$I$21</f>
        <v>2027</v>
      </c>
      <c r="BC21" s="1133">
        <f>BB21+1</f>
        <v>2028</v>
      </c>
      <c r="BD21" s="1133">
        <f t="shared" ref="BD21:BH21" si="45">BC21+1</f>
        <v>2029</v>
      </c>
      <c r="BE21" s="1133">
        <f t="shared" si="45"/>
        <v>2030</v>
      </c>
      <c r="BF21" s="1133">
        <f t="shared" si="45"/>
        <v>2031</v>
      </c>
      <c r="BG21" s="1133">
        <f t="shared" si="45"/>
        <v>2032</v>
      </c>
      <c r="BH21" s="1133">
        <f t="shared" si="45"/>
        <v>2033</v>
      </c>
      <c r="BI21" s="1133">
        <f>BH21+1</f>
        <v>2034</v>
      </c>
      <c r="BK21" s="933">
        <f>Input!$C$8</f>
        <v>2027</v>
      </c>
      <c r="BL21" s="933">
        <f>BK21+1</f>
        <v>2028</v>
      </c>
      <c r="BM21" s="933">
        <f t="shared" ref="BM21:BR21" si="46">BL21+1</f>
        <v>2029</v>
      </c>
      <c r="BN21" s="933">
        <f t="shared" si="46"/>
        <v>2030</v>
      </c>
      <c r="BO21" s="933">
        <f t="shared" si="46"/>
        <v>2031</v>
      </c>
      <c r="BP21" s="933">
        <f t="shared" si="46"/>
        <v>2032</v>
      </c>
      <c r="BQ21" s="933">
        <f t="shared" si="46"/>
        <v>2033</v>
      </c>
      <c r="BR21" s="933">
        <f t="shared" si="46"/>
        <v>2034</v>
      </c>
      <c r="BT21" s="1116" t="s">
        <v>836</v>
      </c>
      <c r="BU21" s="933">
        <f>BN21+1</f>
        <v>2031</v>
      </c>
      <c r="BV21" s="933">
        <f t="shared" ref="BV21:BW21" si="47">BU21+1</f>
        <v>2032</v>
      </c>
      <c r="BW21" s="933">
        <f t="shared" si="47"/>
        <v>2033</v>
      </c>
      <c r="BX21" s="933">
        <f>BW21+1</f>
        <v>2034</v>
      </c>
      <c r="BZ21" s="933">
        <f>Input!$C$8</f>
        <v>2027</v>
      </c>
      <c r="CA21" s="933">
        <f t="shared" ref="CA21:CG21" si="48">BZ21+1</f>
        <v>2028</v>
      </c>
      <c r="CB21" s="933">
        <f t="shared" si="48"/>
        <v>2029</v>
      </c>
      <c r="CC21" s="933">
        <f t="shared" si="48"/>
        <v>2030</v>
      </c>
      <c r="CD21" s="933">
        <f t="shared" si="48"/>
        <v>2031</v>
      </c>
      <c r="CE21" s="933">
        <f t="shared" si="48"/>
        <v>2032</v>
      </c>
      <c r="CF21" s="933">
        <f t="shared" si="48"/>
        <v>2033</v>
      </c>
      <c r="CG21" s="933">
        <f t="shared" si="48"/>
        <v>2034</v>
      </c>
      <c r="CI21" s="933">
        <f>Input!$C$8</f>
        <v>2027</v>
      </c>
      <c r="CJ21" s="933">
        <f t="shared" ref="CJ21:CP21" si="49">CI21+1</f>
        <v>2028</v>
      </c>
      <c r="CK21" s="933">
        <f t="shared" si="49"/>
        <v>2029</v>
      </c>
      <c r="CL21" s="933">
        <f t="shared" si="49"/>
        <v>2030</v>
      </c>
      <c r="CM21" s="933">
        <f t="shared" si="49"/>
        <v>2031</v>
      </c>
      <c r="CN21" s="933">
        <f t="shared" si="49"/>
        <v>2032</v>
      </c>
      <c r="CO21" s="933">
        <f t="shared" si="49"/>
        <v>2033</v>
      </c>
      <c r="CP21" s="933">
        <f t="shared" si="49"/>
        <v>2034</v>
      </c>
      <c r="CR21" s="1133">
        <f>$I$21</f>
        <v>2027</v>
      </c>
      <c r="CS21" s="1133">
        <f t="shared" ref="CS21:CY21" si="50">CR21+1</f>
        <v>2028</v>
      </c>
      <c r="CT21" s="1133">
        <f t="shared" si="50"/>
        <v>2029</v>
      </c>
      <c r="CU21" s="1133">
        <f t="shared" si="50"/>
        <v>2030</v>
      </c>
      <c r="CV21" s="1133">
        <f t="shared" si="50"/>
        <v>2031</v>
      </c>
      <c r="CW21" s="1133">
        <f t="shared" si="50"/>
        <v>2032</v>
      </c>
      <c r="CX21" s="1133">
        <f t="shared" si="50"/>
        <v>2033</v>
      </c>
      <c r="CY21" s="1133">
        <f t="shared" si="50"/>
        <v>2034</v>
      </c>
      <c r="DA21" s="933">
        <f>Input!$C$8</f>
        <v>2027</v>
      </c>
      <c r="DB21" s="933">
        <f t="shared" ref="DB21:DH21" si="51">DA21+1</f>
        <v>2028</v>
      </c>
      <c r="DC21" s="933">
        <f t="shared" si="51"/>
        <v>2029</v>
      </c>
      <c r="DD21" s="933">
        <f t="shared" si="51"/>
        <v>2030</v>
      </c>
      <c r="DE21" s="933">
        <f t="shared" si="51"/>
        <v>2031</v>
      </c>
      <c r="DF21" s="933">
        <f t="shared" si="51"/>
        <v>2032</v>
      </c>
      <c r="DG21" s="933">
        <f t="shared" si="51"/>
        <v>2033</v>
      </c>
      <c r="DH21" s="933">
        <f t="shared" si="51"/>
        <v>2034</v>
      </c>
      <c r="DJ21" s="933">
        <f>Input!$C$8</f>
        <v>2027</v>
      </c>
      <c r="DK21" s="933">
        <f t="shared" ref="DK21:DQ21" si="52">DJ21+1</f>
        <v>2028</v>
      </c>
      <c r="DL21" s="933">
        <f t="shared" si="52"/>
        <v>2029</v>
      </c>
      <c r="DM21" s="933">
        <f t="shared" si="52"/>
        <v>2030</v>
      </c>
      <c r="DN21" s="933">
        <f t="shared" si="52"/>
        <v>2031</v>
      </c>
      <c r="DO21" s="933">
        <f t="shared" si="52"/>
        <v>2032</v>
      </c>
      <c r="DP21" s="933">
        <f t="shared" si="52"/>
        <v>2033</v>
      </c>
      <c r="DQ21" s="933">
        <f t="shared" si="52"/>
        <v>2034</v>
      </c>
      <c r="DS21" s="933">
        <f>Input!$C$8</f>
        <v>2027</v>
      </c>
      <c r="DT21" s="933">
        <f t="shared" ref="DT21:DZ21" si="53">DS21+1</f>
        <v>2028</v>
      </c>
      <c r="DU21" s="933">
        <f t="shared" si="53"/>
        <v>2029</v>
      </c>
      <c r="DV21" s="933">
        <f t="shared" si="53"/>
        <v>2030</v>
      </c>
      <c r="DW21" s="933">
        <f t="shared" si="53"/>
        <v>2031</v>
      </c>
      <c r="DX21" s="933">
        <f t="shared" si="53"/>
        <v>2032</v>
      </c>
      <c r="DY21" s="933">
        <f t="shared" si="53"/>
        <v>2033</v>
      </c>
      <c r="DZ21" s="933">
        <f t="shared" si="53"/>
        <v>2034</v>
      </c>
      <c r="EB21" s="1134">
        <f>EC21-1</f>
        <v>2026</v>
      </c>
      <c r="EC21" s="933">
        <f>Input!$C$8</f>
        <v>2027</v>
      </c>
      <c r="ED21" s="933">
        <f t="shared" ref="ED21:EJ21" si="54">EC21+1</f>
        <v>2028</v>
      </c>
      <c r="EE21" s="933">
        <f t="shared" si="54"/>
        <v>2029</v>
      </c>
      <c r="EF21" s="933">
        <f t="shared" si="54"/>
        <v>2030</v>
      </c>
      <c r="EG21" s="933">
        <f t="shared" si="54"/>
        <v>2031</v>
      </c>
      <c r="EH21" s="933">
        <f t="shared" si="54"/>
        <v>2032</v>
      </c>
      <c r="EI21" s="933">
        <f t="shared" si="54"/>
        <v>2033</v>
      </c>
      <c r="EJ21" s="933">
        <f t="shared" si="54"/>
        <v>2034</v>
      </c>
      <c r="EL21" s="933">
        <f>EM21-1</f>
        <v>2026</v>
      </c>
      <c r="EM21" s="933">
        <f t="shared" ref="EM21:ET21" si="55">EC21</f>
        <v>2027</v>
      </c>
      <c r="EN21" s="933">
        <f t="shared" si="55"/>
        <v>2028</v>
      </c>
      <c r="EO21" s="933">
        <f t="shared" si="55"/>
        <v>2029</v>
      </c>
      <c r="EP21" s="933">
        <f t="shared" si="55"/>
        <v>2030</v>
      </c>
      <c r="EQ21" s="933">
        <f t="shared" si="55"/>
        <v>2031</v>
      </c>
      <c r="ER21" s="933">
        <f t="shared" si="55"/>
        <v>2032</v>
      </c>
      <c r="ES21" s="933">
        <f t="shared" si="55"/>
        <v>2033</v>
      </c>
      <c r="ET21" s="933">
        <f t="shared" si="55"/>
        <v>2034</v>
      </c>
      <c r="EV21" s="1133">
        <f>EW21-1</f>
        <v>2026</v>
      </c>
      <c r="EW21" s="1133">
        <f t="shared" ref="EW21:FD21" si="56">EC21</f>
        <v>2027</v>
      </c>
      <c r="EX21" s="1133">
        <f t="shared" si="56"/>
        <v>2028</v>
      </c>
      <c r="EY21" s="1133">
        <f t="shared" si="56"/>
        <v>2029</v>
      </c>
      <c r="EZ21" s="1133">
        <f t="shared" si="56"/>
        <v>2030</v>
      </c>
      <c r="FA21" s="1133">
        <f t="shared" si="56"/>
        <v>2031</v>
      </c>
      <c r="FB21" s="1133">
        <f t="shared" si="56"/>
        <v>2032</v>
      </c>
      <c r="FC21" s="1133">
        <f t="shared" si="56"/>
        <v>2033</v>
      </c>
      <c r="FD21" s="1133">
        <f t="shared" si="56"/>
        <v>2034</v>
      </c>
      <c r="FF21" s="933">
        <f t="shared" ref="FF21:FM21" si="57">EC21</f>
        <v>2027</v>
      </c>
      <c r="FG21" s="933">
        <f t="shared" si="57"/>
        <v>2028</v>
      </c>
      <c r="FH21" s="933">
        <f t="shared" si="57"/>
        <v>2029</v>
      </c>
      <c r="FI21" s="933">
        <f t="shared" si="57"/>
        <v>2030</v>
      </c>
      <c r="FJ21" s="933">
        <f t="shared" si="57"/>
        <v>2031</v>
      </c>
      <c r="FK21" s="933">
        <f t="shared" si="57"/>
        <v>2032</v>
      </c>
      <c r="FL21" s="933">
        <f t="shared" si="57"/>
        <v>2033</v>
      </c>
      <c r="FM21" s="933">
        <f t="shared" si="57"/>
        <v>2034</v>
      </c>
      <c r="FO21" s="933">
        <f t="shared" ref="FO21:FV21" si="58">EC21</f>
        <v>2027</v>
      </c>
      <c r="FP21" s="933">
        <f t="shared" si="58"/>
        <v>2028</v>
      </c>
      <c r="FQ21" s="933">
        <f t="shared" si="58"/>
        <v>2029</v>
      </c>
      <c r="FR21" s="933">
        <f t="shared" si="58"/>
        <v>2030</v>
      </c>
      <c r="FS21" s="933">
        <f t="shared" si="58"/>
        <v>2031</v>
      </c>
      <c r="FT21" s="933">
        <f t="shared" si="58"/>
        <v>2032</v>
      </c>
      <c r="FU21" s="933">
        <f t="shared" si="58"/>
        <v>2033</v>
      </c>
      <c r="FV21" s="933">
        <f t="shared" si="58"/>
        <v>2034</v>
      </c>
      <c r="FX21" s="933">
        <f t="shared" ref="FX21:GE21" si="59">EC21</f>
        <v>2027</v>
      </c>
      <c r="FY21" s="933">
        <f t="shared" si="59"/>
        <v>2028</v>
      </c>
      <c r="FZ21" s="933">
        <f t="shared" si="59"/>
        <v>2029</v>
      </c>
      <c r="GA21" s="933">
        <f t="shared" si="59"/>
        <v>2030</v>
      </c>
      <c r="GB21" s="933">
        <f t="shared" si="59"/>
        <v>2031</v>
      </c>
      <c r="GC21" s="933">
        <f t="shared" si="59"/>
        <v>2032</v>
      </c>
      <c r="GD21" s="933">
        <f t="shared" si="59"/>
        <v>2033</v>
      </c>
      <c r="GE21" s="933">
        <f t="shared" si="59"/>
        <v>2034</v>
      </c>
    </row>
    <row r="22" spans="1:187">
      <c r="A22" s="932">
        <f>Input!B60</f>
        <v>0</v>
      </c>
      <c r="B22" s="1117"/>
      <c r="C22" s="1117" t="str">
        <f>Input!D60</f>
        <v>RU-Russian Federation</v>
      </c>
      <c r="D22" s="1117">
        <f>Input!E60</f>
        <v>0</v>
      </c>
      <c r="E22" s="1117" t="str">
        <f>Input!F60</f>
        <v>SKU 1</v>
      </c>
      <c r="F22" s="1117" t="str">
        <f>Input!G60</f>
        <v>RU</v>
      </c>
      <c r="G22" s="1135">
        <f>Input!P60</f>
        <v>2027</v>
      </c>
      <c r="H22" s="1135">
        <f>Input!Q60</f>
        <v>1</v>
      </c>
      <c r="I22" s="934">
        <f t="shared" ref="I22:P38" si="60">R22+R22/(12-H22+1)*($H22-1)</f>
        <v>180000</v>
      </c>
      <c r="J22" s="934">
        <f t="shared" ref="J22:P22" si="61">S22+S22/(12-I22+1)*($H22-1)</f>
        <v>288000</v>
      </c>
      <c r="K22" s="934">
        <f t="shared" si="61"/>
        <v>518400</v>
      </c>
      <c r="L22" s="934">
        <f t="shared" si="61"/>
        <v>725760</v>
      </c>
      <c r="M22" s="934">
        <f t="shared" si="61"/>
        <v>943488</v>
      </c>
      <c r="N22" s="934">
        <f t="shared" si="61"/>
        <v>1132186</v>
      </c>
      <c r="O22" s="934">
        <f t="shared" si="61"/>
        <v>1132186</v>
      </c>
      <c r="P22" s="934">
        <f t="shared" si="61"/>
        <v>1132186</v>
      </c>
      <c r="R22" s="1136">
        <f>Assump_local!G8</f>
        <v>180000</v>
      </c>
      <c r="S22" s="1136">
        <f>Assump_local!H8</f>
        <v>288000</v>
      </c>
      <c r="T22" s="1136">
        <f>Assump_local!I8</f>
        <v>518400</v>
      </c>
      <c r="U22" s="1136">
        <f>Assump_local!J8</f>
        <v>725760</v>
      </c>
      <c r="V22" s="1136">
        <f>IF(Assump_local!$Q$7="Да",Assump_local!K8,IF(Input!$C$2='Drop Downs'!$AR$4,U22*(100%+BU22),Assump_local!K8))</f>
        <v>943488</v>
      </c>
      <c r="W22" s="1136">
        <f>IF(Assump_local!$Q$7="Да",Assump_local!L8,IF(Input!$C$2='Drop Downs'!$AR$4,V22*(100%+BV22),Assump_local!L8))</f>
        <v>1132186</v>
      </c>
      <c r="X22" s="1136">
        <f>IF(Assump_local!$Q$7="Да",Assump_local!M8,IF(Input!$C$2='Drop Downs'!$AR$4,W22*(100%+BW22),Assump_local!M8))</f>
        <v>1132186</v>
      </c>
      <c r="Y22" s="1136">
        <f>IF(Assump_local!$Q$7="Да",Assump_local!N8,IF(Input!$C$2='Drop Downs'!$AR$4,X22*(100%+BX22),Assump_local!N8))</f>
        <v>1132186</v>
      </c>
      <c r="Z22" s="930"/>
      <c r="AA22" s="1137">
        <f>IF($F22="RU",Assump_local!G69/Assump_local!$H$634,Assump_local!G69)</f>
        <v>8.1130434782608702</v>
      </c>
      <c r="AB22" s="1137">
        <f>IF($F22="RU",Assump_local!H69/Assump_local!$H$634,Assump_local!H69)</f>
        <v>8.8432173913043481</v>
      </c>
      <c r="AC22" s="1137">
        <f>IF($F22="RU",Assump_local!I69/Assump_local!$H$634,Assump_local!I69)</f>
        <v>9.6391069565217418</v>
      </c>
      <c r="AD22" s="1137">
        <f>IF($F22="RU",Assump_local!J69/Assump_local!$H$634,Assump_local!J69)</f>
        <v>10.506626582608698</v>
      </c>
      <c r="AE22" s="1137">
        <f>IF($F22="RU",Assump_local!K69/Assump_local!$H$634,Assump_local!K69)</f>
        <v>11.452222975043483</v>
      </c>
      <c r="AF22" s="1137">
        <f>IF($F22="RU",Assump_local!L69/Assump_local!$H$634,Assump_local!L69)</f>
        <v>12.482923042797397</v>
      </c>
      <c r="AG22" s="1137">
        <f>IF($F22="RU",Assump_local!M69/Assump_local!$H$634,Assump_local!M69)</f>
        <v>13.606386116649164</v>
      </c>
      <c r="AH22" s="1137">
        <f>IF($F22="RU",Assump_local!N69/Assump_local!$H$634,Assump_local!N69)</f>
        <v>14.830960867147589</v>
      </c>
      <c r="AJ22" s="1138">
        <f>Assump_local!G130</f>
        <v>0.08</v>
      </c>
      <c r="AK22" s="1138">
        <f>Assump_local!H130</f>
        <v>0.08</v>
      </c>
      <c r="AL22" s="1138">
        <f>Assump_local!I130</f>
        <v>0.08</v>
      </c>
      <c r="AM22" s="1138">
        <f>Assump_local!J130</f>
        <v>0.08</v>
      </c>
      <c r="AN22" s="1138">
        <f>Assump_local!K130</f>
        <v>0.08</v>
      </c>
      <c r="AO22" s="1138">
        <f>Assump_local!L130</f>
        <v>0.08</v>
      </c>
      <c r="AP22" s="1138">
        <f>Assump_local!M130</f>
        <v>0.08</v>
      </c>
      <c r="AQ22" s="1138">
        <f>Assump_local!N130</f>
        <v>0.08</v>
      </c>
      <c r="AS22" s="1139">
        <f t="shared" ref="AS22:AS38" si="62">AA22*(1-AJ22)</f>
        <v>7.4640000000000013</v>
      </c>
      <c r="AT22" s="1139">
        <f t="shared" ref="AT22:AV38" si="63">AB22*(1-AK22)</f>
        <v>8.1357600000000012</v>
      </c>
      <c r="AU22" s="1139">
        <f t="shared" si="63"/>
        <v>8.8679784000000019</v>
      </c>
      <c r="AV22" s="1139">
        <f t="shared" si="63"/>
        <v>9.6660964560000018</v>
      </c>
      <c r="AW22" s="1139">
        <f>IF(Assump_local!$Q$7="Да",AE22*(1-AN22),IF(Input!$C$2='Drop Downs'!$AR$4,AV22,AE22*(1-AN22)))</f>
        <v>10.536045137040006</v>
      </c>
      <c r="AX22" s="1139">
        <f>IF(Assump_local!$Q$7="Да",AF22*(1-AO22),IF(Input!$C$2='Drop Downs'!$AR$4,AW22,AF22*(1-AO22)))</f>
        <v>11.484289199373606</v>
      </c>
      <c r="AY22" s="1139">
        <f>IF(Assump_local!$Q$7="Да",AG22*(1-AP22),IF(Input!$C$2='Drop Downs'!$AR$4,AX22,AG22*(1-AP22)))</f>
        <v>12.517875227317232</v>
      </c>
      <c r="AZ22" s="1139">
        <f>IF(Assump_local!$Q$7="Да",AH22*(1-AQ22),IF(Input!$C$2='Drop Downs'!$AR$4,AY22,AH22*(1-AQ22)))</f>
        <v>13.644483997775781</v>
      </c>
      <c r="BB22" s="1140">
        <f t="shared" ref="BB22:BB38" si="64">AS22</f>
        <v>7.4640000000000013</v>
      </c>
      <c r="BC22" s="1140">
        <f t="shared" ref="BC22:BI38" si="65">AT22</f>
        <v>8.1357600000000012</v>
      </c>
      <c r="BD22" s="1140">
        <f t="shared" si="65"/>
        <v>8.8679784000000019</v>
      </c>
      <c r="BE22" s="1140">
        <f t="shared" si="65"/>
        <v>9.6660964560000018</v>
      </c>
      <c r="BF22" s="1140">
        <f t="shared" si="65"/>
        <v>10.536045137040006</v>
      </c>
      <c r="BG22" s="1140">
        <f t="shared" si="65"/>
        <v>11.484289199373606</v>
      </c>
      <c r="BH22" s="1140">
        <f t="shared" si="65"/>
        <v>12.517875227317232</v>
      </c>
      <c r="BI22" s="1140">
        <f t="shared" si="65"/>
        <v>13.644483997775781</v>
      </c>
      <c r="BK22" s="1136">
        <f>BB22*R22-BB22*(1-Incremental!B$7)*R22-BB22*(Incremental!B$7)*R22*(1-Incremental!B$6)</f>
        <v>1343520.0000000002</v>
      </c>
      <c r="BL22" s="1136">
        <f>BC22*S22-BC22*(1-Incremental!C$7)*S22-BC22*(Incremental!C$7)*S22*(1-Incremental!C$6)</f>
        <v>2343098.8800000004</v>
      </c>
      <c r="BM22" s="1136">
        <f>BD22*T22-BD22*(1-Incremental!D$7)*T22-BD22*(Incremental!D$7)*T22*(1-Incremental!D$6)</f>
        <v>4597160.0025600009</v>
      </c>
      <c r="BN22" s="1136">
        <f>BE22*U22-BE22*(1-Incremental!E$7)*U22-BE22*(Incremental!E$7)*U22*(1-Incremental!E$6)</f>
        <v>7015266.1639065612</v>
      </c>
      <c r="BO22" s="1136">
        <f>BF22*V22-BF22*(1-Incremental!F$7)*V22-BF22*(Incremental!F$7)*V22*(1-Incremental!F$6)</f>
        <v>9940632.1542556006</v>
      </c>
      <c r="BP22" s="1136">
        <f>BG22*W22-BG22*(1-Incremental!G$7)*W22-BG22*(Incremental!G$7)*W22*(1-Incremental!G$6)</f>
        <v>13002351.451482005</v>
      </c>
      <c r="BQ22" s="1136">
        <f>BH22*X22-BH22*(1-Incremental!H$7)*X22-BH22*(Incremental!H$7)*X22*(1-Incremental!H$6)</f>
        <v>14172563.082115388</v>
      </c>
      <c r="BR22" s="1136">
        <f>BI22*Y22-BI22*(1-Incremental!I$7)*Y22-BI22*(Incremental!I$7)*Y22*(1-Incremental!I$6)</f>
        <v>15448093.759505771</v>
      </c>
      <c r="BT22" s="1137" t="s">
        <v>837</v>
      </c>
      <c r="BU22" s="1125">
        <f>IF(Input!$C$2='Drop Downs'!$AR$4,'Drop Downs'!$AT$4,1)</f>
        <v>1</v>
      </c>
      <c r="BV22" s="1125">
        <f>IF(Input!$C$2='Drop Downs'!$AR$3,'Drop Downs'!AU$3,-100%)</f>
        <v>-1</v>
      </c>
      <c r="BW22" s="1125">
        <f>IF(Input!$C$2='Drop Downs'!$AR$3,'Drop Downs'!AV$3,-100%)</f>
        <v>-1</v>
      </c>
      <c r="BX22" s="1125">
        <f>IF(Input!$C$2='Drop Downs'!$AR$3,'Drop Downs'!AW$3,-100%)</f>
        <v>-1</v>
      </c>
      <c r="BZ22" s="1137">
        <f>IF($F22="RU",Assump_local!G313/Assump_local!$H$634,Assump_local!G313)</f>
        <v>2.3395652173913044</v>
      </c>
      <c r="CA22" s="1137">
        <f>IF($F22="RU",Assump_local!H313/Assump_local!$H$634,Assump_local!H313)</f>
        <v>2.5033913043478258</v>
      </c>
      <c r="CB22" s="1137">
        <f>IF($F22="RU",Assump_local!I313/Assump_local!$H$634,Assump_local!I313)</f>
        <v>2.6786086956521742</v>
      </c>
      <c r="CC22" s="1137">
        <f>IF($F22="RU",Assump_local!J313/Assump_local!$H$634,Assump_local!J313)</f>
        <v>2.8660869565217393</v>
      </c>
      <c r="CD22" s="1137">
        <f>IF($F22="RU",Assump_local!K313/Assump_local!$H$634,Assump_local!K313)</f>
        <v>3.0666956521739133</v>
      </c>
      <c r="CE22" s="1137">
        <f>IF($F22="RU",Assump_local!L313/Assump_local!$H$634,Assump_local!L313)</f>
        <v>3.2813913043478262</v>
      </c>
      <c r="CF22" s="1137">
        <f>IF($F22="RU",Assump_local!M313/Assump_local!$H$634,Assump_local!M313)</f>
        <v>3.5110434782608695</v>
      </c>
      <c r="CG22" s="1137">
        <f>IF($F22="RU",Assump_local!N313/Assump_local!$H$634,Assump_local!N313)</f>
        <v>3.7568695652173916</v>
      </c>
      <c r="CI22" s="1137">
        <f>IF($F22="RU",Assump_local!G374/Assump_local!$H$634,Assump_local!G374)</f>
        <v>0</v>
      </c>
      <c r="CJ22" s="1137">
        <f>IF($F22="RU",Assump_local!H374/Assump_local!$H$634,Assump_local!H374)</f>
        <v>0</v>
      </c>
      <c r="CK22" s="1137">
        <f>IF($F22="RU",Assump_local!I374/Assump_local!$H$634,Assump_local!I374)</f>
        <v>0</v>
      </c>
      <c r="CL22" s="1137">
        <f>IF($F22="RU",Assump_local!J374/Assump_local!$H$634,Assump_local!J374)</f>
        <v>0</v>
      </c>
      <c r="CM22" s="1137">
        <f>IF($F22="RU",Assump_local!K374/Assump_local!$H$634,Assump_local!K374)</f>
        <v>0</v>
      </c>
      <c r="CN22" s="1137">
        <f>IF($F22="RU",Assump_local!L374/Assump_local!$H$634,Assump_local!L374)</f>
        <v>0</v>
      </c>
      <c r="CO22" s="1137">
        <f>IF($F22="RU",Assump_local!M374/Assump_local!$H$634,Assump_local!M374)</f>
        <v>0</v>
      </c>
      <c r="CP22" s="1137">
        <f>IF($F22="RU",Assump_local!N374/Assump_local!$H$634,Assump_local!N374)</f>
        <v>0</v>
      </c>
      <c r="CR22" s="1140">
        <f t="shared" ref="CR22:CR38" si="66">BZ22+CI22</f>
        <v>2.3395652173913044</v>
      </c>
      <c r="CS22" s="1140">
        <f t="shared" ref="CS22:CY38" si="67">CA22+CJ22</f>
        <v>2.5033913043478258</v>
      </c>
      <c r="CT22" s="1140">
        <f t="shared" si="67"/>
        <v>2.6786086956521742</v>
      </c>
      <c r="CU22" s="1140">
        <f t="shared" si="67"/>
        <v>2.8660869565217393</v>
      </c>
      <c r="CV22" s="1140">
        <f t="shared" si="67"/>
        <v>3.0666956521739133</v>
      </c>
      <c r="CW22" s="1140">
        <f t="shared" si="67"/>
        <v>3.2813913043478262</v>
      </c>
      <c r="CX22" s="1140">
        <f t="shared" si="67"/>
        <v>3.5110434782608695</v>
      </c>
      <c r="CY22" s="1140">
        <f t="shared" si="67"/>
        <v>3.7568695652173916</v>
      </c>
      <c r="DA22" s="1117">
        <f>CR22*R22*Incremental!B$6</f>
        <v>421121.73913043481</v>
      </c>
      <c r="DB22" s="1117">
        <f>CS22*S22*Incremental!C$6</f>
        <v>720976.69565217383</v>
      </c>
      <c r="DC22" s="1117">
        <f>CT22*T22*Incremental!D$6</f>
        <v>1388590.7478260871</v>
      </c>
      <c r="DD22" s="1117">
        <f>CU22*U22*Incremental!E$6</f>
        <v>2080091.2695652174</v>
      </c>
      <c r="DE22" s="1117">
        <f>CV22*V22*Incremental!F$6</f>
        <v>2893390.5474782609</v>
      </c>
      <c r="DF22" s="1117">
        <f>CW22*W22*Incremental!G$6</f>
        <v>3715145.2953043478</v>
      </c>
      <c r="DG22" s="1117">
        <f>CX22*X22*Incremental!H$6</f>
        <v>3975154.2714782609</v>
      </c>
      <c r="DH22" s="1117">
        <f>CY22*Y22*Incremental!I$6</f>
        <v>4253475.1255652178</v>
      </c>
      <c r="DJ22" s="1117">
        <f t="shared" ref="DJ22:DJ38" si="68">BK22-DA22</f>
        <v>922398.26086956542</v>
      </c>
      <c r="DK22" s="1117">
        <f t="shared" ref="DK22:DK38" si="69">BL22-DB22</f>
        <v>1622122.1843478265</v>
      </c>
      <c r="DL22" s="1117">
        <f t="shared" ref="DL22:DL38" si="70">BM22-DC22</f>
        <v>3208569.2547339136</v>
      </c>
      <c r="DM22" s="1117">
        <f t="shared" ref="DM22:DM38" si="71">BN22-DD22</f>
        <v>4935174.894341344</v>
      </c>
      <c r="DN22" s="1117">
        <f t="shared" ref="DN22:DN38" si="72">BO22-DE22</f>
        <v>7047241.6067773402</v>
      </c>
      <c r="DO22" s="1117">
        <f t="shared" ref="DO22:DO38" si="73">BP22-DF22</f>
        <v>9287206.1561776586</v>
      </c>
      <c r="DP22" s="1117">
        <f t="shared" ref="DP22:DP38" si="74">BQ22-DG22</f>
        <v>10197408.810637128</v>
      </c>
      <c r="DQ22" s="1117">
        <f t="shared" ref="DQ22:DQ38" si="75">BR22-DH22</f>
        <v>11194618.633940553</v>
      </c>
      <c r="DS22" s="1125">
        <f t="shared" ref="DS22:DS38" si="76">IFERROR(DJ22/BK22,"")</f>
        <v>0.68655342746633119</v>
      </c>
      <c r="DT22" s="1125">
        <f t="shared" ref="DT22:DZ38" si="77">IFERROR(DK22/BL22,"")</f>
        <v>0.69229779340248165</v>
      </c>
      <c r="DU22" s="1125">
        <f t="shared" si="77"/>
        <v>0.69794596075559068</v>
      </c>
      <c r="DV22" s="1125">
        <f t="shared" si="77"/>
        <v>0.70349075559424168</v>
      </c>
      <c r="DW22" s="1125">
        <f t="shared" si="77"/>
        <v>0.70893294283708153</v>
      </c>
      <c r="DX22" s="1125">
        <f t="shared" si="77"/>
        <v>0.71427127553294256</v>
      </c>
      <c r="DY22" s="1125">
        <f t="shared" si="77"/>
        <v>0.71951761664800218</v>
      </c>
      <c r="DZ22" s="1125">
        <f t="shared" si="77"/>
        <v>0.7246601948575111</v>
      </c>
      <c r="EB22" s="1141">
        <f>Assump_local!F557/Assump_local!$H$634</f>
        <v>0</v>
      </c>
      <c r="EC22" s="934">
        <f>IF($EC$17="% of NS",EC$18*BK22,Assump_local!G557/Assump_local!$H$634)</f>
        <v>1665994.5652173914</v>
      </c>
      <c r="ED22" s="934">
        <f>IF($EC$17="% of NS",ED$18*BL22,Assump_local!H557/Assump_local!$H$634)</f>
        <v>1348691.0695652175</v>
      </c>
      <c r="EE22" s="934">
        <f>IF($EC$17="% of NS",EE$18*BM22,Assump_local!I557/Assump_local!$H$634)</f>
        <v>2026655.3565217392</v>
      </c>
      <c r="EF22" s="934">
        <f>IF($EC$17="% of NS",EF$18*BN22,Assump_local!J557/Assump_local!$H$634)</f>
        <v>3570750.2869565217</v>
      </c>
      <c r="EG22" s="934">
        <f>IF($EC$17="% of NS",EG$18*BO22,Assump_local!K557/Assump_local!$H$634)</f>
        <v>4482677.8260869561</v>
      </c>
      <c r="EH22" s="934">
        <f>IF($EC$17="% of NS",EH$18*BP22,Assump_local!L557/Assump_local!$H$634)</f>
        <v>5328943.0434782607</v>
      </c>
      <c r="EI22" s="934">
        <f>IF($EC$17="% of NS",EI$18*BQ22,Assump_local!M557/Assump_local!$H$634)</f>
        <v>4880067.5652173916</v>
      </c>
      <c r="EJ22" s="934">
        <f>IF($EC$17="% of NS",EJ$18*BR22,Assump_local!N557/Assump_local!$H$634)</f>
        <v>5407830.7478260873</v>
      </c>
      <c r="EL22" s="934">
        <f>Assump_local!F570/Assump_local!$H$634</f>
        <v>0</v>
      </c>
      <c r="EM22" s="934">
        <f>IF($EM$17="% of NS",EM$18*BK22,Assump_local!G570/Assump_local!$H$634)</f>
        <v>0</v>
      </c>
      <c r="EN22" s="934">
        <f>IF($EM$17="% of NS",EN$18*BL22,Assump_local!H570/Assump_local!$H$634)</f>
        <v>0</v>
      </c>
      <c r="EO22" s="934">
        <f>IF($EM$17="% of NS",EO$18*BM22,Assump_local!I570/Assump_local!$H$634)</f>
        <v>0</v>
      </c>
      <c r="EP22" s="934">
        <f>IF($EM$17="% of NS",EP$18*BN22,Assump_local!J570/Assump_local!$H$634)</f>
        <v>0</v>
      </c>
      <c r="EQ22" s="934">
        <f>IF($EM$17="% of NS",EQ$18*BO22,Assump_local!K570/Assump_local!$H$634)</f>
        <v>0</v>
      </c>
      <c r="ER22" s="934">
        <f>IF($EM$17="% of NS",ER$18*BP22,Assump_local!L570/Assump_local!$H$634)</f>
        <v>0</v>
      </c>
      <c r="ES22" s="934">
        <f>IF($EM$17="% of NS",ES$18*BQ22,Assump_local!M570/Assump_local!$H$634)</f>
        <v>0</v>
      </c>
      <c r="ET22" s="934">
        <f>IF($EM$17="% of NS",ET$18*BR22,Assump_local!N570/Assump_local!$H$634)</f>
        <v>0</v>
      </c>
      <c r="EV22" s="1142">
        <f t="shared" ref="EV22:EV38" si="78">(EB22+EL22)</f>
        <v>0</v>
      </c>
      <c r="EW22" s="1142">
        <f t="shared" ref="EW22:FD38" si="79">(EC22+EM22)</f>
        <v>1665994.5652173914</v>
      </c>
      <c r="EX22" s="1142">
        <f t="shared" si="79"/>
        <v>1348691.0695652175</v>
      </c>
      <c r="EY22" s="1142">
        <f t="shared" si="79"/>
        <v>2026655.3565217392</v>
      </c>
      <c r="EZ22" s="1142">
        <f t="shared" si="79"/>
        <v>3570750.2869565217</v>
      </c>
      <c r="FA22" s="1142">
        <f t="shared" si="79"/>
        <v>4482677.8260869561</v>
      </c>
      <c r="FB22" s="1142">
        <f t="shared" si="79"/>
        <v>5328943.0434782607</v>
      </c>
      <c r="FC22" s="1142">
        <f t="shared" si="79"/>
        <v>4880067.5652173916</v>
      </c>
      <c r="FD22" s="1142">
        <f t="shared" si="79"/>
        <v>5407830.7478260873</v>
      </c>
      <c r="FF22" s="934">
        <f>Assump_local!G583/Assump_local!$H$634</f>
        <v>0</v>
      </c>
      <c r="FG22" s="934">
        <f>Assump_local!H583/Assump_local!$H$634</f>
        <v>0</v>
      </c>
      <c r="FH22" s="934">
        <f>Assump_local!I583/Assump_local!$H$634</f>
        <v>0</v>
      </c>
      <c r="FI22" s="934">
        <f>Assump_local!J583/Assump_local!$H$634</f>
        <v>0</v>
      </c>
      <c r="FJ22" s="934">
        <f>Assump_local!K583/Assump_local!$H$634</f>
        <v>0</v>
      </c>
      <c r="FK22" s="934">
        <f>Assump_local!L583/Assump_local!$H$634</f>
        <v>0</v>
      </c>
      <c r="FL22" s="934">
        <f>Assump_local!M583/Assump_local!$H$634</f>
        <v>0</v>
      </c>
      <c r="FM22" s="934">
        <f>Assump_local!N583/Assump_local!$H$634</f>
        <v>0</v>
      </c>
      <c r="FO22" s="934">
        <f>Assump_local!G596/Assump_local!$H$634</f>
        <v>0</v>
      </c>
      <c r="FP22" s="934">
        <f>Assump_local!H596/Assump_local!$H$634</f>
        <v>0</v>
      </c>
      <c r="FQ22" s="934">
        <f>Assump_local!I596/Assump_local!$H$634</f>
        <v>0</v>
      </c>
      <c r="FR22" s="934">
        <f>Assump_local!J596/Assump_local!$H$634</f>
        <v>0</v>
      </c>
      <c r="FS22" s="934">
        <f>Assump_local!K596/Assump_local!$H$634</f>
        <v>0</v>
      </c>
      <c r="FT22" s="934">
        <f>Assump_local!L596/Assump_local!$H$634</f>
        <v>0</v>
      </c>
      <c r="FU22" s="934">
        <f>Assump_local!M596/Assump_local!$H$634</f>
        <v>0</v>
      </c>
      <c r="FV22" s="934">
        <f>Assump_local!N596/Assump_local!$H$634</f>
        <v>0</v>
      </c>
      <c r="FX22" s="934">
        <f>IF($G$22&gt;0,$FX$17,"")+Assump_local!G609/Assump_local!$H$634</f>
        <v>5000</v>
      </c>
      <c r="FY22" s="934">
        <f>IF($G$22&gt;0,$FX$17,"")+Assump_local!H609/Assump_local!$H$634</f>
        <v>5000</v>
      </c>
      <c r="FZ22" s="934">
        <f>IF($G$22&gt;0,$FX$17,"")+Assump_local!I609/Assump_local!$H$634</f>
        <v>5000</v>
      </c>
      <c r="GA22" s="934">
        <f>IF($G$22&gt;0,$FX$17,"")+Assump_local!J609/Assump_local!$H$634</f>
        <v>5000</v>
      </c>
      <c r="GB22" s="934">
        <f>IF($G$22&gt;0,$FX$17,"")+Assump_local!K609/Assump_local!$H$634</f>
        <v>5000</v>
      </c>
      <c r="GC22" s="934">
        <f>IF($G$22&gt;0,$FX$17,"")+Assump_local!L609/Assump_local!$H$634</f>
        <v>5000</v>
      </c>
      <c r="GD22" s="934">
        <f>IF($G$22&gt;0,$FX$17,"")+Assump_local!M609/Assump_local!$H$634</f>
        <v>5000</v>
      </c>
      <c r="GE22" s="934">
        <f>IF($G$22&gt;0,$FX$17,"")+Assump_local!N609/Assump_local!$H$634</f>
        <v>5000</v>
      </c>
    </row>
    <row r="23" spans="1:187">
      <c r="A23" s="932">
        <f>Input!B61</f>
        <v>0</v>
      </c>
      <c r="B23" s="1117"/>
      <c r="C23" s="1117" t="str">
        <f>Input!D61</f>
        <v>RU-Russian Federation</v>
      </c>
      <c r="D23" s="1117">
        <f>Input!E61</f>
        <v>0</v>
      </c>
      <c r="E23" s="1117" t="str">
        <f>Input!F61</f>
        <v>SKU 2</v>
      </c>
      <c r="F23" s="1117" t="str">
        <f>Input!G61</f>
        <v>RU</v>
      </c>
      <c r="G23" s="1135">
        <f>Input!P61</f>
        <v>2027</v>
      </c>
      <c r="H23" s="1135">
        <f>Input!Q61</f>
        <v>1</v>
      </c>
      <c r="I23" s="934">
        <f t="shared" si="60"/>
        <v>0</v>
      </c>
      <c r="J23" s="934">
        <f t="shared" si="60"/>
        <v>0</v>
      </c>
      <c r="K23" s="934">
        <f t="shared" si="60"/>
        <v>0</v>
      </c>
      <c r="L23" s="934">
        <f t="shared" si="60"/>
        <v>0</v>
      </c>
      <c r="M23" s="934">
        <f t="shared" si="60"/>
        <v>0</v>
      </c>
      <c r="N23" s="934">
        <f t="shared" si="60"/>
        <v>0</v>
      </c>
      <c r="O23" s="934">
        <f t="shared" si="60"/>
        <v>0</v>
      </c>
      <c r="P23" s="934">
        <f t="shared" si="60"/>
        <v>0</v>
      </c>
      <c r="R23" s="1136">
        <f>Assump_local!G9</f>
        <v>0</v>
      </c>
      <c r="S23" s="1136">
        <f>Assump_local!H9</f>
        <v>0</v>
      </c>
      <c r="T23" s="1136">
        <f>Assump_local!I9</f>
        <v>0</v>
      </c>
      <c r="U23" s="1136">
        <f>Assump_local!J9</f>
        <v>0</v>
      </c>
      <c r="V23" s="1136">
        <f>IF(Assump_local!$Q$7="Да",Assump_local!K9,IF(Input!$C$2='Drop Downs'!$AR$4,U23*(100%+BU23),Assump_local!K9))</f>
        <v>0</v>
      </c>
      <c r="W23" s="1136">
        <f>IF(Assump_local!$Q$7="Да",Assump_local!L9,IF(Input!$C$2='Drop Downs'!$AR$4,V23*(100%+BV23),Assump_local!L9))</f>
        <v>0</v>
      </c>
      <c r="X23" s="1136">
        <f>IF(Assump_local!$Q$7="Да",Assump_local!M9,IF(Input!$C$2='Drop Downs'!$AR$4,W23*(100%+BW23),Assump_local!M9))</f>
        <v>0</v>
      </c>
      <c r="Y23" s="1136">
        <f>IF(Assump_local!$Q$7="Да",Assump_local!N9,IF(Input!$C$2='Drop Downs'!$AR$4,X23*(100%+BX23),Assump_local!N9))</f>
        <v>0</v>
      </c>
      <c r="Z23" s="930"/>
      <c r="AA23" s="1137">
        <f>IF($F23="RU",Assump_local!G70/Assump_local!$H$634,Assump_local!G70)</f>
        <v>0</v>
      </c>
      <c r="AB23" s="1137">
        <f>IF($F23="RU",Assump_local!H70/Assump_local!$H$634,Assump_local!H70)</f>
        <v>0</v>
      </c>
      <c r="AC23" s="1137">
        <f>IF($F23="RU",Assump_local!I70/Assump_local!$H$634,Assump_local!I70)</f>
        <v>0</v>
      </c>
      <c r="AD23" s="1137">
        <f>IF($F23="RU",Assump_local!J70/Assump_local!$H$634,Assump_local!J70)</f>
        <v>0</v>
      </c>
      <c r="AE23" s="1137">
        <f>IF($F23="RU",Assump_local!K70/Assump_local!$H$634,Assump_local!K70)</f>
        <v>0</v>
      </c>
      <c r="AF23" s="1137">
        <f>IF($F23="RU",Assump_local!L70/Assump_local!$H$634,Assump_local!L70)</f>
        <v>0</v>
      </c>
      <c r="AG23" s="1137">
        <f>IF($F23="RU",Assump_local!M70/Assump_local!$H$634,Assump_local!M70)</f>
        <v>0</v>
      </c>
      <c r="AH23" s="1137">
        <f>IF($F23="RU",Assump_local!N70/Assump_local!$H$634,Assump_local!N70)</f>
        <v>0</v>
      </c>
      <c r="AJ23" s="1138">
        <f>Assump_local!G131</f>
        <v>0</v>
      </c>
      <c r="AK23" s="1138">
        <f>Assump_local!H131</f>
        <v>0</v>
      </c>
      <c r="AL23" s="1138">
        <f>Assump_local!I131</f>
        <v>0</v>
      </c>
      <c r="AM23" s="1138">
        <f>Assump_local!J131</f>
        <v>0</v>
      </c>
      <c r="AN23" s="1138">
        <f>Assump_local!K131</f>
        <v>0</v>
      </c>
      <c r="AO23" s="1138">
        <f>Assump_local!L131</f>
        <v>0</v>
      </c>
      <c r="AP23" s="1138">
        <f>Assump_local!M131</f>
        <v>0</v>
      </c>
      <c r="AQ23" s="1138">
        <f>Assump_local!N131</f>
        <v>0</v>
      </c>
      <c r="AS23" s="1139">
        <f t="shared" si="62"/>
        <v>0</v>
      </c>
      <c r="AT23" s="1139">
        <f t="shared" si="63"/>
        <v>0</v>
      </c>
      <c r="AU23" s="1139">
        <f t="shared" ref="AU23:AU38" si="80">AC23*(1-AL23)</f>
        <v>0</v>
      </c>
      <c r="AV23" s="1139">
        <f t="shared" ref="AV23:AV38" si="81">AD23*(1-AM23)</f>
        <v>0</v>
      </c>
      <c r="AW23" s="1139">
        <f>IF(Assump_local!$Q$7="Да",AE23*(1-AN23),IF(Input!$C$2='Drop Downs'!$AR$4,AV23,AE23*(1-AN23)))</f>
        <v>0</v>
      </c>
      <c r="AX23" s="1139">
        <f>IF(Assump_local!$Q$7="Да",AF23*(1-AO23),IF(Input!$C$2='Drop Downs'!$AR$4,AW23,AF23*(1-AO23)))</f>
        <v>0</v>
      </c>
      <c r="AY23" s="1139">
        <f>IF(Assump_local!$Q$7="Да",AG23*(1-AP23),IF(Input!$C$2='Drop Downs'!$AR$4,AX23,AG23*(1-AP23)))</f>
        <v>0</v>
      </c>
      <c r="AZ23" s="1139">
        <f>IF(Assump_local!$Q$7="Да",AH23*(1-AQ23),IF(Input!$C$2='Drop Downs'!$AR$4,AY23,AH23*(1-AQ23)))</f>
        <v>0</v>
      </c>
      <c r="BB23" s="1140">
        <f t="shared" si="64"/>
        <v>0</v>
      </c>
      <c r="BC23" s="1140">
        <f t="shared" si="65"/>
        <v>0</v>
      </c>
      <c r="BD23" s="1140">
        <f t="shared" ref="BD23:BD38" si="82">AU23</f>
        <v>0</v>
      </c>
      <c r="BE23" s="1140">
        <f t="shared" ref="BE23:BE38" si="83">AV23</f>
        <v>0</v>
      </c>
      <c r="BF23" s="1140">
        <f t="shared" ref="BF23:BF38" si="84">AW23</f>
        <v>0</v>
      </c>
      <c r="BG23" s="1140">
        <f t="shared" ref="BG23:BG38" si="85">AX23</f>
        <v>0</v>
      </c>
      <c r="BH23" s="1140">
        <f t="shared" ref="BH23:BH38" si="86">AY23</f>
        <v>0</v>
      </c>
      <c r="BI23" s="1140">
        <f t="shared" ref="BI23:BI38" si="87">AZ23</f>
        <v>0</v>
      </c>
      <c r="BK23" s="1136">
        <f>BB23*R23-BB23*(1-Incremental!B$7)*R23-BB23*(Incremental!B$7)*R23*(1-Incremental!B$6)</f>
        <v>0</v>
      </c>
      <c r="BL23" s="1136">
        <f>BC23*S23-BC23*(1-Incremental!C$7)*S23-BC23*(Incremental!C$7)*S23*(1-Incremental!C$6)</f>
        <v>0</v>
      </c>
      <c r="BM23" s="1136">
        <f>BD23*T23-BD23*(1-Incremental!D$7)*T23-BD23*(Incremental!D$7)*T23*(1-Incremental!D$6)</f>
        <v>0</v>
      </c>
      <c r="BN23" s="1136">
        <f>BE23*U23-BE23*(1-Incremental!E$7)*U23-BE23*(Incremental!E$7)*U23*(1-Incremental!E$6)</f>
        <v>0</v>
      </c>
      <c r="BO23" s="1136">
        <f>BF23*V23-BF23*(1-Incremental!F$7)*V23-BF23*(Incremental!F$7)*V23*(1-Incremental!F$6)</f>
        <v>0</v>
      </c>
      <c r="BP23" s="1136">
        <f>BG23*W23-BG23*(1-Incremental!G$7)*W23-BG23*(Incremental!G$7)*W23*(1-Incremental!G$6)</f>
        <v>0</v>
      </c>
      <c r="BQ23" s="1136">
        <f>BH23*X23-BH23*(1-Incremental!H$7)*X23-BH23*(Incremental!H$7)*X23*(1-Incremental!H$6)</f>
        <v>0</v>
      </c>
      <c r="BR23" s="1136">
        <f>BI23*Y23-BI23*(1-Incremental!I$7)*Y23-BI23*(Incremental!I$7)*Y23*(1-Incremental!I$6)</f>
        <v>0</v>
      </c>
      <c r="BT23" s="1137" t="s">
        <v>837</v>
      </c>
      <c r="BU23" s="1125">
        <f>IF(Input!$C$2='Drop Downs'!$AR$4,'Drop Downs'!$AT$4,1)</f>
        <v>1</v>
      </c>
      <c r="BV23" s="1125">
        <f>IF(Input!$C$2='Drop Downs'!$AR$3,'Drop Downs'!AU$3,-100%)</f>
        <v>-1</v>
      </c>
      <c r="BW23" s="1125">
        <f>IF(Input!$C$2='Drop Downs'!$AR$3,'Drop Downs'!AV$3,-100%)</f>
        <v>-1</v>
      </c>
      <c r="BX23" s="1125">
        <f>IF(Input!$C$2='Drop Downs'!$AR$3,'Drop Downs'!AW$3,-100%)</f>
        <v>-1</v>
      </c>
      <c r="BZ23" s="1137">
        <f>IF($F23="RU",Assump_local!G314/Assump_local!$H$634,Assump_local!G314)</f>
        <v>0</v>
      </c>
      <c r="CA23" s="1137">
        <f>IF($F23="RU",Assump_local!H314/Assump_local!$H$634,Assump_local!H314)</f>
        <v>0</v>
      </c>
      <c r="CB23" s="1137">
        <f>IF($F23="RU",Assump_local!I314/Assump_local!$H$634,Assump_local!I314)</f>
        <v>0</v>
      </c>
      <c r="CC23" s="1137">
        <f>IF($F23="RU",Assump_local!J314/Assump_local!$H$634,Assump_local!J314)</f>
        <v>0</v>
      </c>
      <c r="CD23" s="1137">
        <f>IF($F23="RU",Assump_local!K314/Assump_local!$H$634,Assump_local!K314)</f>
        <v>0</v>
      </c>
      <c r="CE23" s="1137">
        <f>IF($F23="RU",Assump_local!L314/Assump_local!$H$634,Assump_local!L314)</f>
        <v>0</v>
      </c>
      <c r="CF23" s="1137">
        <f>IF($F23="RU",Assump_local!M314/Assump_local!$H$634,Assump_local!M314)</f>
        <v>0</v>
      </c>
      <c r="CG23" s="1137">
        <f>IF($F23="RU",Assump_local!N314/Assump_local!$H$634,Assump_local!N314)</f>
        <v>0</v>
      </c>
      <c r="CI23" s="1137">
        <f>IF($F23="RU",Assump_local!G375/Assump_local!$H$634,Assump_local!G375)</f>
        <v>0</v>
      </c>
      <c r="CJ23" s="1137">
        <f>IF($F23="RU",Assump_local!H375/Assump_local!$H$634,Assump_local!H375)</f>
        <v>0</v>
      </c>
      <c r="CK23" s="1137">
        <f>IF($F23="RU",Assump_local!I375/Assump_local!$H$634,Assump_local!I375)</f>
        <v>0</v>
      </c>
      <c r="CL23" s="1137">
        <f>IF($F23="RU",Assump_local!J375/Assump_local!$H$634,Assump_local!J375)</f>
        <v>0</v>
      </c>
      <c r="CM23" s="1137">
        <f>IF($F23="RU",Assump_local!K375/Assump_local!$H$634,Assump_local!K375)</f>
        <v>0</v>
      </c>
      <c r="CN23" s="1137">
        <f>IF($F23="RU",Assump_local!L375/Assump_local!$H$634,Assump_local!L375)</f>
        <v>0</v>
      </c>
      <c r="CO23" s="1137">
        <f>IF($F23="RU",Assump_local!M375/Assump_local!$H$634,Assump_local!M375)</f>
        <v>0</v>
      </c>
      <c r="CP23" s="1137">
        <f>IF($F23="RU",Assump_local!N375/Assump_local!$H$634,Assump_local!N375)</f>
        <v>0</v>
      </c>
      <c r="CR23" s="1140">
        <f t="shared" si="66"/>
        <v>0</v>
      </c>
      <c r="CS23" s="1140">
        <f t="shared" si="67"/>
        <v>0</v>
      </c>
      <c r="CT23" s="1140">
        <f t="shared" ref="CT23:CT38" si="88">CB23+CK23</f>
        <v>0</v>
      </c>
      <c r="CU23" s="1140">
        <f t="shared" ref="CU23:CU38" si="89">CC23+CL23</f>
        <v>0</v>
      </c>
      <c r="CV23" s="1140">
        <f t="shared" ref="CV23:CV38" si="90">CD23+CM23</f>
        <v>0</v>
      </c>
      <c r="CW23" s="1140">
        <f t="shared" ref="CW23:CW38" si="91">CE23+CN23</f>
        <v>0</v>
      </c>
      <c r="CX23" s="1140">
        <f t="shared" ref="CX23:CX38" si="92">CF23+CO23</f>
        <v>0</v>
      </c>
      <c r="CY23" s="1140">
        <f t="shared" ref="CY23:CY38" si="93">CG23+CP23</f>
        <v>0</v>
      </c>
      <c r="DA23" s="1117">
        <f>CR23*R23*Incremental!B$6</f>
        <v>0</v>
      </c>
      <c r="DB23" s="1117">
        <f>CS23*S23*Incremental!C$6</f>
        <v>0</v>
      </c>
      <c r="DC23" s="1117">
        <f>CT23*T23*Incremental!D$6</f>
        <v>0</v>
      </c>
      <c r="DD23" s="1117">
        <f>CU23*U23*Incremental!E$6</f>
        <v>0</v>
      </c>
      <c r="DE23" s="1117">
        <f>CV23*V23*Incremental!F$6</f>
        <v>0</v>
      </c>
      <c r="DF23" s="1117">
        <f>CW23*W23*Incremental!G$6</f>
        <v>0</v>
      </c>
      <c r="DG23" s="1117">
        <f>CX23*X23*Incremental!H$6</f>
        <v>0</v>
      </c>
      <c r="DH23" s="1117">
        <f>CY23*Y23*Incremental!I$6</f>
        <v>0</v>
      </c>
      <c r="DJ23" s="1117">
        <f t="shared" si="68"/>
        <v>0</v>
      </c>
      <c r="DK23" s="1117">
        <f t="shared" si="69"/>
        <v>0</v>
      </c>
      <c r="DL23" s="1117">
        <f t="shared" si="70"/>
        <v>0</v>
      </c>
      <c r="DM23" s="1117">
        <f t="shared" si="71"/>
        <v>0</v>
      </c>
      <c r="DN23" s="1117">
        <f t="shared" si="72"/>
        <v>0</v>
      </c>
      <c r="DO23" s="1117">
        <f t="shared" si="73"/>
        <v>0</v>
      </c>
      <c r="DP23" s="1117">
        <f t="shared" si="74"/>
        <v>0</v>
      </c>
      <c r="DQ23" s="1117">
        <f t="shared" si="75"/>
        <v>0</v>
      </c>
      <c r="DS23" s="1125" t="str">
        <f t="shared" si="76"/>
        <v/>
      </c>
      <c r="DT23" s="1125" t="str">
        <f t="shared" si="77"/>
        <v/>
      </c>
      <c r="DU23" s="1125" t="str">
        <f t="shared" ref="DU23:DU38" si="94">IFERROR(DL23/BM23,"")</f>
        <v/>
      </c>
      <c r="DV23" s="1125" t="str">
        <f t="shared" ref="DV23:DV38" si="95">IFERROR(DM23/BN23,"")</f>
        <v/>
      </c>
      <c r="DW23" s="1125" t="str">
        <f t="shared" ref="DW23:DW38" si="96">IFERROR(DN23/BO23,"")</f>
        <v/>
      </c>
      <c r="DX23" s="1125" t="str">
        <f t="shared" ref="DX23:DX38" si="97">IFERROR(DO23/BP23,"")</f>
        <v/>
      </c>
      <c r="DY23" s="1125" t="str">
        <f t="shared" ref="DY23:DY38" si="98">IFERROR(DP23/BQ23,"")</f>
        <v/>
      </c>
      <c r="DZ23" s="1125" t="str">
        <f t="shared" ref="DZ23:DZ38" si="99">IFERROR(DQ23/BR23,"")</f>
        <v/>
      </c>
      <c r="EB23" s="934"/>
      <c r="EC23" s="934">
        <f t="shared" ref="EC23:EC38" si="100">IF($EC$17="% of NS",EC$18*BK23,0)</f>
        <v>0</v>
      </c>
      <c r="ED23" s="934">
        <f t="shared" ref="ED23:ED38" si="101">IF($EC$17="% of NS",ED$18*BL23,0)</f>
        <v>0</v>
      </c>
      <c r="EE23" s="934">
        <f t="shared" ref="EE23:EE38" si="102">IF($EC$17="% of NS",EE$18*BM23,0)</f>
        <v>0</v>
      </c>
      <c r="EF23" s="934">
        <f t="shared" ref="EF23:EF38" si="103">IF($EC$17="% of NS",EF$18*BN23,0)</f>
        <v>0</v>
      </c>
      <c r="EG23" s="934">
        <f t="shared" ref="EG23:EG38" si="104">IF($EC$17="% of NS",EG$18*BO23,0)</f>
        <v>0</v>
      </c>
      <c r="EH23" s="934">
        <f t="shared" ref="EH23:EH38" si="105">IF($EC$17="% of NS",EH$18*BP23,0)</f>
        <v>0</v>
      </c>
      <c r="EI23" s="934">
        <f t="shared" ref="EI23:EI38" si="106">IF($EC$17="% of NS",EI$18*BQ23,0)</f>
        <v>0</v>
      </c>
      <c r="EJ23" s="934">
        <f t="shared" ref="EJ23:EJ38" si="107">IF($EC$17="% of NS",EJ$18*BR23,0)</f>
        <v>0</v>
      </c>
      <c r="EL23" s="934"/>
      <c r="EM23" s="934">
        <f t="shared" ref="EM23:EM38" si="108">IF($EM$17="% of NS",EM$18*BK23,0)</f>
        <v>0</v>
      </c>
      <c r="EN23" s="934">
        <f t="shared" ref="EN23:EN38" si="109">IF($EM$17="% of NS",EN$18*BL23,0)</f>
        <v>0</v>
      </c>
      <c r="EO23" s="934">
        <f t="shared" ref="EO23:EO38" si="110">IF($EM$17="% of NS",EO$18*BM23,0)</f>
        <v>0</v>
      </c>
      <c r="EP23" s="934">
        <f t="shared" ref="EP23:EP38" si="111">IF($EM$17="% of NS",EP$18*BN23,0)</f>
        <v>0</v>
      </c>
      <c r="EQ23" s="934">
        <f t="shared" ref="EQ23:EQ38" si="112">IF($EM$17="% of NS",EQ$18*BO23,0)</f>
        <v>0</v>
      </c>
      <c r="ER23" s="934">
        <f t="shared" ref="ER23:ER38" si="113">IF($EM$17="% of NS",ER$18*BP23,0)</f>
        <v>0</v>
      </c>
      <c r="ES23" s="934">
        <f t="shared" ref="ES23:ES38" si="114">IF($EM$17="% of NS",ES$18*BQ23,0)</f>
        <v>0</v>
      </c>
      <c r="ET23" s="934">
        <f t="shared" ref="ET23:ET38" si="115">IF($EM$17="% of NS",ET$18*BR23,0)</f>
        <v>0</v>
      </c>
      <c r="EV23" s="1142">
        <f t="shared" si="78"/>
        <v>0</v>
      </c>
      <c r="EW23" s="1142">
        <f t="shared" si="79"/>
        <v>0</v>
      </c>
      <c r="EX23" s="1142">
        <f t="shared" ref="EX23:EX38" si="116">(ED23+EN23)</f>
        <v>0</v>
      </c>
      <c r="EY23" s="1142">
        <f t="shared" ref="EY23:EY38" si="117">(EE23+EO23)</f>
        <v>0</v>
      </c>
      <c r="EZ23" s="1142">
        <f t="shared" ref="EZ23:EZ38" si="118">(EF23+EP23)</f>
        <v>0</v>
      </c>
      <c r="FA23" s="1142">
        <f t="shared" ref="FA23:FA38" si="119">(EG23+EQ23)</f>
        <v>0</v>
      </c>
      <c r="FB23" s="1142">
        <f t="shared" ref="FB23:FB38" si="120">(EH23+ER23)</f>
        <v>0</v>
      </c>
      <c r="FC23" s="1142">
        <f t="shared" ref="FC23:FC38" si="121">(EI23+ES23)</f>
        <v>0</v>
      </c>
      <c r="FD23" s="1142">
        <f t="shared" ref="FD23:FD38" si="122">(EJ23+ET23)</f>
        <v>0</v>
      </c>
      <c r="FF23" s="934"/>
      <c r="FG23" s="934"/>
      <c r="FH23" s="934"/>
      <c r="FI23" s="934"/>
      <c r="FJ23" s="934"/>
      <c r="FK23" s="934"/>
      <c r="FL23" s="934"/>
      <c r="FM23" s="934"/>
      <c r="FO23" s="934"/>
      <c r="FP23" s="934"/>
      <c r="FQ23" s="934"/>
      <c r="FR23" s="934"/>
      <c r="FS23" s="934"/>
      <c r="FT23" s="934"/>
      <c r="FU23" s="934"/>
      <c r="FV23" s="934"/>
      <c r="FX23" s="934"/>
      <c r="FY23" s="934"/>
      <c r="FZ23" s="934"/>
      <c r="GA23" s="934"/>
      <c r="GB23" s="934"/>
      <c r="GC23" s="934"/>
      <c r="GD23" s="934"/>
      <c r="GE23" s="934"/>
    </row>
    <row r="24" spans="1:187">
      <c r="A24" s="932">
        <f>Input!B62</f>
        <v>0</v>
      </c>
      <c r="B24" s="1117"/>
      <c r="C24" s="1117" t="str">
        <f>Input!D62</f>
        <v>RU-Russian Federation</v>
      </c>
      <c r="D24" s="1117">
        <f>Input!E62</f>
        <v>0</v>
      </c>
      <c r="E24" s="1117" t="str">
        <f>Input!F62</f>
        <v xml:space="preserve">SKU 3 </v>
      </c>
      <c r="F24" s="1117" t="str">
        <f>Input!G62</f>
        <v>RU</v>
      </c>
      <c r="G24" s="1135">
        <f>Input!P62</f>
        <v>2027</v>
      </c>
      <c r="H24" s="1135">
        <f>Input!Q62</f>
        <v>1</v>
      </c>
      <c r="I24" s="934">
        <f t="shared" si="60"/>
        <v>0</v>
      </c>
      <c r="J24" s="934">
        <f t="shared" si="60"/>
        <v>0</v>
      </c>
      <c r="K24" s="934">
        <f t="shared" si="60"/>
        <v>0</v>
      </c>
      <c r="L24" s="934">
        <f t="shared" si="60"/>
        <v>0</v>
      </c>
      <c r="M24" s="934">
        <f t="shared" si="60"/>
        <v>0</v>
      </c>
      <c r="N24" s="934">
        <f t="shared" si="60"/>
        <v>0</v>
      </c>
      <c r="O24" s="934">
        <f t="shared" si="60"/>
        <v>0</v>
      </c>
      <c r="P24" s="934">
        <f t="shared" si="60"/>
        <v>0</v>
      </c>
      <c r="R24" s="1136">
        <f>Assump_local!G10</f>
        <v>0</v>
      </c>
      <c r="S24" s="1136">
        <f>Assump_local!H10</f>
        <v>0</v>
      </c>
      <c r="T24" s="1136">
        <f>Assump_local!I10</f>
        <v>0</v>
      </c>
      <c r="U24" s="1136">
        <f>Assump_local!J10</f>
        <v>0</v>
      </c>
      <c r="V24" s="1136">
        <f>IF(Assump_local!$Q$7="Да",Assump_local!K10,IF(Input!$C$2='Drop Downs'!$AR$4,U24*(100%+BU24),Assump_local!K10))</f>
        <v>0</v>
      </c>
      <c r="W24" s="1136">
        <f>IF(Assump_local!$Q$7="Да",Assump_local!L10,IF(Input!$C$2='Drop Downs'!$AR$4,V24*(100%+BV24),Assump_local!L10))</f>
        <v>0</v>
      </c>
      <c r="X24" s="1136">
        <f>IF(Assump_local!$Q$7="Да",Assump_local!M10,IF(Input!$C$2='Drop Downs'!$AR$4,W24*(100%+BW24),Assump_local!M10))</f>
        <v>0</v>
      </c>
      <c r="Y24" s="1136">
        <f>IF(Assump_local!$Q$7="Да",Assump_local!N10,IF(Input!$C$2='Drop Downs'!$AR$4,X24*(100%+BX24),Assump_local!N10))</f>
        <v>0</v>
      </c>
      <c r="Z24" s="930"/>
      <c r="AA24" s="1137">
        <f>IF($F24="RU",Assump_local!G71/Assump_local!$H$634,Assump_local!G71)</f>
        <v>0</v>
      </c>
      <c r="AB24" s="1137">
        <f>IF($F24="RU",Assump_local!H71/Assump_local!$H$634,Assump_local!H71)</f>
        <v>0</v>
      </c>
      <c r="AC24" s="1137">
        <f>IF($F24="RU",Assump_local!I71/Assump_local!$H$634,Assump_local!I71)</f>
        <v>0</v>
      </c>
      <c r="AD24" s="1137">
        <f>IF($F24="RU",Assump_local!J71/Assump_local!$H$634,Assump_local!J71)</f>
        <v>0</v>
      </c>
      <c r="AE24" s="1137">
        <f>IF($F24="RU",Assump_local!K71/Assump_local!$H$634,Assump_local!K71)</f>
        <v>0</v>
      </c>
      <c r="AF24" s="1137">
        <f>IF($F24="RU",Assump_local!L71/Assump_local!$H$634,Assump_local!L71)</f>
        <v>0</v>
      </c>
      <c r="AG24" s="1137">
        <f>IF($F24="RU",Assump_local!M71/Assump_local!$H$634,Assump_local!M71)</f>
        <v>0</v>
      </c>
      <c r="AH24" s="1137">
        <f>IF($F24="RU",Assump_local!N71/Assump_local!$H$634,Assump_local!N71)</f>
        <v>0</v>
      </c>
      <c r="AJ24" s="1138">
        <f>Assump_local!G132</f>
        <v>0</v>
      </c>
      <c r="AK24" s="1138">
        <f>Assump_local!H132</f>
        <v>0</v>
      </c>
      <c r="AL24" s="1138">
        <f>Assump_local!I132</f>
        <v>0</v>
      </c>
      <c r="AM24" s="1138">
        <f>Assump_local!J132</f>
        <v>0</v>
      </c>
      <c r="AN24" s="1138">
        <f>Assump_local!K132</f>
        <v>0</v>
      </c>
      <c r="AO24" s="1138">
        <f>Assump_local!L132</f>
        <v>0</v>
      </c>
      <c r="AP24" s="1138">
        <f>Assump_local!M132</f>
        <v>0</v>
      </c>
      <c r="AQ24" s="1138">
        <f>Assump_local!N132</f>
        <v>0</v>
      </c>
      <c r="AS24" s="1139">
        <f t="shared" si="62"/>
        <v>0</v>
      </c>
      <c r="AT24" s="1139">
        <f t="shared" si="63"/>
        <v>0</v>
      </c>
      <c r="AU24" s="1139">
        <f t="shared" si="80"/>
        <v>0</v>
      </c>
      <c r="AV24" s="1139">
        <f t="shared" si="81"/>
        <v>0</v>
      </c>
      <c r="AW24" s="1139">
        <f>IF(Assump_local!$Q$7="Да",AE24*(1-AN24),IF(Input!$C$2='Drop Downs'!$AR$4,AV24,AE24*(1-AN24)))</f>
        <v>0</v>
      </c>
      <c r="AX24" s="1139">
        <f>IF(Assump_local!$Q$7="Да",AF24*(1-AO24),IF(Input!$C$2='Drop Downs'!$AR$4,AW24,AF24*(1-AO24)))</f>
        <v>0</v>
      </c>
      <c r="AY24" s="1139">
        <f>IF(Assump_local!$Q$7="Да",AG24*(1-AP24),IF(Input!$C$2='Drop Downs'!$AR$4,AX24,AG24*(1-AP24)))</f>
        <v>0</v>
      </c>
      <c r="AZ24" s="1139">
        <f>IF(Assump_local!$Q$7="Да",AH24*(1-AQ24),IF(Input!$C$2='Drop Downs'!$AR$4,AY24,AH24*(1-AQ24)))</f>
        <v>0</v>
      </c>
      <c r="BB24" s="1140">
        <f t="shared" si="64"/>
        <v>0</v>
      </c>
      <c r="BC24" s="1140">
        <f t="shared" si="65"/>
        <v>0</v>
      </c>
      <c r="BD24" s="1140">
        <f t="shared" si="82"/>
        <v>0</v>
      </c>
      <c r="BE24" s="1140">
        <f t="shared" si="83"/>
        <v>0</v>
      </c>
      <c r="BF24" s="1140">
        <f t="shared" si="84"/>
        <v>0</v>
      </c>
      <c r="BG24" s="1140">
        <f t="shared" si="85"/>
        <v>0</v>
      </c>
      <c r="BH24" s="1140">
        <f t="shared" si="86"/>
        <v>0</v>
      </c>
      <c r="BI24" s="1140">
        <f t="shared" si="87"/>
        <v>0</v>
      </c>
      <c r="BK24" s="1136">
        <f>BB24*R24-BB24*(1-Incremental!B$7)*R24-BB24*(Incremental!B$7)*R24*(1-Incremental!B$6)</f>
        <v>0</v>
      </c>
      <c r="BL24" s="1136">
        <f>BC24*S24-BC24*(1-Incremental!C$7)*S24-BC24*(Incremental!C$7)*S24*(1-Incremental!C$6)</f>
        <v>0</v>
      </c>
      <c r="BM24" s="1136">
        <f>BD24*T24-BD24*(1-Incremental!D$7)*T24-BD24*(Incremental!D$7)*T24*(1-Incremental!D$6)</f>
        <v>0</v>
      </c>
      <c r="BN24" s="1136">
        <f>BE24*U24-BE24*(1-Incremental!E$7)*U24-BE24*(Incremental!E$7)*U24*(1-Incremental!E$6)</f>
        <v>0</v>
      </c>
      <c r="BO24" s="1136">
        <f>BF24*V24-BF24*(1-Incremental!F$7)*V24-BF24*(Incremental!F$7)*V24*(1-Incremental!F$6)</f>
        <v>0</v>
      </c>
      <c r="BP24" s="1136">
        <f>BG24*W24-BG24*(1-Incremental!G$7)*W24-BG24*(Incremental!G$7)*W24*(1-Incremental!G$6)</f>
        <v>0</v>
      </c>
      <c r="BQ24" s="1136">
        <f>BH24*X24-BH24*(1-Incremental!H$7)*X24-BH24*(Incremental!H$7)*X24*(1-Incremental!H$6)</f>
        <v>0</v>
      </c>
      <c r="BR24" s="1136">
        <f>BI24*Y24-BI24*(1-Incremental!I$7)*Y24-BI24*(Incremental!I$7)*Y24*(1-Incremental!I$6)</f>
        <v>0</v>
      </c>
      <c r="BT24" s="1137" t="s">
        <v>837</v>
      </c>
      <c r="BU24" s="1125">
        <f>IF(Input!$C$2='Drop Downs'!$AR$4,'Drop Downs'!$AT$4,1)</f>
        <v>1</v>
      </c>
      <c r="BV24" s="1125">
        <f>IF(Input!$C$2='Drop Downs'!$AR$3,'Drop Downs'!AU$3,-100%)</f>
        <v>-1</v>
      </c>
      <c r="BW24" s="1125">
        <f>IF(Input!$C$2='Drop Downs'!$AR$3,'Drop Downs'!AV$3,-100%)</f>
        <v>-1</v>
      </c>
      <c r="BX24" s="1125">
        <f>IF(Input!$C$2='Drop Downs'!$AR$3,'Drop Downs'!AW$3,-100%)</f>
        <v>-1</v>
      </c>
      <c r="BZ24" s="1137">
        <f>IF($F24="RU",Assump_local!G315/Assump_local!$H$634,Assump_local!G315)</f>
        <v>0</v>
      </c>
      <c r="CA24" s="1137">
        <f>IF($F24="RU",Assump_local!H315/Assump_local!$H$634,Assump_local!H315)</f>
        <v>0</v>
      </c>
      <c r="CB24" s="1137">
        <f>IF($F24="RU",Assump_local!I315/Assump_local!$H$634,Assump_local!I315)</f>
        <v>0</v>
      </c>
      <c r="CC24" s="1137">
        <f>IF($F24="RU",Assump_local!J315/Assump_local!$H$634,Assump_local!J315)</f>
        <v>0</v>
      </c>
      <c r="CD24" s="1137">
        <f>IF($F24="RU",Assump_local!K315/Assump_local!$H$634,Assump_local!K315)</f>
        <v>0</v>
      </c>
      <c r="CE24" s="1137">
        <f>IF($F24="RU",Assump_local!L315/Assump_local!$H$634,Assump_local!L315)</f>
        <v>0</v>
      </c>
      <c r="CF24" s="1137">
        <f>IF($F24="RU",Assump_local!M315/Assump_local!$H$634,Assump_local!M315)</f>
        <v>0</v>
      </c>
      <c r="CG24" s="1137">
        <f>IF($F24="RU",Assump_local!N315/Assump_local!$H$634,Assump_local!N315)</f>
        <v>0</v>
      </c>
      <c r="CI24" s="1137">
        <f>IF($F24="RU",Assump_local!G376/Assump_local!$H$634,Assump_local!G376)</f>
        <v>0</v>
      </c>
      <c r="CJ24" s="1137">
        <f>IF($F24="RU",Assump_local!H376/Assump_local!$H$634,Assump_local!H376)</f>
        <v>0</v>
      </c>
      <c r="CK24" s="1137">
        <f>IF($F24="RU",Assump_local!I376/Assump_local!$H$634,Assump_local!I376)</f>
        <v>0</v>
      </c>
      <c r="CL24" s="1137">
        <f>IF($F24="RU",Assump_local!J376/Assump_local!$H$634,Assump_local!J376)</f>
        <v>0</v>
      </c>
      <c r="CM24" s="1137">
        <f>IF($F24="RU",Assump_local!K376/Assump_local!$H$634,Assump_local!K376)</f>
        <v>0</v>
      </c>
      <c r="CN24" s="1137">
        <f>IF($F24="RU",Assump_local!L376/Assump_local!$H$634,Assump_local!L376)</f>
        <v>0</v>
      </c>
      <c r="CO24" s="1137">
        <f>IF($F24="RU",Assump_local!M376/Assump_local!$H$634,Assump_local!M376)</f>
        <v>0</v>
      </c>
      <c r="CP24" s="1137">
        <f>IF($F24="RU",Assump_local!N376/Assump_local!$H$634,Assump_local!N376)</f>
        <v>0</v>
      </c>
      <c r="CR24" s="1140">
        <f t="shared" si="66"/>
        <v>0</v>
      </c>
      <c r="CS24" s="1140">
        <f t="shared" si="67"/>
        <v>0</v>
      </c>
      <c r="CT24" s="1140">
        <f t="shared" si="88"/>
        <v>0</v>
      </c>
      <c r="CU24" s="1140">
        <f t="shared" si="89"/>
        <v>0</v>
      </c>
      <c r="CV24" s="1140">
        <f t="shared" si="90"/>
        <v>0</v>
      </c>
      <c r="CW24" s="1140">
        <f t="shared" si="91"/>
        <v>0</v>
      </c>
      <c r="CX24" s="1140">
        <f t="shared" si="92"/>
        <v>0</v>
      </c>
      <c r="CY24" s="1140">
        <f t="shared" si="93"/>
        <v>0</v>
      </c>
      <c r="DA24" s="1117">
        <f>CR24*R24*Incremental!B$6</f>
        <v>0</v>
      </c>
      <c r="DB24" s="1117">
        <f>CS24*S24*Incremental!C$6</f>
        <v>0</v>
      </c>
      <c r="DC24" s="1117">
        <f>CT24*T24*Incremental!D$6</f>
        <v>0</v>
      </c>
      <c r="DD24" s="1117">
        <f>CU24*U24*Incremental!E$6</f>
        <v>0</v>
      </c>
      <c r="DE24" s="1117">
        <f>CV24*V24*Incremental!F$6</f>
        <v>0</v>
      </c>
      <c r="DF24" s="1117">
        <f>CW24*W24*Incremental!G$6</f>
        <v>0</v>
      </c>
      <c r="DG24" s="1117">
        <f>CX24*X24*Incremental!H$6</f>
        <v>0</v>
      </c>
      <c r="DH24" s="1117">
        <f>CY24*Y24*Incremental!I$6</f>
        <v>0</v>
      </c>
      <c r="DJ24" s="1117">
        <f t="shared" si="68"/>
        <v>0</v>
      </c>
      <c r="DK24" s="1117">
        <f t="shared" si="69"/>
        <v>0</v>
      </c>
      <c r="DL24" s="1117">
        <f t="shared" si="70"/>
        <v>0</v>
      </c>
      <c r="DM24" s="1117">
        <f t="shared" si="71"/>
        <v>0</v>
      </c>
      <c r="DN24" s="1117">
        <f t="shared" si="72"/>
        <v>0</v>
      </c>
      <c r="DO24" s="1117">
        <f t="shared" si="73"/>
        <v>0</v>
      </c>
      <c r="DP24" s="1117">
        <f t="shared" si="74"/>
        <v>0</v>
      </c>
      <c r="DQ24" s="1117">
        <f t="shared" si="75"/>
        <v>0</v>
      </c>
      <c r="DS24" s="1125" t="str">
        <f t="shared" si="76"/>
        <v/>
      </c>
      <c r="DT24" s="1125" t="str">
        <f t="shared" si="77"/>
        <v/>
      </c>
      <c r="DU24" s="1125" t="str">
        <f t="shared" si="94"/>
        <v/>
      </c>
      <c r="DV24" s="1125" t="str">
        <f t="shared" si="95"/>
        <v/>
      </c>
      <c r="DW24" s="1125" t="str">
        <f t="shared" si="96"/>
        <v/>
      </c>
      <c r="DX24" s="1125" t="str">
        <f t="shared" si="97"/>
        <v/>
      </c>
      <c r="DY24" s="1125" t="str">
        <f t="shared" si="98"/>
        <v/>
      </c>
      <c r="DZ24" s="1125" t="str">
        <f t="shared" si="99"/>
        <v/>
      </c>
      <c r="EB24" s="934"/>
      <c r="EC24" s="934">
        <f t="shared" si="100"/>
        <v>0</v>
      </c>
      <c r="ED24" s="934">
        <f t="shared" si="101"/>
        <v>0</v>
      </c>
      <c r="EE24" s="934">
        <f t="shared" si="102"/>
        <v>0</v>
      </c>
      <c r="EF24" s="934">
        <f t="shared" si="103"/>
        <v>0</v>
      </c>
      <c r="EG24" s="934">
        <f t="shared" si="104"/>
        <v>0</v>
      </c>
      <c r="EH24" s="934">
        <f t="shared" si="105"/>
        <v>0</v>
      </c>
      <c r="EI24" s="934">
        <f t="shared" si="106"/>
        <v>0</v>
      </c>
      <c r="EJ24" s="934">
        <f t="shared" si="107"/>
        <v>0</v>
      </c>
      <c r="EL24" s="934"/>
      <c r="EM24" s="934">
        <f t="shared" si="108"/>
        <v>0</v>
      </c>
      <c r="EN24" s="934">
        <f t="shared" si="109"/>
        <v>0</v>
      </c>
      <c r="EO24" s="934">
        <f t="shared" si="110"/>
        <v>0</v>
      </c>
      <c r="EP24" s="934">
        <f t="shared" si="111"/>
        <v>0</v>
      </c>
      <c r="EQ24" s="934">
        <f t="shared" si="112"/>
        <v>0</v>
      </c>
      <c r="ER24" s="934">
        <f t="shared" si="113"/>
        <v>0</v>
      </c>
      <c r="ES24" s="934">
        <f t="shared" si="114"/>
        <v>0</v>
      </c>
      <c r="ET24" s="934">
        <f t="shared" si="115"/>
        <v>0</v>
      </c>
      <c r="EV24" s="1142">
        <f t="shared" si="78"/>
        <v>0</v>
      </c>
      <c r="EW24" s="1142">
        <f t="shared" si="79"/>
        <v>0</v>
      </c>
      <c r="EX24" s="1142">
        <f t="shared" si="116"/>
        <v>0</v>
      </c>
      <c r="EY24" s="1142">
        <f t="shared" si="117"/>
        <v>0</v>
      </c>
      <c r="EZ24" s="1142">
        <f t="shared" si="118"/>
        <v>0</v>
      </c>
      <c r="FA24" s="1142">
        <f t="shared" si="119"/>
        <v>0</v>
      </c>
      <c r="FB24" s="1142">
        <f t="shared" si="120"/>
        <v>0</v>
      </c>
      <c r="FC24" s="1142">
        <f t="shared" si="121"/>
        <v>0</v>
      </c>
      <c r="FD24" s="1142">
        <f t="shared" si="122"/>
        <v>0</v>
      </c>
      <c r="FF24" s="934"/>
      <c r="FG24" s="934"/>
      <c r="FH24" s="934"/>
      <c r="FI24" s="934"/>
      <c r="FJ24" s="934"/>
      <c r="FK24" s="934"/>
      <c r="FL24" s="934"/>
      <c r="FM24" s="934"/>
      <c r="FO24" s="934"/>
      <c r="FP24" s="934"/>
      <c r="FQ24" s="934"/>
      <c r="FR24" s="934"/>
      <c r="FS24" s="934"/>
      <c r="FT24" s="934"/>
      <c r="FU24" s="934"/>
      <c r="FV24" s="934"/>
      <c r="FX24" s="934"/>
      <c r="FY24" s="934"/>
      <c r="FZ24" s="934"/>
      <c r="GA24" s="934"/>
      <c r="GB24" s="934"/>
      <c r="GC24" s="934"/>
      <c r="GD24" s="934"/>
      <c r="GE24" s="934"/>
    </row>
    <row r="25" spans="1:187">
      <c r="A25" s="932">
        <f>Input!B63</f>
        <v>0</v>
      </c>
      <c r="B25" s="1117"/>
      <c r="C25" s="1117" t="str">
        <f>Input!D63</f>
        <v>RU-Russian Federation</v>
      </c>
      <c r="D25" s="1117">
        <f>Input!E63</f>
        <v>0</v>
      </c>
      <c r="E25" s="1117" t="str">
        <f>Input!F63</f>
        <v>SKU 4</v>
      </c>
      <c r="F25" s="1117" t="str">
        <f>Input!G63</f>
        <v>RU</v>
      </c>
      <c r="G25" s="1135">
        <f>Input!P63</f>
        <v>2027</v>
      </c>
      <c r="H25" s="1135">
        <f>Input!Q63</f>
        <v>1</v>
      </c>
      <c r="I25" s="934">
        <f t="shared" si="60"/>
        <v>0</v>
      </c>
      <c r="J25" s="934">
        <f t="shared" si="60"/>
        <v>0</v>
      </c>
      <c r="K25" s="934">
        <f t="shared" si="60"/>
        <v>0</v>
      </c>
      <c r="L25" s="934">
        <f t="shared" si="60"/>
        <v>0</v>
      </c>
      <c r="M25" s="934">
        <f t="shared" si="60"/>
        <v>0</v>
      </c>
      <c r="N25" s="934">
        <f t="shared" si="60"/>
        <v>0</v>
      </c>
      <c r="O25" s="934">
        <f t="shared" si="60"/>
        <v>0</v>
      </c>
      <c r="P25" s="934">
        <f t="shared" si="60"/>
        <v>0</v>
      </c>
      <c r="R25" s="1136">
        <f>Assump_local!G11</f>
        <v>0</v>
      </c>
      <c r="S25" s="1136">
        <f>Assump_local!H11</f>
        <v>0</v>
      </c>
      <c r="T25" s="1136">
        <f>Assump_local!I11</f>
        <v>0</v>
      </c>
      <c r="U25" s="1136">
        <f>Assump_local!J11</f>
        <v>0</v>
      </c>
      <c r="V25" s="1136">
        <f>IF(Assump_local!$Q$7="Да",Assump_local!K11,IF(Input!$C$2='Drop Downs'!$AR$4,U25*(100%+BU25),Assump_local!K11))</f>
        <v>0</v>
      </c>
      <c r="W25" s="1136">
        <f>IF(Assump_local!$Q$7="Да",Assump_local!L11,IF(Input!$C$2='Drop Downs'!$AR$4,V25*(100%+BV25),Assump_local!L11))</f>
        <v>0</v>
      </c>
      <c r="X25" s="1136">
        <f>IF(Assump_local!$Q$7="Да",Assump_local!M11,IF(Input!$C$2='Drop Downs'!$AR$4,W25*(100%+BW25),Assump_local!M11))</f>
        <v>0</v>
      </c>
      <c r="Y25" s="1136">
        <f>IF(Assump_local!$Q$7="Да",Assump_local!N11,IF(Input!$C$2='Drop Downs'!$AR$4,X25*(100%+BX25),Assump_local!N11))</f>
        <v>0</v>
      </c>
      <c r="Z25" s="930"/>
      <c r="AA25" s="1137">
        <f>IF($F25="RU",Assump_local!G72/Assump_local!$H$634,Assump_local!G72)</f>
        <v>0</v>
      </c>
      <c r="AB25" s="1137">
        <f>IF($F25="RU",Assump_local!H72/Assump_local!$H$634,Assump_local!H72)</f>
        <v>0</v>
      </c>
      <c r="AC25" s="1137">
        <f>IF($F25="RU",Assump_local!I72/Assump_local!$H$634,Assump_local!I72)</f>
        <v>0</v>
      </c>
      <c r="AD25" s="1137">
        <f>IF($F25="RU",Assump_local!J72/Assump_local!$H$634,Assump_local!J72)</f>
        <v>0</v>
      </c>
      <c r="AE25" s="1137">
        <f>IF($F25="RU",Assump_local!K72/Assump_local!$H$634,Assump_local!K72)</f>
        <v>0</v>
      </c>
      <c r="AF25" s="1137">
        <f>IF($F25="RU",Assump_local!L72/Assump_local!$H$634,Assump_local!L72)</f>
        <v>0</v>
      </c>
      <c r="AG25" s="1137">
        <f>IF($F25="RU",Assump_local!M72/Assump_local!$H$634,Assump_local!M72)</f>
        <v>0</v>
      </c>
      <c r="AH25" s="1137">
        <f>IF($F25="RU",Assump_local!N72/Assump_local!$H$634,Assump_local!N72)</f>
        <v>0</v>
      </c>
      <c r="AJ25" s="1138">
        <f>Assump_local!G133</f>
        <v>0</v>
      </c>
      <c r="AK25" s="1138">
        <f>Assump_local!H133</f>
        <v>0</v>
      </c>
      <c r="AL25" s="1138">
        <f>Assump_local!I133</f>
        <v>0</v>
      </c>
      <c r="AM25" s="1138">
        <f>Assump_local!J133</f>
        <v>0</v>
      </c>
      <c r="AN25" s="1138">
        <f>Assump_local!K133</f>
        <v>0</v>
      </c>
      <c r="AO25" s="1138">
        <f>Assump_local!L133</f>
        <v>0</v>
      </c>
      <c r="AP25" s="1138">
        <f>Assump_local!M133</f>
        <v>0</v>
      </c>
      <c r="AQ25" s="1138">
        <f>Assump_local!N133</f>
        <v>0</v>
      </c>
      <c r="AS25" s="1139">
        <f t="shared" si="62"/>
        <v>0</v>
      </c>
      <c r="AT25" s="1139">
        <f t="shared" si="63"/>
        <v>0</v>
      </c>
      <c r="AU25" s="1139">
        <f t="shared" si="80"/>
        <v>0</v>
      </c>
      <c r="AV25" s="1139">
        <f t="shared" si="81"/>
        <v>0</v>
      </c>
      <c r="AW25" s="1139">
        <f>IF(Assump_local!$Q$7="Да",AE25*(1-AN25),IF(Input!$C$2='Drop Downs'!$AR$4,AV25,AE25*(1-AN25)))</f>
        <v>0</v>
      </c>
      <c r="AX25" s="1139">
        <f>IF(Assump_local!$Q$7="Да",AF25*(1-AO25),IF(Input!$C$2='Drop Downs'!$AR$4,AW25,AF25*(1-AO25)))</f>
        <v>0</v>
      </c>
      <c r="AY25" s="1139">
        <f>IF(Assump_local!$Q$7="Да",AG25*(1-AP25),IF(Input!$C$2='Drop Downs'!$AR$4,AX25,AG25*(1-AP25)))</f>
        <v>0</v>
      </c>
      <c r="AZ25" s="1139">
        <f>IF(Assump_local!$Q$7="Да",AH25*(1-AQ25),IF(Input!$C$2='Drop Downs'!$AR$4,AY25,AH25*(1-AQ25)))</f>
        <v>0</v>
      </c>
      <c r="BB25" s="1140">
        <f t="shared" si="64"/>
        <v>0</v>
      </c>
      <c r="BC25" s="1140">
        <f t="shared" si="65"/>
        <v>0</v>
      </c>
      <c r="BD25" s="1140">
        <f t="shared" si="82"/>
        <v>0</v>
      </c>
      <c r="BE25" s="1140">
        <f t="shared" si="83"/>
        <v>0</v>
      </c>
      <c r="BF25" s="1140">
        <f t="shared" si="84"/>
        <v>0</v>
      </c>
      <c r="BG25" s="1140">
        <f t="shared" si="85"/>
        <v>0</v>
      </c>
      <c r="BH25" s="1140">
        <f t="shared" si="86"/>
        <v>0</v>
      </c>
      <c r="BI25" s="1140">
        <f t="shared" si="87"/>
        <v>0</v>
      </c>
      <c r="BK25" s="1136">
        <f>BB25*R25-BB25*(1-Incremental!B$7)*R25-BB25*(Incremental!B$7)*R25*(1-Incremental!B$6)</f>
        <v>0</v>
      </c>
      <c r="BL25" s="1136">
        <f>BC25*S25-BC25*(1-Incremental!C$7)*S25-BC25*(Incremental!C$7)*S25*(1-Incremental!C$6)</f>
        <v>0</v>
      </c>
      <c r="BM25" s="1136">
        <f>BD25*T25-BD25*(1-Incremental!D$7)*T25-BD25*(Incremental!D$7)*T25*(1-Incremental!D$6)</f>
        <v>0</v>
      </c>
      <c r="BN25" s="1136">
        <f>BE25*U25-BE25*(1-Incremental!E$7)*U25-BE25*(Incremental!E$7)*U25*(1-Incremental!E$6)</f>
        <v>0</v>
      </c>
      <c r="BO25" s="1136">
        <f>BF25*V25-BF25*(1-Incremental!F$7)*V25-BF25*(Incremental!F$7)*V25*(1-Incremental!F$6)</f>
        <v>0</v>
      </c>
      <c r="BP25" s="1136">
        <f>BG25*W25-BG25*(1-Incremental!G$7)*W25-BG25*(Incremental!G$7)*W25*(1-Incremental!G$6)</f>
        <v>0</v>
      </c>
      <c r="BQ25" s="1136">
        <f>BH25*X25-BH25*(1-Incremental!H$7)*X25-BH25*(Incremental!H$7)*X25*(1-Incremental!H$6)</f>
        <v>0</v>
      </c>
      <c r="BR25" s="1136">
        <f>BI25*Y25-BI25*(1-Incremental!I$7)*Y25-BI25*(Incremental!I$7)*Y25*(1-Incremental!I$6)</f>
        <v>0</v>
      </c>
      <c r="BT25" s="1137" t="s">
        <v>837</v>
      </c>
      <c r="BU25" s="1125">
        <f>IF(Input!$C$2='Drop Downs'!$AR$4,'Drop Downs'!$AT$4,1)</f>
        <v>1</v>
      </c>
      <c r="BV25" s="1125">
        <f>IF(Input!$C$2='Drop Downs'!$AR$3,'Drop Downs'!AU$3,-100%)</f>
        <v>-1</v>
      </c>
      <c r="BW25" s="1125">
        <f>IF(Input!$C$2='Drop Downs'!$AR$3,'Drop Downs'!AV$3,-100%)</f>
        <v>-1</v>
      </c>
      <c r="BX25" s="1125">
        <f>IF(Input!$C$2='Drop Downs'!$AR$3,'Drop Downs'!AW$3,-100%)</f>
        <v>-1</v>
      </c>
      <c r="BZ25" s="1137">
        <f>IF($F25="RU",Assump_local!G316/Assump_local!$H$634,Assump_local!G316)</f>
        <v>0</v>
      </c>
      <c r="CA25" s="1137">
        <f>IF($F25="RU",Assump_local!H316/Assump_local!$H$634,Assump_local!H316)</f>
        <v>0</v>
      </c>
      <c r="CB25" s="1137">
        <f>IF($F25="RU",Assump_local!I316/Assump_local!$H$634,Assump_local!I316)</f>
        <v>0</v>
      </c>
      <c r="CC25" s="1137">
        <f>IF($F25="RU",Assump_local!J316/Assump_local!$H$634,Assump_local!J316)</f>
        <v>0</v>
      </c>
      <c r="CD25" s="1137">
        <f>IF($F25="RU",Assump_local!K316/Assump_local!$H$634,Assump_local!K316)</f>
        <v>0</v>
      </c>
      <c r="CE25" s="1137">
        <f>IF($F25="RU",Assump_local!L316/Assump_local!$H$634,Assump_local!L316)</f>
        <v>0</v>
      </c>
      <c r="CF25" s="1137">
        <f>IF($F25="RU",Assump_local!M316/Assump_local!$H$634,Assump_local!M316)</f>
        <v>0</v>
      </c>
      <c r="CG25" s="1137">
        <f>IF($F25="RU",Assump_local!N316/Assump_local!$H$634,Assump_local!N316)</f>
        <v>0</v>
      </c>
      <c r="CI25" s="1137">
        <f>IF($F25="RU",Assump_local!G377/Assump_local!$H$634,Assump_local!G377)</f>
        <v>0</v>
      </c>
      <c r="CJ25" s="1137">
        <f>IF($F25="RU",Assump_local!H377/Assump_local!$H$634,Assump_local!H377)</f>
        <v>0</v>
      </c>
      <c r="CK25" s="1137">
        <f>IF($F25="RU",Assump_local!I377/Assump_local!$H$634,Assump_local!I377)</f>
        <v>0</v>
      </c>
      <c r="CL25" s="1137">
        <f>IF($F25="RU",Assump_local!J377/Assump_local!$H$634,Assump_local!J377)</f>
        <v>0</v>
      </c>
      <c r="CM25" s="1137">
        <f>IF($F25="RU",Assump_local!K377/Assump_local!$H$634,Assump_local!K377)</f>
        <v>0</v>
      </c>
      <c r="CN25" s="1137">
        <f>IF($F25="RU",Assump_local!L377/Assump_local!$H$634,Assump_local!L377)</f>
        <v>0</v>
      </c>
      <c r="CO25" s="1137">
        <f>IF($F25="RU",Assump_local!M377/Assump_local!$H$634,Assump_local!M377)</f>
        <v>0</v>
      </c>
      <c r="CP25" s="1137">
        <f>IF($F25="RU",Assump_local!N377/Assump_local!$H$634,Assump_local!N377)</f>
        <v>0</v>
      </c>
      <c r="CR25" s="1140">
        <f t="shared" si="66"/>
        <v>0</v>
      </c>
      <c r="CS25" s="1140">
        <f t="shared" si="67"/>
        <v>0</v>
      </c>
      <c r="CT25" s="1140">
        <f t="shared" si="88"/>
        <v>0</v>
      </c>
      <c r="CU25" s="1140">
        <f t="shared" si="89"/>
        <v>0</v>
      </c>
      <c r="CV25" s="1140">
        <f t="shared" si="90"/>
        <v>0</v>
      </c>
      <c r="CW25" s="1140">
        <f t="shared" si="91"/>
        <v>0</v>
      </c>
      <c r="CX25" s="1140">
        <f t="shared" si="92"/>
        <v>0</v>
      </c>
      <c r="CY25" s="1140">
        <f t="shared" si="93"/>
        <v>0</v>
      </c>
      <c r="DA25" s="1117">
        <f>CR25*R25*Incremental!B$6</f>
        <v>0</v>
      </c>
      <c r="DB25" s="1117">
        <f>CS25*S25*Incremental!C$6</f>
        <v>0</v>
      </c>
      <c r="DC25" s="1117">
        <f>CT25*T25*Incremental!D$6</f>
        <v>0</v>
      </c>
      <c r="DD25" s="1117">
        <f>CU25*U25*Incremental!E$6</f>
        <v>0</v>
      </c>
      <c r="DE25" s="1117">
        <f>CV25*V25*Incremental!F$6</f>
        <v>0</v>
      </c>
      <c r="DF25" s="1117">
        <f>CW25*W25*Incremental!G$6</f>
        <v>0</v>
      </c>
      <c r="DG25" s="1117">
        <f>CX25*X25*Incremental!H$6</f>
        <v>0</v>
      </c>
      <c r="DH25" s="1117">
        <f>CY25*Y25*Incremental!I$6</f>
        <v>0</v>
      </c>
      <c r="DJ25" s="1117">
        <f t="shared" si="68"/>
        <v>0</v>
      </c>
      <c r="DK25" s="1117">
        <f t="shared" si="69"/>
        <v>0</v>
      </c>
      <c r="DL25" s="1117">
        <f t="shared" si="70"/>
        <v>0</v>
      </c>
      <c r="DM25" s="1117">
        <f t="shared" si="71"/>
        <v>0</v>
      </c>
      <c r="DN25" s="1117">
        <f t="shared" si="72"/>
        <v>0</v>
      </c>
      <c r="DO25" s="1117">
        <f t="shared" si="73"/>
        <v>0</v>
      </c>
      <c r="DP25" s="1117">
        <f t="shared" si="74"/>
        <v>0</v>
      </c>
      <c r="DQ25" s="1117">
        <f t="shared" si="75"/>
        <v>0</v>
      </c>
      <c r="DS25" s="1125" t="str">
        <f t="shared" si="76"/>
        <v/>
      </c>
      <c r="DT25" s="1125" t="str">
        <f t="shared" si="77"/>
        <v/>
      </c>
      <c r="DU25" s="1125" t="str">
        <f t="shared" si="94"/>
        <v/>
      </c>
      <c r="DV25" s="1125" t="str">
        <f t="shared" si="95"/>
        <v/>
      </c>
      <c r="DW25" s="1125" t="str">
        <f t="shared" si="96"/>
        <v/>
      </c>
      <c r="DX25" s="1125" t="str">
        <f t="shared" si="97"/>
        <v/>
      </c>
      <c r="DY25" s="1125" t="str">
        <f t="shared" si="98"/>
        <v/>
      </c>
      <c r="DZ25" s="1125" t="str">
        <f t="shared" si="99"/>
        <v/>
      </c>
      <c r="EB25" s="934"/>
      <c r="EC25" s="934">
        <f t="shared" si="100"/>
        <v>0</v>
      </c>
      <c r="ED25" s="934">
        <f t="shared" si="101"/>
        <v>0</v>
      </c>
      <c r="EE25" s="934">
        <f t="shared" si="102"/>
        <v>0</v>
      </c>
      <c r="EF25" s="934">
        <f t="shared" si="103"/>
        <v>0</v>
      </c>
      <c r="EG25" s="934">
        <f t="shared" si="104"/>
        <v>0</v>
      </c>
      <c r="EH25" s="934">
        <f t="shared" si="105"/>
        <v>0</v>
      </c>
      <c r="EI25" s="934">
        <f t="shared" si="106"/>
        <v>0</v>
      </c>
      <c r="EJ25" s="934">
        <f t="shared" si="107"/>
        <v>0</v>
      </c>
      <c r="EL25" s="934"/>
      <c r="EM25" s="934">
        <f t="shared" si="108"/>
        <v>0</v>
      </c>
      <c r="EN25" s="934">
        <f t="shared" si="109"/>
        <v>0</v>
      </c>
      <c r="EO25" s="934">
        <f t="shared" si="110"/>
        <v>0</v>
      </c>
      <c r="EP25" s="934">
        <f t="shared" si="111"/>
        <v>0</v>
      </c>
      <c r="EQ25" s="934">
        <f t="shared" si="112"/>
        <v>0</v>
      </c>
      <c r="ER25" s="934">
        <f t="shared" si="113"/>
        <v>0</v>
      </c>
      <c r="ES25" s="934">
        <f t="shared" si="114"/>
        <v>0</v>
      </c>
      <c r="ET25" s="934">
        <f t="shared" si="115"/>
        <v>0</v>
      </c>
      <c r="EV25" s="1142">
        <f t="shared" si="78"/>
        <v>0</v>
      </c>
      <c r="EW25" s="1142">
        <f t="shared" si="79"/>
        <v>0</v>
      </c>
      <c r="EX25" s="1142">
        <f t="shared" si="116"/>
        <v>0</v>
      </c>
      <c r="EY25" s="1142">
        <f t="shared" si="117"/>
        <v>0</v>
      </c>
      <c r="EZ25" s="1142">
        <f t="shared" si="118"/>
        <v>0</v>
      </c>
      <c r="FA25" s="1142">
        <f t="shared" si="119"/>
        <v>0</v>
      </c>
      <c r="FB25" s="1142">
        <f t="shared" si="120"/>
        <v>0</v>
      </c>
      <c r="FC25" s="1142">
        <f t="shared" si="121"/>
        <v>0</v>
      </c>
      <c r="FD25" s="1142">
        <f t="shared" si="122"/>
        <v>0</v>
      </c>
      <c r="FF25" s="934"/>
      <c r="FG25" s="934"/>
      <c r="FH25" s="934"/>
      <c r="FI25" s="934"/>
      <c r="FJ25" s="934"/>
      <c r="FK25" s="934"/>
      <c r="FL25" s="934"/>
      <c r="FM25" s="934"/>
      <c r="FO25" s="934"/>
      <c r="FP25" s="934"/>
      <c r="FQ25" s="934"/>
      <c r="FR25" s="934"/>
      <c r="FS25" s="934"/>
      <c r="FT25" s="934"/>
      <c r="FU25" s="934"/>
      <c r="FV25" s="934"/>
      <c r="FX25" s="934"/>
      <c r="FY25" s="934"/>
      <c r="FZ25" s="934"/>
      <c r="GA25" s="934"/>
      <c r="GB25" s="934"/>
      <c r="GC25" s="934"/>
      <c r="GD25" s="934"/>
      <c r="GE25" s="934"/>
    </row>
    <row r="26" spans="1:187">
      <c r="A26" s="932">
        <f>Input!B64</f>
        <v>0</v>
      </c>
      <c r="B26" s="1117"/>
      <c r="C26" s="1117" t="str">
        <f>Input!D64</f>
        <v>RU-Russian Federation</v>
      </c>
      <c r="D26" s="1117">
        <f>Input!E64</f>
        <v>0</v>
      </c>
      <c r="E26" s="1117" t="str">
        <f>Input!F64</f>
        <v>SKU 5</v>
      </c>
      <c r="F26" s="1117" t="str">
        <f>Input!G64</f>
        <v>RU</v>
      </c>
      <c r="G26" s="1135">
        <f>Input!P64</f>
        <v>2027</v>
      </c>
      <c r="H26" s="1135">
        <f>Input!Q64</f>
        <v>1</v>
      </c>
      <c r="I26" s="934">
        <f t="shared" si="60"/>
        <v>0</v>
      </c>
      <c r="J26" s="934">
        <f t="shared" si="60"/>
        <v>0</v>
      </c>
      <c r="K26" s="934">
        <f t="shared" si="60"/>
        <v>0</v>
      </c>
      <c r="L26" s="934">
        <f t="shared" si="60"/>
        <v>0</v>
      </c>
      <c r="M26" s="934">
        <f t="shared" si="60"/>
        <v>0</v>
      </c>
      <c r="N26" s="934">
        <f t="shared" si="60"/>
        <v>0</v>
      </c>
      <c r="O26" s="934">
        <f t="shared" si="60"/>
        <v>0</v>
      </c>
      <c r="P26" s="934">
        <f t="shared" si="60"/>
        <v>0</v>
      </c>
      <c r="R26" s="1136">
        <f>Assump_local!G12</f>
        <v>0</v>
      </c>
      <c r="S26" s="1136">
        <f>Assump_local!H12</f>
        <v>0</v>
      </c>
      <c r="T26" s="1136">
        <f>Assump_local!I12</f>
        <v>0</v>
      </c>
      <c r="U26" s="1136">
        <f>Assump_local!J12</f>
        <v>0</v>
      </c>
      <c r="V26" s="1136">
        <f>IF(Assump_local!$Q$7="Да",Assump_local!K12,IF(Input!$C$2='Drop Downs'!$AR$4,U26*(100%+BU26),Assump_local!K12))</f>
        <v>0</v>
      </c>
      <c r="W26" s="1136">
        <f>IF(Assump_local!$Q$7="Да",Assump_local!L12,IF(Input!$C$2='Drop Downs'!$AR$4,V26*(100%+BV26),Assump_local!L12))</f>
        <v>0</v>
      </c>
      <c r="X26" s="1136">
        <f>IF(Assump_local!$Q$7="Да",Assump_local!M12,IF(Input!$C$2='Drop Downs'!$AR$4,W26*(100%+BW26),Assump_local!M12))</f>
        <v>0</v>
      </c>
      <c r="Y26" s="1136">
        <f>IF(Assump_local!$Q$7="Да",Assump_local!N12,IF(Input!$C$2='Drop Downs'!$AR$4,X26*(100%+BX26),Assump_local!N12))</f>
        <v>0</v>
      </c>
      <c r="AA26" s="1137">
        <f>IF($F26="RU",Assump_local!G73/Assump_local!$H$634,Assump_local!G73)</f>
        <v>0</v>
      </c>
      <c r="AB26" s="1137">
        <f>IF($F26="RU",Assump_local!H73/Assump_local!$H$634,Assump_local!H73)</f>
        <v>0</v>
      </c>
      <c r="AC26" s="1137">
        <f>IF($F26="RU",Assump_local!I73/Assump_local!$H$634,Assump_local!I73)</f>
        <v>0</v>
      </c>
      <c r="AD26" s="1137">
        <f>IF($F26="RU",Assump_local!J73/Assump_local!$H$634,Assump_local!J73)</f>
        <v>0</v>
      </c>
      <c r="AE26" s="1137">
        <f>IF($F26="RU",Assump_local!K73/Assump_local!$H$634,Assump_local!K73)</f>
        <v>0</v>
      </c>
      <c r="AF26" s="1137">
        <f>IF($F26="RU",Assump_local!L73/Assump_local!$H$634,Assump_local!L73)</f>
        <v>0</v>
      </c>
      <c r="AG26" s="1137">
        <f>IF($F26="RU",Assump_local!M73/Assump_local!$H$634,Assump_local!M73)</f>
        <v>0</v>
      </c>
      <c r="AH26" s="1137">
        <f>IF($F26="RU",Assump_local!N73/Assump_local!$H$634,Assump_local!N73)</f>
        <v>0</v>
      </c>
      <c r="AJ26" s="1138">
        <f>Assump_local!G134</f>
        <v>0</v>
      </c>
      <c r="AK26" s="1138">
        <f>Assump_local!H134</f>
        <v>0</v>
      </c>
      <c r="AL26" s="1138">
        <f>Assump_local!I134</f>
        <v>0</v>
      </c>
      <c r="AM26" s="1138">
        <f>Assump_local!J134</f>
        <v>0</v>
      </c>
      <c r="AN26" s="1138">
        <f>Assump_local!K134</f>
        <v>0</v>
      </c>
      <c r="AO26" s="1138">
        <f>Assump_local!L134</f>
        <v>0</v>
      </c>
      <c r="AP26" s="1138">
        <f>Assump_local!M134</f>
        <v>0</v>
      </c>
      <c r="AQ26" s="1138">
        <f>Assump_local!N134</f>
        <v>0</v>
      </c>
      <c r="AS26" s="1139">
        <f t="shared" si="62"/>
        <v>0</v>
      </c>
      <c r="AT26" s="1139">
        <f t="shared" si="63"/>
        <v>0</v>
      </c>
      <c r="AU26" s="1139">
        <f t="shared" si="80"/>
        <v>0</v>
      </c>
      <c r="AV26" s="1139">
        <f t="shared" si="81"/>
        <v>0</v>
      </c>
      <c r="AW26" s="1139">
        <f>IF(Assump_local!$Q$7="Да",AE26*(1-AN26),IF(Input!$C$2='Drop Downs'!$AR$4,AV26,AE26*(1-AN26)))</f>
        <v>0</v>
      </c>
      <c r="AX26" s="1139">
        <f>IF(Assump_local!$Q$7="Да",AF26*(1-AO26),IF(Input!$C$2='Drop Downs'!$AR$4,AW26,AF26*(1-AO26)))</f>
        <v>0</v>
      </c>
      <c r="AY26" s="1139">
        <f>IF(Assump_local!$Q$7="Да",AG26*(1-AP26),IF(Input!$C$2='Drop Downs'!$AR$4,AX26,AG26*(1-AP26)))</f>
        <v>0</v>
      </c>
      <c r="AZ26" s="1139">
        <f>IF(Assump_local!$Q$7="Да",AH26*(1-AQ26),IF(Input!$C$2='Drop Downs'!$AR$4,AY26,AH26*(1-AQ26)))</f>
        <v>0</v>
      </c>
      <c r="BB26" s="1140">
        <f t="shared" si="64"/>
        <v>0</v>
      </c>
      <c r="BC26" s="1140">
        <f t="shared" si="65"/>
        <v>0</v>
      </c>
      <c r="BD26" s="1140">
        <f t="shared" si="82"/>
        <v>0</v>
      </c>
      <c r="BE26" s="1140">
        <f t="shared" si="83"/>
        <v>0</v>
      </c>
      <c r="BF26" s="1140">
        <f t="shared" si="84"/>
        <v>0</v>
      </c>
      <c r="BG26" s="1140">
        <f t="shared" si="85"/>
        <v>0</v>
      </c>
      <c r="BH26" s="1140">
        <f t="shared" si="86"/>
        <v>0</v>
      </c>
      <c r="BI26" s="1140">
        <f t="shared" si="87"/>
        <v>0</v>
      </c>
      <c r="BK26" s="1136">
        <f>BB26*R26-BB26*(1-Incremental!B$7)*R26-BB26*(Incremental!B$7)*R26*(1-Incremental!B$6)</f>
        <v>0</v>
      </c>
      <c r="BL26" s="1136">
        <f>BC26*S26-BC26*(1-Incremental!C$7)*S26-BC26*(Incremental!C$7)*S26*(1-Incremental!C$6)</f>
        <v>0</v>
      </c>
      <c r="BM26" s="1136">
        <f>BD26*T26-BD26*(1-Incremental!D$7)*T26-BD26*(Incremental!D$7)*T26*(1-Incremental!D$6)</f>
        <v>0</v>
      </c>
      <c r="BN26" s="1136">
        <f>BE26*U26-BE26*(1-Incremental!E$7)*U26-BE26*(Incremental!E$7)*U26*(1-Incremental!E$6)</f>
        <v>0</v>
      </c>
      <c r="BO26" s="1136">
        <f>BF26*V26-BF26*(1-Incremental!F$7)*V26-BF26*(Incremental!F$7)*V26*(1-Incremental!F$6)</f>
        <v>0</v>
      </c>
      <c r="BP26" s="1136">
        <f>BG26*W26-BG26*(1-Incremental!G$7)*W26-BG26*(Incremental!G$7)*W26*(1-Incremental!G$6)</f>
        <v>0</v>
      </c>
      <c r="BQ26" s="1136">
        <f>BH26*X26-BH26*(1-Incremental!H$7)*X26-BH26*(Incremental!H$7)*X26*(1-Incremental!H$6)</f>
        <v>0</v>
      </c>
      <c r="BR26" s="1136">
        <f>BI26*Y26-BI26*(1-Incremental!I$7)*Y26-BI26*(Incremental!I$7)*Y26*(1-Incremental!I$6)</f>
        <v>0</v>
      </c>
      <c r="BT26" s="1137" t="s">
        <v>837</v>
      </c>
      <c r="BU26" s="1125">
        <f>IF(Input!$C$2='Drop Downs'!$AR$4,'Drop Downs'!$AT$4,1)</f>
        <v>1</v>
      </c>
      <c r="BV26" s="1125">
        <f>IF(Input!$C$2='Drop Downs'!$AR$3,'Drop Downs'!AU$3,-100%)</f>
        <v>-1</v>
      </c>
      <c r="BW26" s="1125">
        <f>IF(Input!$C$2='Drop Downs'!$AR$3,'Drop Downs'!AV$3,-100%)</f>
        <v>-1</v>
      </c>
      <c r="BX26" s="1125">
        <f>IF(Input!$C$2='Drop Downs'!$AR$3,'Drop Downs'!AW$3,-100%)</f>
        <v>-1</v>
      </c>
      <c r="BZ26" s="1137">
        <f>IF($F26="RU",Assump_local!G317/Assump_local!$H$634,Assump_local!G317)</f>
        <v>0</v>
      </c>
      <c r="CA26" s="1137">
        <f>IF($F26="RU",Assump_local!H317/Assump_local!$H$634,Assump_local!H317)</f>
        <v>0</v>
      </c>
      <c r="CB26" s="1137">
        <f>IF($F26="RU",Assump_local!I317/Assump_local!$H$634,Assump_local!I317)</f>
        <v>0</v>
      </c>
      <c r="CC26" s="1137">
        <f>IF($F26="RU",Assump_local!J317/Assump_local!$H$634,Assump_local!J317)</f>
        <v>0</v>
      </c>
      <c r="CD26" s="1137">
        <f>IF($F26="RU",Assump_local!K317/Assump_local!$H$634,Assump_local!K317)</f>
        <v>0</v>
      </c>
      <c r="CE26" s="1137">
        <f>IF($F26="RU",Assump_local!L317/Assump_local!$H$634,Assump_local!L317)</f>
        <v>0</v>
      </c>
      <c r="CF26" s="1137">
        <f>IF($F26="RU",Assump_local!M317/Assump_local!$H$634,Assump_local!M317)</f>
        <v>0</v>
      </c>
      <c r="CG26" s="1137">
        <f>IF($F26="RU",Assump_local!N317/Assump_local!$H$634,Assump_local!N317)</f>
        <v>0</v>
      </c>
      <c r="CI26" s="1137">
        <f>IF($F26="RU",Assump_local!G378/Assump_local!$H$634,Assump_local!G378)</f>
        <v>0</v>
      </c>
      <c r="CJ26" s="1137">
        <f>IF($F26="RU",Assump_local!H378/Assump_local!$H$634,Assump_local!H378)</f>
        <v>0</v>
      </c>
      <c r="CK26" s="1137">
        <f>IF($F26="RU",Assump_local!I378/Assump_local!$H$634,Assump_local!I378)</f>
        <v>0</v>
      </c>
      <c r="CL26" s="1137">
        <f>IF($F26="RU",Assump_local!J378/Assump_local!$H$634,Assump_local!J378)</f>
        <v>0</v>
      </c>
      <c r="CM26" s="1137">
        <f>IF($F26="RU",Assump_local!K378/Assump_local!$H$634,Assump_local!K378)</f>
        <v>0</v>
      </c>
      <c r="CN26" s="1137">
        <f>IF($F26="RU",Assump_local!L378/Assump_local!$H$634,Assump_local!L378)</f>
        <v>0</v>
      </c>
      <c r="CO26" s="1137">
        <f>IF($F26="RU",Assump_local!M378/Assump_local!$H$634,Assump_local!M378)</f>
        <v>0</v>
      </c>
      <c r="CP26" s="1137">
        <f>IF($F26="RU",Assump_local!N378/Assump_local!$H$634,Assump_local!N378)</f>
        <v>0</v>
      </c>
      <c r="CR26" s="1140">
        <f t="shared" si="66"/>
        <v>0</v>
      </c>
      <c r="CS26" s="1140">
        <f t="shared" si="67"/>
        <v>0</v>
      </c>
      <c r="CT26" s="1140">
        <f t="shared" si="88"/>
        <v>0</v>
      </c>
      <c r="CU26" s="1140">
        <f t="shared" si="89"/>
        <v>0</v>
      </c>
      <c r="CV26" s="1140">
        <f t="shared" si="90"/>
        <v>0</v>
      </c>
      <c r="CW26" s="1140">
        <f t="shared" si="91"/>
        <v>0</v>
      </c>
      <c r="CX26" s="1140">
        <f t="shared" si="92"/>
        <v>0</v>
      </c>
      <c r="CY26" s="1140">
        <f t="shared" si="93"/>
        <v>0</v>
      </c>
      <c r="DA26" s="1117">
        <f>CR26*R26*Incremental!B$6</f>
        <v>0</v>
      </c>
      <c r="DB26" s="1117">
        <f>CS26*S26*Incremental!C$6</f>
        <v>0</v>
      </c>
      <c r="DC26" s="1117">
        <f>CT26*T26*Incremental!D$6</f>
        <v>0</v>
      </c>
      <c r="DD26" s="1117">
        <f>CU26*U26*Incremental!E$6</f>
        <v>0</v>
      </c>
      <c r="DE26" s="1117">
        <f>CV26*V26*Incremental!F$6</f>
        <v>0</v>
      </c>
      <c r="DF26" s="1117">
        <f>CW26*W26*Incremental!G$6</f>
        <v>0</v>
      </c>
      <c r="DG26" s="1117">
        <f>CX26*X26*Incremental!H$6</f>
        <v>0</v>
      </c>
      <c r="DH26" s="1117">
        <f>CY26*Y26*Incremental!I$6</f>
        <v>0</v>
      </c>
      <c r="DJ26" s="1117">
        <f t="shared" si="68"/>
        <v>0</v>
      </c>
      <c r="DK26" s="1117">
        <f t="shared" si="69"/>
        <v>0</v>
      </c>
      <c r="DL26" s="1117">
        <f t="shared" si="70"/>
        <v>0</v>
      </c>
      <c r="DM26" s="1117">
        <f t="shared" si="71"/>
        <v>0</v>
      </c>
      <c r="DN26" s="1117">
        <f t="shared" si="72"/>
        <v>0</v>
      </c>
      <c r="DO26" s="1117">
        <f t="shared" si="73"/>
        <v>0</v>
      </c>
      <c r="DP26" s="1117">
        <f t="shared" si="74"/>
        <v>0</v>
      </c>
      <c r="DQ26" s="1117">
        <f t="shared" si="75"/>
        <v>0</v>
      </c>
      <c r="DS26" s="1125" t="str">
        <f t="shared" si="76"/>
        <v/>
      </c>
      <c r="DT26" s="1125" t="str">
        <f t="shared" si="77"/>
        <v/>
      </c>
      <c r="DU26" s="1125" t="str">
        <f t="shared" si="94"/>
        <v/>
      </c>
      <c r="DV26" s="1125" t="str">
        <f t="shared" si="95"/>
        <v/>
      </c>
      <c r="DW26" s="1125" t="str">
        <f t="shared" si="96"/>
        <v/>
      </c>
      <c r="DX26" s="1125" t="str">
        <f t="shared" si="97"/>
        <v/>
      </c>
      <c r="DY26" s="1125" t="str">
        <f t="shared" si="98"/>
        <v/>
      </c>
      <c r="DZ26" s="1125" t="str">
        <f t="shared" si="99"/>
        <v/>
      </c>
      <c r="EB26" s="934"/>
      <c r="EC26" s="934">
        <f t="shared" si="100"/>
        <v>0</v>
      </c>
      <c r="ED26" s="934">
        <f t="shared" si="101"/>
        <v>0</v>
      </c>
      <c r="EE26" s="934">
        <f t="shared" si="102"/>
        <v>0</v>
      </c>
      <c r="EF26" s="934">
        <f t="shared" si="103"/>
        <v>0</v>
      </c>
      <c r="EG26" s="934">
        <f t="shared" si="104"/>
        <v>0</v>
      </c>
      <c r="EH26" s="934">
        <f t="shared" si="105"/>
        <v>0</v>
      </c>
      <c r="EI26" s="934">
        <f t="shared" si="106"/>
        <v>0</v>
      </c>
      <c r="EJ26" s="934">
        <f t="shared" si="107"/>
        <v>0</v>
      </c>
      <c r="EL26" s="934"/>
      <c r="EM26" s="934">
        <f t="shared" si="108"/>
        <v>0</v>
      </c>
      <c r="EN26" s="934">
        <f t="shared" si="109"/>
        <v>0</v>
      </c>
      <c r="EO26" s="934">
        <f t="shared" si="110"/>
        <v>0</v>
      </c>
      <c r="EP26" s="934">
        <f t="shared" si="111"/>
        <v>0</v>
      </c>
      <c r="EQ26" s="934">
        <f t="shared" si="112"/>
        <v>0</v>
      </c>
      <c r="ER26" s="934">
        <f t="shared" si="113"/>
        <v>0</v>
      </c>
      <c r="ES26" s="934">
        <f t="shared" si="114"/>
        <v>0</v>
      </c>
      <c r="ET26" s="934">
        <f t="shared" si="115"/>
        <v>0</v>
      </c>
      <c r="EV26" s="1142">
        <f t="shared" si="78"/>
        <v>0</v>
      </c>
      <c r="EW26" s="1142">
        <f t="shared" si="79"/>
        <v>0</v>
      </c>
      <c r="EX26" s="1142">
        <f t="shared" si="116"/>
        <v>0</v>
      </c>
      <c r="EY26" s="1142">
        <f t="shared" si="117"/>
        <v>0</v>
      </c>
      <c r="EZ26" s="1142">
        <f t="shared" si="118"/>
        <v>0</v>
      </c>
      <c r="FA26" s="1142">
        <f t="shared" si="119"/>
        <v>0</v>
      </c>
      <c r="FB26" s="1142">
        <f t="shared" si="120"/>
        <v>0</v>
      </c>
      <c r="FC26" s="1142">
        <f t="shared" si="121"/>
        <v>0</v>
      </c>
      <c r="FD26" s="1142">
        <f t="shared" si="122"/>
        <v>0</v>
      </c>
      <c r="FF26" s="934"/>
      <c r="FG26" s="934"/>
      <c r="FH26" s="934"/>
      <c r="FI26" s="934"/>
      <c r="FJ26" s="934"/>
      <c r="FK26" s="934"/>
      <c r="FL26" s="934"/>
      <c r="FM26" s="934"/>
      <c r="FO26" s="934"/>
      <c r="FP26" s="934"/>
      <c r="FQ26" s="934"/>
      <c r="FR26" s="934"/>
      <c r="FS26" s="934"/>
      <c r="FT26" s="934"/>
      <c r="FU26" s="934"/>
      <c r="FV26" s="934"/>
      <c r="FX26" s="934"/>
      <c r="FY26" s="934"/>
      <c r="FZ26" s="934"/>
      <c r="GA26" s="934"/>
      <c r="GB26" s="934"/>
      <c r="GC26" s="934"/>
      <c r="GD26" s="934"/>
      <c r="GE26" s="934"/>
    </row>
    <row r="27" spans="1:187" hidden="1" outlineLevel="1">
      <c r="A27" s="932">
        <f>Input!B65</f>
        <v>0</v>
      </c>
      <c r="B27" s="1117"/>
      <c r="C27" s="1117">
        <f>Input!D65</f>
        <v>0</v>
      </c>
      <c r="D27" s="1117">
        <f>Input!E65</f>
        <v>0</v>
      </c>
      <c r="E27" s="1117">
        <f>Input!F65</f>
        <v>0</v>
      </c>
      <c r="F27" s="1117">
        <f>Input!G65</f>
        <v>0</v>
      </c>
      <c r="G27" s="1135">
        <f>Input!P65</f>
        <v>0</v>
      </c>
      <c r="H27" s="1135">
        <f>Input!Q65</f>
        <v>0</v>
      </c>
      <c r="I27" s="934">
        <f t="shared" si="60"/>
        <v>0</v>
      </c>
      <c r="J27" s="934">
        <f t="shared" ref="J27:J38" si="123">S27+S27/(12-I27+1)*($H27-1)</f>
        <v>0</v>
      </c>
      <c r="K27" s="934">
        <f t="shared" ref="K27:K38" si="124">T27+T27/(12-J27+1)*($H27-1)</f>
        <v>0</v>
      </c>
      <c r="L27" s="934">
        <f t="shared" ref="L27:L38" si="125">U27+U27/(12-K27+1)*($H27-1)</f>
        <v>0</v>
      </c>
      <c r="M27" s="934">
        <f t="shared" ref="M27:M38" si="126">V27+V27/(12-L27+1)*($H27-1)</f>
        <v>0</v>
      </c>
      <c r="N27" s="934">
        <f t="shared" ref="N27:N38" si="127">W27+W27/(12-M27+1)*($H27-1)</f>
        <v>0</v>
      </c>
      <c r="O27" s="934">
        <f t="shared" ref="O27:O38" si="128">X27+X27/(12-N27+1)*($H27-1)</f>
        <v>0</v>
      </c>
      <c r="P27" s="934">
        <f t="shared" ref="P27:P38" si="129">Y27+Y27/(12-O27+1)*($H27-1)</f>
        <v>0</v>
      </c>
      <c r="R27" s="1136">
        <f>Assump_local!G13</f>
        <v>0</v>
      </c>
      <c r="S27" s="1136">
        <f>Assump_local!H13</f>
        <v>0</v>
      </c>
      <c r="T27" s="1136">
        <f>Assump_local!I13</f>
        <v>0</v>
      </c>
      <c r="U27" s="1136">
        <f>Assump_local!J13</f>
        <v>0</v>
      </c>
      <c r="V27" s="1136">
        <f>IF(Assump_local!$Q$7="Да",Assump_local!K13,IF(Input!$C$2='Drop Downs'!$AR$4,U27*(100%+BU27),Assump_local!K13))</f>
        <v>0</v>
      </c>
      <c r="W27" s="1136">
        <f>IF(Assump_local!$Q$7="Да",Assump_local!L13,IF(Input!$C$2='Drop Downs'!$AR$4,V27*(100%+BV27),Assump_local!L13))</f>
        <v>0</v>
      </c>
      <c r="X27" s="1136">
        <f>IF(Assump_local!$Q$7="Да",Assump_local!M13,IF(Input!$C$2='Drop Downs'!$AR$4,W27*(100%+BW27),Assump_local!M13))</f>
        <v>0</v>
      </c>
      <c r="Y27" s="1136">
        <f>IF(Assump_local!$Q$7="Да",Assump_local!N13,IF(Input!$C$2='Drop Downs'!$AR$4,X27*(100%+BX27),Assump_local!N13))</f>
        <v>0</v>
      </c>
      <c r="AA27" s="1137">
        <f>IF($F27="RU",Assump_local!G74/Assump_local!$H$634,Assump_local!G74)</f>
        <v>0</v>
      </c>
      <c r="AB27" s="1137">
        <f>IF($F27="RU",Assump_local!H74/Assump_local!$H$634,Assump_local!H74)</f>
        <v>0</v>
      </c>
      <c r="AC27" s="1137">
        <f>IF($F27="RU",Assump_local!I74/Assump_local!$H$634,Assump_local!I74)</f>
        <v>0</v>
      </c>
      <c r="AD27" s="1137">
        <f>IF($F27="RU",Assump_local!J74/Assump_local!$H$634,Assump_local!J74)</f>
        <v>0</v>
      </c>
      <c r="AE27" s="1137">
        <f>IF($F27="RU",Assump_local!K74/Assump_local!$H$634,Assump_local!K74)</f>
        <v>0</v>
      </c>
      <c r="AF27" s="1137">
        <f>IF($F27="RU",Assump_local!L74/Assump_local!$H$634,Assump_local!L74)</f>
        <v>0</v>
      </c>
      <c r="AG27" s="1137">
        <f>IF($F27="RU",Assump_local!M74/Assump_local!$H$634,Assump_local!M74)</f>
        <v>0</v>
      </c>
      <c r="AH27" s="1137">
        <f>IF($F27="RU",Assump_local!N74/Assump_local!$H$634,Assump_local!N74)</f>
        <v>0</v>
      </c>
      <c r="AJ27" s="1138">
        <f>Assump_local!G135</f>
        <v>0</v>
      </c>
      <c r="AK27" s="1138">
        <f>Assump_local!H135</f>
        <v>0</v>
      </c>
      <c r="AL27" s="1138">
        <f>Assump_local!I135</f>
        <v>0</v>
      </c>
      <c r="AM27" s="1138">
        <f>Assump_local!J135</f>
        <v>0</v>
      </c>
      <c r="AN27" s="1138">
        <f>Assump_local!K135</f>
        <v>0</v>
      </c>
      <c r="AO27" s="1138">
        <f>Assump_local!L135</f>
        <v>0</v>
      </c>
      <c r="AP27" s="1138">
        <f>Assump_local!M135</f>
        <v>0</v>
      </c>
      <c r="AQ27" s="1138">
        <f>Assump_local!N135</f>
        <v>0</v>
      </c>
      <c r="AS27" s="1139">
        <f t="shared" si="62"/>
        <v>0</v>
      </c>
      <c r="AT27" s="1139">
        <f t="shared" si="63"/>
        <v>0</v>
      </c>
      <c r="AU27" s="1139">
        <f t="shared" si="80"/>
        <v>0</v>
      </c>
      <c r="AV27" s="1139">
        <f t="shared" si="81"/>
        <v>0</v>
      </c>
      <c r="AW27" s="1139">
        <f>IF(Assump_local!$Q$7="Да",AE27*(1-AN27),IF(Input!$C$2='Drop Downs'!$AR$4,AV27,AE27*(1-AN27)))</f>
        <v>0</v>
      </c>
      <c r="AX27" s="1139">
        <f>IF(Assump_local!$Q$7="Да",AF27*(1-AO27),IF(Input!$C$2='Drop Downs'!$AR$4,AW27,AF27*(1-AO27)))</f>
        <v>0</v>
      </c>
      <c r="AY27" s="1139">
        <f>IF(Assump_local!$Q$7="Да",AG27*(1-AP27),IF(Input!$C$2='Drop Downs'!$AR$4,AX27,AG27*(1-AP27)))</f>
        <v>0</v>
      </c>
      <c r="AZ27" s="1139">
        <f>IF(Assump_local!$Q$7="Да",AH27*(1-AQ27),IF(Input!$C$2='Drop Downs'!$AR$4,AY27,AH27*(1-AQ27)))</f>
        <v>0</v>
      </c>
      <c r="BB27" s="1140">
        <f t="shared" si="64"/>
        <v>0</v>
      </c>
      <c r="BC27" s="1140">
        <f t="shared" si="65"/>
        <v>0</v>
      </c>
      <c r="BD27" s="1140">
        <f t="shared" si="82"/>
        <v>0</v>
      </c>
      <c r="BE27" s="1140">
        <f t="shared" si="83"/>
        <v>0</v>
      </c>
      <c r="BF27" s="1140">
        <f t="shared" si="84"/>
        <v>0</v>
      </c>
      <c r="BG27" s="1140">
        <f t="shared" si="85"/>
        <v>0</v>
      </c>
      <c r="BH27" s="1140">
        <f t="shared" si="86"/>
        <v>0</v>
      </c>
      <c r="BI27" s="1140">
        <f t="shared" si="87"/>
        <v>0</v>
      </c>
      <c r="BK27" s="1136">
        <f>BB27*R27-BB27*(1-Incremental!B$7)*R27-BB27*(Incremental!B$7)*R27*(1-Incremental!B$6)</f>
        <v>0</v>
      </c>
      <c r="BL27" s="1136">
        <f>BC27*S27-BC27*(1-Incremental!C$7)*S27-BC27*(Incremental!C$7)*S27*(1-Incremental!C$6)</f>
        <v>0</v>
      </c>
      <c r="BM27" s="1136">
        <f>BD27*T27-BD27*(1-Incremental!D$7)*T27-BD27*(Incremental!D$7)*T27*(1-Incremental!D$6)</f>
        <v>0</v>
      </c>
      <c r="BN27" s="1136">
        <f>BE27*U27-BE27*(1-Incremental!E$7)*U27-BE27*(Incremental!E$7)*U27*(1-Incremental!E$6)</f>
        <v>0</v>
      </c>
      <c r="BO27" s="1136">
        <f>BF27*V27-BF27*(1-Incremental!F$7)*V27-BF27*(Incremental!F$7)*V27*(1-Incremental!F$6)</f>
        <v>0</v>
      </c>
      <c r="BP27" s="1136">
        <f>BG27*W27-BG27*(1-Incremental!G$7)*W27-BG27*(Incremental!G$7)*W27*(1-Incremental!G$6)</f>
        <v>0</v>
      </c>
      <c r="BQ27" s="1136">
        <f>BH27*X27-BH27*(1-Incremental!H$7)*X27-BH27*(Incremental!H$7)*X27*(1-Incremental!H$6)</f>
        <v>0</v>
      </c>
      <c r="BR27" s="1136">
        <f>BI27*Y27-BI27*(1-Incremental!I$7)*Y27-BI27*(Incremental!I$7)*Y27*(1-Incremental!I$6)</f>
        <v>0</v>
      </c>
      <c r="BT27" s="1137" t="s">
        <v>837</v>
      </c>
      <c r="BU27" s="1125">
        <f>IF(Input!$C$2='Drop Downs'!$AR$4,'Drop Downs'!$AT$4,1)</f>
        <v>1</v>
      </c>
      <c r="BV27" s="1125">
        <f>IF(Input!$C$2='Drop Downs'!$AR$3,'Drop Downs'!AU$3,-100%)</f>
        <v>-1</v>
      </c>
      <c r="BW27" s="1125">
        <f>IF(Input!$C$2='Drop Downs'!$AR$3,'Drop Downs'!AV$3,-100%)</f>
        <v>-1</v>
      </c>
      <c r="BX27" s="1125">
        <f>IF(Input!$C$2='Drop Downs'!$AR$3,'Drop Downs'!AW$3,-100%)</f>
        <v>-1</v>
      </c>
      <c r="BZ27" s="1137">
        <f>IF($F27="RU",Assump_local!G318/Assump_local!$H$634,Assump_local!G318)</f>
        <v>0</v>
      </c>
      <c r="CA27" s="1137">
        <f>IF($F27="RU",Assump_local!H318/Assump_local!$H$634,Assump_local!H318)</f>
        <v>0</v>
      </c>
      <c r="CB27" s="1137">
        <f>IF($F27="RU",Assump_local!I318/Assump_local!$H$634,Assump_local!I318)</f>
        <v>0</v>
      </c>
      <c r="CC27" s="1137">
        <f>IF($F27="RU",Assump_local!J318/Assump_local!$H$634,Assump_local!J318)</f>
        <v>0</v>
      </c>
      <c r="CD27" s="1137">
        <f>IF($F27="RU",Assump_local!K318/Assump_local!$H$634,Assump_local!K318)</f>
        <v>0</v>
      </c>
      <c r="CE27" s="1137">
        <f>IF($F27="RU",Assump_local!L318/Assump_local!$H$634,Assump_local!L318)</f>
        <v>0</v>
      </c>
      <c r="CF27" s="1137">
        <f>IF($F27="RU",Assump_local!M318/Assump_local!$H$634,Assump_local!M318)</f>
        <v>0</v>
      </c>
      <c r="CG27" s="1137">
        <f>IF($F27="RU",Assump_local!N318/Assump_local!$H$634,Assump_local!N318)</f>
        <v>0</v>
      </c>
      <c r="CI27" s="1137">
        <f>IF($F27="RU",Assump_local!G379/Assump_local!$H$634,Assump_local!G379)</f>
        <v>0</v>
      </c>
      <c r="CJ27" s="1137">
        <f>IF($F27="RU",Assump_local!H379/Assump_local!$H$634,Assump_local!H379)</f>
        <v>0</v>
      </c>
      <c r="CK27" s="1137">
        <f>IF($F27="RU",Assump_local!I379/Assump_local!$H$634,Assump_local!I379)</f>
        <v>0</v>
      </c>
      <c r="CL27" s="1137">
        <f>IF($F27="RU",Assump_local!J379/Assump_local!$H$634,Assump_local!J379)</f>
        <v>0</v>
      </c>
      <c r="CM27" s="1137">
        <f>IF($F27="RU",Assump_local!K379/Assump_local!$H$634,Assump_local!K379)</f>
        <v>0</v>
      </c>
      <c r="CN27" s="1137">
        <f>IF($F27="RU",Assump_local!L379/Assump_local!$H$634,Assump_local!L379)</f>
        <v>0</v>
      </c>
      <c r="CO27" s="1137">
        <f>IF($F27="RU",Assump_local!M379/Assump_local!$H$634,Assump_local!M379)</f>
        <v>0</v>
      </c>
      <c r="CP27" s="1137">
        <f>IF($F27="RU",Assump_local!N379/Assump_local!$H$634,Assump_local!N379)</f>
        <v>0</v>
      </c>
      <c r="CR27" s="1140">
        <f t="shared" si="66"/>
        <v>0</v>
      </c>
      <c r="CS27" s="1140">
        <f t="shared" si="67"/>
        <v>0</v>
      </c>
      <c r="CT27" s="1140">
        <f t="shared" si="88"/>
        <v>0</v>
      </c>
      <c r="CU27" s="1140">
        <f t="shared" si="89"/>
        <v>0</v>
      </c>
      <c r="CV27" s="1140">
        <f t="shared" si="90"/>
        <v>0</v>
      </c>
      <c r="CW27" s="1140">
        <f t="shared" si="91"/>
        <v>0</v>
      </c>
      <c r="CX27" s="1140">
        <f t="shared" si="92"/>
        <v>0</v>
      </c>
      <c r="CY27" s="1140">
        <f t="shared" si="93"/>
        <v>0</v>
      </c>
      <c r="DA27" s="1117">
        <f>CR27*R27*Incremental!B$6</f>
        <v>0</v>
      </c>
      <c r="DB27" s="1117">
        <f>CS27*S27*Incremental!C$6</f>
        <v>0</v>
      </c>
      <c r="DC27" s="1117">
        <f>CT27*T27*Incremental!D$6</f>
        <v>0</v>
      </c>
      <c r="DD27" s="1117">
        <f>CU27*U27*Incremental!E$6</f>
        <v>0</v>
      </c>
      <c r="DE27" s="1117">
        <f>CV27*V27*Incremental!F$6</f>
        <v>0</v>
      </c>
      <c r="DF27" s="1117">
        <f>CW27*W27*Incremental!G$6</f>
        <v>0</v>
      </c>
      <c r="DG27" s="1117">
        <f>CX27*X27*Incremental!H$6</f>
        <v>0</v>
      </c>
      <c r="DH27" s="1117">
        <f>CY27*Y27*Incremental!I$6</f>
        <v>0</v>
      </c>
      <c r="DJ27" s="1117">
        <f t="shared" si="68"/>
        <v>0</v>
      </c>
      <c r="DK27" s="1117">
        <f t="shared" si="69"/>
        <v>0</v>
      </c>
      <c r="DL27" s="1117">
        <f t="shared" si="70"/>
        <v>0</v>
      </c>
      <c r="DM27" s="1117">
        <f t="shared" si="71"/>
        <v>0</v>
      </c>
      <c r="DN27" s="1117">
        <f t="shared" si="72"/>
        <v>0</v>
      </c>
      <c r="DO27" s="1117">
        <f t="shared" si="73"/>
        <v>0</v>
      </c>
      <c r="DP27" s="1117">
        <f t="shared" si="74"/>
        <v>0</v>
      </c>
      <c r="DQ27" s="1117">
        <f t="shared" si="75"/>
        <v>0</v>
      </c>
      <c r="DS27" s="1125" t="str">
        <f t="shared" si="76"/>
        <v/>
      </c>
      <c r="DT27" s="1125" t="str">
        <f t="shared" si="77"/>
        <v/>
      </c>
      <c r="DU27" s="1125" t="str">
        <f t="shared" si="94"/>
        <v/>
      </c>
      <c r="DV27" s="1125" t="str">
        <f t="shared" si="95"/>
        <v/>
      </c>
      <c r="DW27" s="1125" t="str">
        <f t="shared" si="96"/>
        <v/>
      </c>
      <c r="DX27" s="1125" t="str">
        <f t="shared" si="97"/>
        <v/>
      </c>
      <c r="DY27" s="1125" t="str">
        <f t="shared" si="98"/>
        <v/>
      </c>
      <c r="DZ27" s="1125" t="str">
        <f t="shared" si="99"/>
        <v/>
      </c>
      <c r="EB27" s="934"/>
      <c r="EC27" s="934">
        <f t="shared" si="100"/>
        <v>0</v>
      </c>
      <c r="ED27" s="934">
        <f t="shared" si="101"/>
        <v>0</v>
      </c>
      <c r="EE27" s="934">
        <f t="shared" si="102"/>
        <v>0</v>
      </c>
      <c r="EF27" s="934">
        <f t="shared" si="103"/>
        <v>0</v>
      </c>
      <c r="EG27" s="934">
        <f t="shared" si="104"/>
        <v>0</v>
      </c>
      <c r="EH27" s="934">
        <f t="shared" si="105"/>
        <v>0</v>
      </c>
      <c r="EI27" s="934">
        <f t="shared" si="106"/>
        <v>0</v>
      </c>
      <c r="EJ27" s="934">
        <f t="shared" si="107"/>
        <v>0</v>
      </c>
      <c r="EL27" s="934"/>
      <c r="EM27" s="934">
        <f t="shared" si="108"/>
        <v>0</v>
      </c>
      <c r="EN27" s="934">
        <f t="shared" si="109"/>
        <v>0</v>
      </c>
      <c r="EO27" s="934">
        <f t="shared" si="110"/>
        <v>0</v>
      </c>
      <c r="EP27" s="934">
        <f t="shared" si="111"/>
        <v>0</v>
      </c>
      <c r="EQ27" s="934">
        <f t="shared" si="112"/>
        <v>0</v>
      </c>
      <c r="ER27" s="934">
        <f t="shared" si="113"/>
        <v>0</v>
      </c>
      <c r="ES27" s="934">
        <f t="shared" si="114"/>
        <v>0</v>
      </c>
      <c r="ET27" s="934">
        <f t="shared" si="115"/>
        <v>0</v>
      </c>
      <c r="EV27" s="1142">
        <f t="shared" si="78"/>
        <v>0</v>
      </c>
      <c r="EW27" s="1142">
        <f t="shared" si="79"/>
        <v>0</v>
      </c>
      <c r="EX27" s="1142">
        <f t="shared" si="116"/>
        <v>0</v>
      </c>
      <c r="EY27" s="1142">
        <f t="shared" si="117"/>
        <v>0</v>
      </c>
      <c r="EZ27" s="1142">
        <f t="shared" si="118"/>
        <v>0</v>
      </c>
      <c r="FA27" s="1142">
        <f t="shared" si="119"/>
        <v>0</v>
      </c>
      <c r="FB27" s="1142">
        <f t="shared" si="120"/>
        <v>0</v>
      </c>
      <c r="FC27" s="1142">
        <f t="shared" si="121"/>
        <v>0</v>
      </c>
      <c r="FD27" s="1142">
        <f t="shared" si="122"/>
        <v>0</v>
      </c>
      <c r="FF27" s="934"/>
      <c r="FG27" s="934"/>
      <c r="FH27" s="934"/>
      <c r="FI27" s="934"/>
      <c r="FJ27" s="934"/>
      <c r="FK27" s="934"/>
      <c r="FL27" s="934"/>
      <c r="FM27" s="934"/>
      <c r="FO27" s="934"/>
      <c r="FP27" s="934"/>
      <c r="FQ27" s="934"/>
      <c r="FR27" s="934"/>
      <c r="FS27" s="934"/>
      <c r="FT27" s="934"/>
      <c r="FU27" s="934"/>
      <c r="FV27" s="934"/>
      <c r="FX27" s="934"/>
      <c r="FY27" s="934"/>
      <c r="FZ27" s="934"/>
      <c r="GA27" s="934"/>
      <c r="GB27" s="934"/>
      <c r="GC27" s="934"/>
      <c r="GD27" s="934"/>
      <c r="GE27" s="934"/>
    </row>
    <row r="28" spans="1:187" hidden="1" outlineLevel="1">
      <c r="A28" s="932">
        <f>Input!B66</f>
        <v>0</v>
      </c>
      <c r="B28" s="1117"/>
      <c r="C28" s="1117">
        <f>Input!D66</f>
        <v>0</v>
      </c>
      <c r="D28" s="1117">
        <f>Input!E66</f>
        <v>0</v>
      </c>
      <c r="E28" s="1117">
        <f>Input!F66</f>
        <v>0</v>
      </c>
      <c r="F28" s="1117">
        <f>Input!G66</f>
        <v>0</v>
      </c>
      <c r="G28" s="1135">
        <f>Input!P66</f>
        <v>0</v>
      </c>
      <c r="H28" s="1135">
        <f>Input!Q66</f>
        <v>0</v>
      </c>
      <c r="I28" s="934">
        <f t="shared" si="60"/>
        <v>0</v>
      </c>
      <c r="J28" s="934">
        <f t="shared" si="123"/>
        <v>0</v>
      </c>
      <c r="K28" s="934">
        <f t="shared" si="124"/>
        <v>0</v>
      </c>
      <c r="L28" s="934">
        <f t="shared" si="125"/>
        <v>0</v>
      </c>
      <c r="M28" s="934">
        <f t="shared" si="126"/>
        <v>0</v>
      </c>
      <c r="N28" s="934">
        <f t="shared" si="127"/>
        <v>0</v>
      </c>
      <c r="O28" s="934">
        <f t="shared" si="128"/>
        <v>0</v>
      </c>
      <c r="P28" s="934">
        <f t="shared" si="129"/>
        <v>0</v>
      </c>
      <c r="R28" s="1136">
        <f>Assump_local!G14</f>
        <v>0</v>
      </c>
      <c r="S28" s="1136">
        <f>Assump_local!H14</f>
        <v>0</v>
      </c>
      <c r="T28" s="1136">
        <f>Assump_local!I14</f>
        <v>0</v>
      </c>
      <c r="U28" s="1136">
        <f>Assump_local!J14</f>
        <v>0</v>
      </c>
      <c r="V28" s="1136">
        <f>IF(Assump_local!$Q$7="Да",Assump_local!K14,IF(Input!$C$2='Drop Downs'!$AR$4,U28*(100%+BU28),Assump_local!K14))</f>
        <v>0</v>
      </c>
      <c r="W28" s="1136">
        <f>IF(Assump_local!$Q$7="Да",Assump_local!L14,IF(Input!$C$2='Drop Downs'!$AR$4,V28*(100%+BV28),Assump_local!L14))</f>
        <v>0</v>
      </c>
      <c r="X28" s="1136">
        <f>IF(Assump_local!$Q$7="Да",Assump_local!M14,IF(Input!$C$2='Drop Downs'!$AR$4,W28*(100%+BW28),Assump_local!M14))</f>
        <v>0</v>
      </c>
      <c r="Y28" s="1136">
        <f>IF(Assump_local!$Q$7="Да",Assump_local!N14,IF(Input!$C$2='Drop Downs'!$AR$4,X28*(100%+BX28),Assump_local!N14))</f>
        <v>0</v>
      </c>
      <c r="AA28" s="1137">
        <f>IF($F28="RU",Assump_local!G75/Assump_local!$H$634,Assump_local!G75)</f>
        <v>0</v>
      </c>
      <c r="AB28" s="1137">
        <f>IF($F28="RU",Assump_local!H75/Assump_local!$H$634,Assump_local!H75)</f>
        <v>0</v>
      </c>
      <c r="AC28" s="1137">
        <f>IF($F28="RU",Assump_local!I75/Assump_local!$H$634,Assump_local!I75)</f>
        <v>0</v>
      </c>
      <c r="AD28" s="1137">
        <f>IF($F28="RU",Assump_local!J75/Assump_local!$H$634,Assump_local!J75)</f>
        <v>0</v>
      </c>
      <c r="AE28" s="1137">
        <f>IF($F28="RU",Assump_local!K75/Assump_local!$H$634,Assump_local!K75)</f>
        <v>0</v>
      </c>
      <c r="AF28" s="1137">
        <f>IF($F28="RU",Assump_local!L75/Assump_local!$H$634,Assump_local!L75)</f>
        <v>0</v>
      </c>
      <c r="AG28" s="1137">
        <f>IF($F28="RU",Assump_local!M75/Assump_local!$H$634,Assump_local!M75)</f>
        <v>0</v>
      </c>
      <c r="AH28" s="1137">
        <f>IF($F28="RU",Assump_local!N75/Assump_local!$H$634,Assump_local!N75)</f>
        <v>0</v>
      </c>
      <c r="AJ28" s="1138">
        <f>Assump_local!G136</f>
        <v>0</v>
      </c>
      <c r="AK28" s="1138">
        <f>Assump_local!H136</f>
        <v>0</v>
      </c>
      <c r="AL28" s="1138">
        <f>Assump_local!I136</f>
        <v>0</v>
      </c>
      <c r="AM28" s="1138">
        <f>Assump_local!J136</f>
        <v>0</v>
      </c>
      <c r="AN28" s="1138">
        <f>Assump_local!K136</f>
        <v>0</v>
      </c>
      <c r="AO28" s="1138">
        <f>Assump_local!L136</f>
        <v>0</v>
      </c>
      <c r="AP28" s="1138">
        <f>Assump_local!M136</f>
        <v>0</v>
      </c>
      <c r="AQ28" s="1138">
        <f>Assump_local!N136</f>
        <v>0</v>
      </c>
      <c r="AS28" s="1139">
        <f t="shared" si="62"/>
        <v>0</v>
      </c>
      <c r="AT28" s="1139">
        <f t="shared" si="63"/>
        <v>0</v>
      </c>
      <c r="AU28" s="1139">
        <f t="shared" si="80"/>
        <v>0</v>
      </c>
      <c r="AV28" s="1139">
        <f t="shared" si="81"/>
        <v>0</v>
      </c>
      <c r="AW28" s="1139">
        <f>IF(Assump_local!$Q$7="Да",AE28*(1-AN28),IF(Input!$C$2='Drop Downs'!$AR$4,AV28,AE28*(1-AN28)))</f>
        <v>0</v>
      </c>
      <c r="AX28" s="1139">
        <f>IF(Assump_local!$Q$7="Да",AF28*(1-AO28),IF(Input!$C$2='Drop Downs'!$AR$4,AW28,AF28*(1-AO28)))</f>
        <v>0</v>
      </c>
      <c r="AY28" s="1139">
        <f>IF(Assump_local!$Q$7="Да",AG28*(1-AP28),IF(Input!$C$2='Drop Downs'!$AR$4,AX28,AG28*(1-AP28)))</f>
        <v>0</v>
      </c>
      <c r="AZ28" s="1139">
        <f>IF(Assump_local!$Q$7="Да",AH28*(1-AQ28),IF(Input!$C$2='Drop Downs'!$AR$4,AY28,AH28*(1-AQ28)))</f>
        <v>0</v>
      </c>
      <c r="BB28" s="1140">
        <f t="shared" si="64"/>
        <v>0</v>
      </c>
      <c r="BC28" s="1140">
        <f t="shared" si="65"/>
        <v>0</v>
      </c>
      <c r="BD28" s="1140">
        <f t="shared" si="82"/>
        <v>0</v>
      </c>
      <c r="BE28" s="1140">
        <f t="shared" si="83"/>
        <v>0</v>
      </c>
      <c r="BF28" s="1140">
        <f t="shared" si="84"/>
        <v>0</v>
      </c>
      <c r="BG28" s="1140">
        <f t="shared" si="85"/>
        <v>0</v>
      </c>
      <c r="BH28" s="1140">
        <f t="shared" si="86"/>
        <v>0</v>
      </c>
      <c r="BI28" s="1140">
        <f t="shared" si="87"/>
        <v>0</v>
      </c>
      <c r="BK28" s="1136">
        <f>BB28*R28-BB28*(1-Incremental!B$7)*R28-BB28*(Incremental!B$7)*R28*(1-Incremental!B$6)</f>
        <v>0</v>
      </c>
      <c r="BL28" s="1136">
        <f>BC28*S28-BC28*(1-Incremental!C$7)*S28-BC28*(Incremental!C$7)*S28*(1-Incremental!C$6)</f>
        <v>0</v>
      </c>
      <c r="BM28" s="1136">
        <f>BD28*T28-BD28*(1-Incremental!D$7)*T28-BD28*(Incremental!D$7)*T28*(1-Incremental!D$6)</f>
        <v>0</v>
      </c>
      <c r="BN28" s="1136">
        <f>BE28*U28-BE28*(1-Incremental!E$7)*U28-BE28*(Incremental!E$7)*U28*(1-Incremental!E$6)</f>
        <v>0</v>
      </c>
      <c r="BO28" s="1136">
        <f>BF28*V28-BF28*(1-Incremental!F$7)*V28-BF28*(Incremental!F$7)*V28*(1-Incremental!F$6)</f>
        <v>0</v>
      </c>
      <c r="BP28" s="1136">
        <f>BG28*W28-BG28*(1-Incremental!G$7)*W28-BG28*(Incremental!G$7)*W28*(1-Incremental!G$6)</f>
        <v>0</v>
      </c>
      <c r="BQ28" s="1136">
        <f>BH28*X28-BH28*(1-Incremental!H$7)*X28-BH28*(Incremental!H$7)*X28*(1-Incremental!H$6)</f>
        <v>0</v>
      </c>
      <c r="BR28" s="1136">
        <f>BI28*Y28-BI28*(1-Incremental!I$7)*Y28-BI28*(Incremental!I$7)*Y28*(1-Incremental!I$6)</f>
        <v>0</v>
      </c>
      <c r="BT28" s="1137" t="s">
        <v>837</v>
      </c>
      <c r="BU28" s="1125">
        <f>IF(Input!$C$2='Drop Downs'!$AR$4,'Drop Downs'!$AT$4,1)</f>
        <v>1</v>
      </c>
      <c r="BV28" s="1125">
        <f>IF(Input!$C$2='Drop Downs'!$AR$3,'Drop Downs'!AU$3,-100%)</f>
        <v>-1</v>
      </c>
      <c r="BW28" s="1125">
        <f>IF(Input!$C$2='Drop Downs'!$AR$3,'Drop Downs'!AV$3,-100%)</f>
        <v>-1</v>
      </c>
      <c r="BX28" s="1125">
        <f>IF(Input!$C$2='Drop Downs'!$AR$3,'Drop Downs'!AW$3,-100%)</f>
        <v>-1</v>
      </c>
      <c r="BZ28" s="1137">
        <f>IF($F28="RU",Assump_local!G319/Assump_local!$H$634,Assump_local!G319)</f>
        <v>0</v>
      </c>
      <c r="CA28" s="1137">
        <f>IF($F28="RU",Assump_local!H319/Assump_local!$H$634,Assump_local!H319)</f>
        <v>0</v>
      </c>
      <c r="CB28" s="1137">
        <f>IF($F28="RU",Assump_local!I319/Assump_local!$H$634,Assump_local!I319)</f>
        <v>0</v>
      </c>
      <c r="CC28" s="1137">
        <f>IF($F28="RU",Assump_local!J319/Assump_local!$H$634,Assump_local!J319)</f>
        <v>0</v>
      </c>
      <c r="CD28" s="1137">
        <f>IF($F28="RU",Assump_local!K319/Assump_local!$H$634,Assump_local!K319)</f>
        <v>0</v>
      </c>
      <c r="CE28" s="1137">
        <f>IF($F28="RU",Assump_local!L319/Assump_local!$H$634,Assump_local!L319)</f>
        <v>0</v>
      </c>
      <c r="CF28" s="1137">
        <f>IF($F28="RU",Assump_local!M319/Assump_local!$H$634,Assump_local!M319)</f>
        <v>0</v>
      </c>
      <c r="CG28" s="1137">
        <f>IF($F28="RU",Assump_local!N319/Assump_local!$H$634,Assump_local!N319)</f>
        <v>0</v>
      </c>
      <c r="CI28" s="1137">
        <f>IF($F28="RU",Assump_local!G380/Assump_local!$H$634,Assump_local!G380)</f>
        <v>0</v>
      </c>
      <c r="CJ28" s="1137">
        <f>IF($F28="RU",Assump_local!H380/Assump_local!$H$634,Assump_local!H380)</f>
        <v>0</v>
      </c>
      <c r="CK28" s="1137">
        <f>IF($F28="RU",Assump_local!I380/Assump_local!$H$634,Assump_local!I380)</f>
        <v>0</v>
      </c>
      <c r="CL28" s="1137">
        <f>IF($F28="RU",Assump_local!J380/Assump_local!$H$634,Assump_local!J380)</f>
        <v>0</v>
      </c>
      <c r="CM28" s="1137">
        <f>IF($F28="RU",Assump_local!K380/Assump_local!$H$634,Assump_local!K380)</f>
        <v>0</v>
      </c>
      <c r="CN28" s="1137">
        <f>IF($F28="RU",Assump_local!L380/Assump_local!$H$634,Assump_local!L380)</f>
        <v>0</v>
      </c>
      <c r="CO28" s="1137">
        <f>IF($F28="RU",Assump_local!M380/Assump_local!$H$634,Assump_local!M380)</f>
        <v>0</v>
      </c>
      <c r="CP28" s="1137">
        <f>IF($F28="RU",Assump_local!N380/Assump_local!$H$634,Assump_local!N380)</f>
        <v>0</v>
      </c>
      <c r="CR28" s="1140">
        <f t="shared" si="66"/>
        <v>0</v>
      </c>
      <c r="CS28" s="1140">
        <f t="shared" si="67"/>
        <v>0</v>
      </c>
      <c r="CT28" s="1140">
        <f t="shared" si="88"/>
        <v>0</v>
      </c>
      <c r="CU28" s="1140">
        <f t="shared" si="89"/>
        <v>0</v>
      </c>
      <c r="CV28" s="1140">
        <f t="shared" si="90"/>
        <v>0</v>
      </c>
      <c r="CW28" s="1140">
        <f t="shared" si="91"/>
        <v>0</v>
      </c>
      <c r="CX28" s="1140">
        <f t="shared" si="92"/>
        <v>0</v>
      </c>
      <c r="CY28" s="1140">
        <f t="shared" si="93"/>
        <v>0</v>
      </c>
      <c r="DA28" s="1117">
        <f>CR28*R28*Incremental!B$6</f>
        <v>0</v>
      </c>
      <c r="DB28" s="1117">
        <f>CS28*S28*Incremental!C$6</f>
        <v>0</v>
      </c>
      <c r="DC28" s="1117">
        <f>CT28*T28*Incremental!D$6</f>
        <v>0</v>
      </c>
      <c r="DD28" s="1117">
        <f>CU28*U28*Incremental!E$6</f>
        <v>0</v>
      </c>
      <c r="DE28" s="1117">
        <f>CV28*V28*Incremental!F$6</f>
        <v>0</v>
      </c>
      <c r="DF28" s="1117">
        <f>CW28*W28*Incremental!G$6</f>
        <v>0</v>
      </c>
      <c r="DG28" s="1117">
        <f>CX28*X28*Incremental!H$6</f>
        <v>0</v>
      </c>
      <c r="DH28" s="1117">
        <f>CY28*Y28*Incremental!I$6</f>
        <v>0</v>
      </c>
      <c r="DJ28" s="1117">
        <f t="shared" si="68"/>
        <v>0</v>
      </c>
      <c r="DK28" s="1117">
        <f t="shared" si="69"/>
        <v>0</v>
      </c>
      <c r="DL28" s="1117">
        <f t="shared" si="70"/>
        <v>0</v>
      </c>
      <c r="DM28" s="1117">
        <f t="shared" si="71"/>
        <v>0</v>
      </c>
      <c r="DN28" s="1117">
        <f t="shared" si="72"/>
        <v>0</v>
      </c>
      <c r="DO28" s="1117">
        <f t="shared" si="73"/>
        <v>0</v>
      </c>
      <c r="DP28" s="1117">
        <f t="shared" si="74"/>
        <v>0</v>
      </c>
      <c r="DQ28" s="1117">
        <f t="shared" si="75"/>
        <v>0</v>
      </c>
      <c r="DS28" s="1125" t="str">
        <f t="shared" si="76"/>
        <v/>
      </c>
      <c r="DT28" s="1125" t="str">
        <f t="shared" si="77"/>
        <v/>
      </c>
      <c r="DU28" s="1125" t="str">
        <f t="shared" si="94"/>
        <v/>
      </c>
      <c r="DV28" s="1125" t="str">
        <f t="shared" si="95"/>
        <v/>
      </c>
      <c r="DW28" s="1125" t="str">
        <f t="shared" si="96"/>
        <v/>
      </c>
      <c r="DX28" s="1125" t="str">
        <f t="shared" si="97"/>
        <v/>
      </c>
      <c r="DY28" s="1125" t="str">
        <f t="shared" si="98"/>
        <v/>
      </c>
      <c r="DZ28" s="1125" t="str">
        <f t="shared" si="99"/>
        <v/>
      </c>
      <c r="EB28" s="934"/>
      <c r="EC28" s="934">
        <f t="shared" si="100"/>
        <v>0</v>
      </c>
      <c r="ED28" s="934">
        <f t="shared" si="101"/>
        <v>0</v>
      </c>
      <c r="EE28" s="934">
        <f t="shared" si="102"/>
        <v>0</v>
      </c>
      <c r="EF28" s="934">
        <f t="shared" si="103"/>
        <v>0</v>
      </c>
      <c r="EG28" s="934">
        <f t="shared" si="104"/>
        <v>0</v>
      </c>
      <c r="EH28" s="934">
        <f t="shared" si="105"/>
        <v>0</v>
      </c>
      <c r="EI28" s="934">
        <f t="shared" si="106"/>
        <v>0</v>
      </c>
      <c r="EJ28" s="934">
        <f t="shared" si="107"/>
        <v>0</v>
      </c>
      <c r="EL28" s="934"/>
      <c r="EM28" s="934">
        <f t="shared" si="108"/>
        <v>0</v>
      </c>
      <c r="EN28" s="934">
        <f t="shared" si="109"/>
        <v>0</v>
      </c>
      <c r="EO28" s="934">
        <f t="shared" si="110"/>
        <v>0</v>
      </c>
      <c r="EP28" s="934">
        <f t="shared" si="111"/>
        <v>0</v>
      </c>
      <c r="EQ28" s="934">
        <f t="shared" si="112"/>
        <v>0</v>
      </c>
      <c r="ER28" s="934">
        <f t="shared" si="113"/>
        <v>0</v>
      </c>
      <c r="ES28" s="934">
        <f t="shared" si="114"/>
        <v>0</v>
      </c>
      <c r="ET28" s="934">
        <f t="shared" si="115"/>
        <v>0</v>
      </c>
      <c r="EV28" s="1142">
        <f t="shared" si="78"/>
        <v>0</v>
      </c>
      <c r="EW28" s="1142">
        <f t="shared" si="79"/>
        <v>0</v>
      </c>
      <c r="EX28" s="1142">
        <f t="shared" si="116"/>
        <v>0</v>
      </c>
      <c r="EY28" s="1142">
        <f t="shared" si="117"/>
        <v>0</v>
      </c>
      <c r="EZ28" s="1142">
        <f t="shared" si="118"/>
        <v>0</v>
      </c>
      <c r="FA28" s="1142">
        <f t="shared" si="119"/>
        <v>0</v>
      </c>
      <c r="FB28" s="1142">
        <f t="shared" si="120"/>
        <v>0</v>
      </c>
      <c r="FC28" s="1142">
        <f t="shared" si="121"/>
        <v>0</v>
      </c>
      <c r="FD28" s="1142">
        <f t="shared" si="122"/>
        <v>0</v>
      </c>
      <c r="FF28" s="934"/>
      <c r="FG28" s="934"/>
      <c r="FH28" s="934"/>
      <c r="FI28" s="934"/>
      <c r="FJ28" s="934"/>
      <c r="FK28" s="934"/>
      <c r="FL28" s="934"/>
      <c r="FM28" s="934"/>
      <c r="FO28" s="934"/>
      <c r="FP28" s="934"/>
      <c r="FQ28" s="934"/>
      <c r="FR28" s="934"/>
      <c r="FS28" s="934"/>
      <c r="FT28" s="934"/>
      <c r="FU28" s="934"/>
      <c r="FV28" s="934"/>
      <c r="FX28" s="934"/>
      <c r="FY28" s="934"/>
      <c r="FZ28" s="934"/>
      <c r="GA28" s="934"/>
      <c r="GB28" s="934"/>
      <c r="GC28" s="934"/>
      <c r="GD28" s="934"/>
      <c r="GE28" s="934"/>
    </row>
    <row r="29" spans="1:187" hidden="1" outlineLevel="1">
      <c r="A29" s="932">
        <f>Input!B67</f>
        <v>0</v>
      </c>
      <c r="B29" s="1117"/>
      <c r="C29" s="1117">
        <f>Input!D67</f>
        <v>0</v>
      </c>
      <c r="D29" s="1117">
        <f>Input!E67</f>
        <v>0</v>
      </c>
      <c r="E29" s="1117">
        <f>Input!F67</f>
        <v>0</v>
      </c>
      <c r="F29" s="1117">
        <f>Input!G67</f>
        <v>0</v>
      </c>
      <c r="G29" s="1135">
        <f>Input!P67</f>
        <v>0</v>
      </c>
      <c r="H29" s="1135">
        <f>Input!Q67</f>
        <v>0</v>
      </c>
      <c r="I29" s="934">
        <f t="shared" si="60"/>
        <v>0</v>
      </c>
      <c r="J29" s="934">
        <f t="shared" si="123"/>
        <v>0</v>
      </c>
      <c r="K29" s="934">
        <f t="shared" si="124"/>
        <v>0</v>
      </c>
      <c r="L29" s="934">
        <f t="shared" si="125"/>
        <v>0</v>
      </c>
      <c r="M29" s="934">
        <f t="shared" si="126"/>
        <v>0</v>
      </c>
      <c r="N29" s="934">
        <f t="shared" si="127"/>
        <v>0</v>
      </c>
      <c r="O29" s="934">
        <f t="shared" si="128"/>
        <v>0</v>
      </c>
      <c r="P29" s="934">
        <f t="shared" si="129"/>
        <v>0</v>
      </c>
      <c r="R29" s="1136">
        <f>Assump_local!G15</f>
        <v>0</v>
      </c>
      <c r="S29" s="1136">
        <f>Assump_local!H15</f>
        <v>0</v>
      </c>
      <c r="T29" s="1136">
        <f>Assump_local!I15</f>
        <v>0</v>
      </c>
      <c r="U29" s="1136">
        <f>Assump_local!J15</f>
        <v>0</v>
      </c>
      <c r="V29" s="1136">
        <f>IF(Assump_local!$Q$7="Да",Assump_local!K15,IF(Input!$C$2='Drop Downs'!$AR$4,U29*(100%+BU29),Assump_local!K15))</f>
        <v>0</v>
      </c>
      <c r="W29" s="1136">
        <f>IF(Assump_local!$Q$7="Да",Assump_local!L15,IF(Input!$C$2='Drop Downs'!$AR$4,V29*(100%+BV29),Assump_local!L15))</f>
        <v>0</v>
      </c>
      <c r="X29" s="1136">
        <f>IF(Assump_local!$Q$7="Да",Assump_local!M15,IF(Input!$C$2='Drop Downs'!$AR$4,W29*(100%+BW29),Assump_local!M15))</f>
        <v>0</v>
      </c>
      <c r="Y29" s="1136">
        <f>IF(Assump_local!$Q$7="Да",Assump_local!N15,IF(Input!$C$2='Drop Downs'!$AR$4,X29*(100%+BX29),Assump_local!N15))</f>
        <v>0</v>
      </c>
      <c r="AA29" s="1137">
        <f>IF($F29="RU",Assump_local!G76/Assump_local!$H$634,Assump_local!G76)</f>
        <v>0</v>
      </c>
      <c r="AB29" s="1137">
        <f>IF($F29="RU",Assump_local!H76/Assump_local!$H$634,Assump_local!H76)</f>
        <v>0</v>
      </c>
      <c r="AC29" s="1137">
        <f>IF($F29="RU",Assump_local!I76/Assump_local!$H$634,Assump_local!I76)</f>
        <v>0</v>
      </c>
      <c r="AD29" s="1137">
        <f>IF($F29="RU",Assump_local!J76/Assump_local!$H$634,Assump_local!J76)</f>
        <v>0</v>
      </c>
      <c r="AE29" s="1137">
        <f>IF($F29="RU",Assump_local!K76/Assump_local!$H$634,Assump_local!K76)</f>
        <v>0</v>
      </c>
      <c r="AF29" s="1137">
        <f>IF($F29="RU",Assump_local!L76/Assump_local!$H$634,Assump_local!L76)</f>
        <v>0</v>
      </c>
      <c r="AG29" s="1137">
        <f>IF($F29="RU",Assump_local!M76/Assump_local!$H$634,Assump_local!M76)</f>
        <v>0</v>
      </c>
      <c r="AH29" s="1137">
        <f>IF($F29="RU",Assump_local!N76/Assump_local!$H$634,Assump_local!N76)</f>
        <v>0</v>
      </c>
      <c r="AJ29" s="1138">
        <f>Assump_local!G137</f>
        <v>0</v>
      </c>
      <c r="AK29" s="1138">
        <f>Assump_local!H137</f>
        <v>0</v>
      </c>
      <c r="AL29" s="1138">
        <f>Assump_local!I137</f>
        <v>0</v>
      </c>
      <c r="AM29" s="1138">
        <f>Assump_local!J137</f>
        <v>0</v>
      </c>
      <c r="AN29" s="1138">
        <f>Assump_local!K137</f>
        <v>0</v>
      </c>
      <c r="AO29" s="1138">
        <f>Assump_local!L137</f>
        <v>0</v>
      </c>
      <c r="AP29" s="1138">
        <f>Assump_local!M137</f>
        <v>0</v>
      </c>
      <c r="AQ29" s="1138">
        <f>Assump_local!N137</f>
        <v>0</v>
      </c>
      <c r="AS29" s="1139">
        <f t="shared" si="62"/>
        <v>0</v>
      </c>
      <c r="AT29" s="1139">
        <f t="shared" si="63"/>
        <v>0</v>
      </c>
      <c r="AU29" s="1139">
        <f t="shared" si="80"/>
        <v>0</v>
      </c>
      <c r="AV29" s="1139">
        <f t="shared" si="81"/>
        <v>0</v>
      </c>
      <c r="AW29" s="1139">
        <f>IF(Assump_local!$Q$7="Да",AE29*(1-AN29),IF(Input!$C$2='Drop Downs'!$AR$4,AV29,AE29*(1-AN29)))</f>
        <v>0</v>
      </c>
      <c r="AX29" s="1139">
        <f>IF(Assump_local!$Q$7="Да",AF29*(1-AO29),IF(Input!$C$2='Drop Downs'!$AR$4,AW29,AF29*(1-AO29)))</f>
        <v>0</v>
      </c>
      <c r="AY29" s="1139">
        <f>IF(Assump_local!$Q$7="Да",AG29*(1-AP29),IF(Input!$C$2='Drop Downs'!$AR$4,AX29,AG29*(1-AP29)))</f>
        <v>0</v>
      </c>
      <c r="AZ29" s="1139">
        <f>IF(Assump_local!$Q$7="Да",AH29*(1-AQ29),IF(Input!$C$2='Drop Downs'!$AR$4,AY29,AH29*(1-AQ29)))</f>
        <v>0</v>
      </c>
      <c r="BB29" s="1140">
        <f t="shared" si="64"/>
        <v>0</v>
      </c>
      <c r="BC29" s="1140">
        <f t="shared" si="65"/>
        <v>0</v>
      </c>
      <c r="BD29" s="1140">
        <f t="shared" si="82"/>
        <v>0</v>
      </c>
      <c r="BE29" s="1140">
        <f t="shared" si="83"/>
        <v>0</v>
      </c>
      <c r="BF29" s="1140">
        <f t="shared" si="84"/>
        <v>0</v>
      </c>
      <c r="BG29" s="1140">
        <f t="shared" si="85"/>
        <v>0</v>
      </c>
      <c r="BH29" s="1140">
        <f t="shared" si="86"/>
        <v>0</v>
      </c>
      <c r="BI29" s="1140">
        <f t="shared" si="87"/>
        <v>0</v>
      </c>
      <c r="BK29" s="1136">
        <f>BB29*R29-BB29*(1-Incremental!B$7)*R29-BB29*(Incremental!B$7)*R29*(1-Incremental!B$6)</f>
        <v>0</v>
      </c>
      <c r="BL29" s="1136">
        <f>BC29*S29-BC29*(1-Incremental!C$7)*S29-BC29*(Incremental!C$7)*S29*(1-Incremental!C$6)</f>
        <v>0</v>
      </c>
      <c r="BM29" s="1136">
        <f>BD29*T29-BD29*(1-Incremental!D$7)*T29-BD29*(Incremental!D$7)*T29*(1-Incremental!D$6)</f>
        <v>0</v>
      </c>
      <c r="BN29" s="1136">
        <f>BE29*U29-BE29*(1-Incremental!E$7)*U29-BE29*(Incremental!E$7)*U29*(1-Incremental!E$6)</f>
        <v>0</v>
      </c>
      <c r="BO29" s="1136">
        <f>BF29*V29-BF29*(1-Incremental!F$7)*V29-BF29*(Incremental!F$7)*V29*(1-Incremental!F$6)</f>
        <v>0</v>
      </c>
      <c r="BP29" s="1136">
        <f>BG29*W29-BG29*(1-Incremental!G$7)*W29-BG29*(Incremental!G$7)*W29*(1-Incremental!G$6)</f>
        <v>0</v>
      </c>
      <c r="BQ29" s="1136">
        <f>BH29*X29-BH29*(1-Incremental!H$7)*X29-BH29*(Incremental!H$7)*X29*(1-Incremental!H$6)</f>
        <v>0</v>
      </c>
      <c r="BR29" s="1136">
        <f>BI29*Y29-BI29*(1-Incremental!I$7)*Y29-BI29*(Incremental!I$7)*Y29*(1-Incremental!I$6)</f>
        <v>0</v>
      </c>
      <c r="BT29" s="1137" t="s">
        <v>837</v>
      </c>
      <c r="BU29" s="1125">
        <f>IF(Input!$C$2='Drop Downs'!$AR$4,'Drop Downs'!$AT$4,1)</f>
        <v>1</v>
      </c>
      <c r="BV29" s="1125">
        <f>IF(Input!$C$2='Drop Downs'!$AR$3,'Drop Downs'!AU$3,-100%)</f>
        <v>-1</v>
      </c>
      <c r="BW29" s="1125">
        <f>IF(Input!$C$2='Drop Downs'!$AR$3,'Drop Downs'!AV$3,-100%)</f>
        <v>-1</v>
      </c>
      <c r="BX29" s="1125">
        <f>IF(Input!$C$2='Drop Downs'!$AR$3,'Drop Downs'!AW$3,-100%)</f>
        <v>-1</v>
      </c>
      <c r="BZ29" s="1137">
        <f>IF($F29="RU",Assump_local!G320/Assump_local!$H$634,Assump_local!G320)</f>
        <v>0</v>
      </c>
      <c r="CA29" s="1137">
        <f>IF($F29="RU",Assump_local!H320/Assump_local!$H$634,Assump_local!H320)</f>
        <v>0</v>
      </c>
      <c r="CB29" s="1137">
        <f>IF($F29="RU",Assump_local!I320/Assump_local!$H$634,Assump_local!I320)</f>
        <v>0</v>
      </c>
      <c r="CC29" s="1137">
        <f>IF($F29="RU",Assump_local!J320/Assump_local!$H$634,Assump_local!J320)</f>
        <v>0</v>
      </c>
      <c r="CD29" s="1137">
        <f>IF($F29="RU",Assump_local!K320/Assump_local!$H$634,Assump_local!K320)</f>
        <v>0</v>
      </c>
      <c r="CE29" s="1137">
        <f>IF($F29="RU",Assump_local!L320/Assump_local!$H$634,Assump_local!L320)</f>
        <v>0</v>
      </c>
      <c r="CF29" s="1137">
        <f>IF($F29="RU",Assump_local!M320/Assump_local!$H$634,Assump_local!M320)</f>
        <v>0</v>
      </c>
      <c r="CG29" s="1137">
        <f>IF($F29="RU",Assump_local!N320/Assump_local!$H$634,Assump_local!N320)</f>
        <v>0</v>
      </c>
      <c r="CI29" s="1137">
        <f>IF($F29="RU",Assump_local!G381/Assump_local!$H$634,Assump_local!G381)</f>
        <v>0</v>
      </c>
      <c r="CJ29" s="1137">
        <f>IF($F29="RU",Assump_local!H381/Assump_local!$H$634,Assump_local!H381)</f>
        <v>0</v>
      </c>
      <c r="CK29" s="1137">
        <f>IF($F29="RU",Assump_local!I381/Assump_local!$H$634,Assump_local!I381)</f>
        <v>0</v>
      </c>
      <c r="CL29" s="1137">
        <f>IF($F29="RU",Assump_local!J381/Assump_local!$H$634,Assump_local!J381)</f>
        <v>0</v>
      </c>
      <c r="CM29" s="1137">
        <f>IF($F29="RU",Assump_local!K381/Assump_local!$H$634,Assump_local!K381)</f>
        <v>0</v>
      </c>
      <c r="CN29" s="1137">
        <f>IF($F29="RU",Assump_local!L381/Assump_local!$H$634,Assump_local!L381)</f>
        <v>0</v>
      </c>
      <c r="CO29" s="1137">
        <f>IF($F29="RU",Assump_local!M381/Assump_local!$H$634,Assump_local!M381)</f>
        <v>0</v>
      </c>
      <c r="CP29" s="1137">
        <f>IF($F29="RU",Assump_local!N381/Assump_local!$H$634,Assump_local!N381)</f>
        <v>0</v>
      </c>
      <c r="CR29" s="1140">
        <f t="shared" si="66"/>
        <v>0</v>
      </c>
      <c r="CS29" s="1140">
        <f t="shared" si="67"/>
        <v>0</v>
      </c>
      <c r="CT29" s="1140">
        <f t="shared" si="88"/>
        <v>0</v>
      </c>
      <c r="CU29" s="1140">
        <f t="shared" si="89"/>
        <v>0</v>
      </c>
      <c r="CV29" s="1140">
        <f t="shared" si="90"/>
        <v>0</v>
      </c>
      <c r="CW29" s="1140">
        <f t="shared" si="91"/>
        <v>0</v>
      </c>
      <c r="CX29" s="1140">
        <f t="shared" si="92"/>
        <v>0</v>
      </c>
      <c r="CY29" s="1140">
        <f t="shared" si="93"/>
        <v>0</v>
      </c>
      <c r="DA29" s="1117">
        <f>CR29*R29*Incremental!B$6</f>
        <v>0</v>
      </c>
      <c r="DB29" s="1117">
        <f>CS29*S29*Incremental!C$6</f>
        <v>0</v>
      </c>
      <c r="DC29" s="1117">
        <f>CT29*T29*Incremental!D$6</f>
        <v>0</v>
      </c>
      <c r="DD29" s="1117">
        <f>CU29*U29*Incremental!E$6</f>
        <v>0</v>
      </c>
      <c r="DE29" s="1117">
        <f>CV29*V29*Incremental!F$6</f>
        <v>0</v>
      </c>
      <c r="DF29" s="1117">
        <f>CW29*W29*Incremental!G$6</f>
        <v>0</v>
      </c>
      <c r="DG29" s="1117">
        <f>CX29*X29*Incremental!H$6</f>
        <v>0</v>
      </c>
      <c r="DH29" s="1117">
        <f>CY29*Y29*Incremental!I$6</f>
        <v>0</v>
      </c>
      <c r="DJ29" s="1117">
        <f t="shared" si="68"/>
        <v>0</v>
      </c>
      <c r="DK29" s="1117">
        <f t="shared" si="69"/>
        <v>0</v>
      </c>
      <c r="DL29" s="1117">
        <f t="shared" si="70"/>
        <v>0</v>
      </c>
      <c r="DM29" s="1117">
        <f t="shared" si="71"/>
        <v>0</v>
      </c>
      <c r="DN29" s="1117">
        <f t="shared" si="72"/>
        <v>0</v>
      </c>
      <c r="DO29" s="1117">
        <f t="shared" si="73"/>
        <v>0</v>
      </c>
      <c r="DP29" s="1117">
        <f t="shared" si="74"/>
        <v>0</v>
      </c>
      <c r="DQ29" s="1117">
        <f t="shared" si="75"/>
        <v>0</v>
      </c>
      <c r="DS29" s="1125" t="str">
        <f t="shared" si="76"/>
        <v/>
      </c>
      <c r="DT29" s="1125" t="str">
        <f t="shared" si="77"/>
        <v/>
      </c>
      <c r="DU29" s="1125" t="str">
        <f t="shared" si="94"/>
        <v/>
      </c>
      <c r="DV29" s="1125" t="str">
        <f t="shared" si="95"/>
        <v/>
      </c>
      <c r="DW29" s="1125" t="str">
        <f t="shared" si="96"/>
        <v/>
      </c>
      <c r="DX29" s="1125" t="str">
        <f t="shared" si="97"/>
        <v/>
      </c>
      <c r="DY29" s="1125" t="str">
        <f t="shared" si="98"/>
        <v/>
      </c>
      <c r="DZ29" s="1125" t="str">
        <f t="shared" si="99"/>
        <v/>
      </c>
      <c r="EB29" s="934"/>
      <c r="EC29" s="934">
        <f t="shared" si="100"/>
        <v>0</v>
      </c>
      <c r="ED29" s="934">
        <f t="shared" si="101"/>
        <v>0</v>
      </c>
      <c r="EE29" s="934">
        <f t="shared" si="102"/>
        <v>0</v>
      </c>
      <c r="EF29" s="934">
        <f t="shared" si="103"/>
        <v>0</v>
      </c>
      <c r="EG29" s="934">
        <f t="shared" si="104"/>
        <v>0</v>
      </c>
      <c r="EH29" s="934">
        <f t="shared" si="105"/>
        <v>0</v>
      </c>
      <c r="EI29" s="934">
        <f t="shared" si="106"/>
        <v>0</v>
      </c>
      <c r="EJ29" s="934">
        <f t="shared" si="107"/>
        <v>0</v>
      </c>
      <c r="EL29" s="934"/>
      <c r="EM29" s="934">
        <f t="shared" si="108"/>
        <v>0</v>
      </c>
      <c r="EN29" s="934">
        <f t="shared" si="109"/>
        <v>0</v>
      </c>
      <c r="EO29" s="934">
        <f t="shared" si="110"/>
        <v>0</v>
      </c>
      <c r="EP29" s="934">
        <f t="shared" si="111"/>
        <v>0</v>
      </c>
      <c r="EQ29" s="934">
        <f t="shared" si="112"/>
        <v>0</v>
      </c>
      <c r="ER29" s="934">
        <f t="shared" si="113"/>
        <v>0</v>
      </c>
      <c r="ES29" s="934">
        <f t="shared" si="114"/>
        <v>0</v>
      </c>
      <c r="ET29" s="934">
        <f t="shared" si="115"/>
        <v>0</v>
      </c>
      <c r="EV29" s="1142">
        <f t="shared" si="78"/>
        <v>0</v>
      </c>
      <c r="EW29" s="1142">
        <f t="shared" si="79"/>
        <v>0</v>
      </c>
      <c r="EX29" s="1142">
        <f t="shared" si="116"/>
        <v>0</v>
      </c>
      <c r="EY29" s="1142">
        <f t="shared" si="117"/>
        <v>0</v>
      </c>
      <c r="EZ29" s="1142">
        <f t="shared" si="118"/>
        <v>0</v>
      </c>
      <c r="FA29" s="1142">
        <f t="shared" si="119"/>
        <v>0</v>
      </c>
      <c r="FB29" s="1142">
        <f t="shared" si="120"/>
        <v>0</v>
      </c>
      <c r="FC29" s="1142">
        <f t="shared" si="121"/>
        <v>0</v>
      </c>
      <c r="FD29" s="1142">
        <f t="shared" si="122"/>
        <v>0</v>
      </c>
      <c r="FF29" s="934"/>
      <c r="FG29" s="934"/>
      <c r="FH29" s="934"/>
      <c r="FI29" s="934"/>
      <c r="FJ29" s="934"/>
      <c r="FK29" s="934"/>
      <c r="FL29" s="934"/>
      <c r="FM29" s="934"/>
      <c r="FO29" s="934"/>
      <c r="FP29" s="934"/>
      <c r="FQ29" s="934"/>
      <c r="FR29" s="934"/>
      <c r="FS29" s="934"/>
      <c r="FT29" s="934"/>
      <c r="FU29" s="934"/>
      <c r="FV29" s="934"/>
      <c r="FX29" s="934"/>
      <c r="FY29" s="934"/>
      <c r="FZ29" s="934"/>
      <c r="GA29" s="934"/>
      <c r="GB29" s="934"/>
      <c r="GC29" s="934"/>
      <c r="GD29" s="934"/>
      <c r="GE29" s="934"/>
    </row>
    <row r="30" spans="1:187" hidden="1" outlineLevel="1">
      <c r="A30" s="932">
        <f>Input!B68</f>
        <v>0</v>
      </c>
      <c r="B30" s="1117"/>
      <c r="C30" s="1117">
        <f>Input!D68</f>
        <v>0</v>
      </c>
      <c r="D30" s="1117">
        <f>Input!E68</f>
        <v>0</v>
      </c>
      <c r="E30" s="1117">
        <f>Input!F68</f>
        <v>0</v>
      </c>
      <c r="F30" s="1117">
        <f>Input!G68</f>
        <v>0</v>
      </c>
      <c r="G30" s="1135">
        <f>Input!P68</f>
        <v>0</v>
      </c>
      <c r="H30" s="1135">
        <f>Input!Q68</f>
        <v>0</v>
      </c>
      <c r="I30" s="934">
        <f t="shared" si="60"/>
        <v>0</v>
      </c>
      <c r="J30" s="934">
        <f t="shared" si="123"/>
        <v>0</v>
      </c>
      <c r="K30" s="934">
        <f t="shared" si="124"/>
        <v>0</v>
      </c>
      <c r="L30" s="934">
        <f t="shared" si="125"/>
        <v>0</v>
      </c>
      <c r="M30" s="934">
        <f t="shared" si="126"/>
        <v>0</v>
      </c>
      <c r="N30" s="934">
        <f t="shared" si="127"/>
        <v>0</v>
      </c>
      <c r="O30" s="934">
        <f t="shared" si="128"/>
        <v>0</v>
      </c>
      <c r="P30" s="934">
        <f t="shared" si="129"/>
        <v>0</v>
      </c>
      <c r="R30" s="1136">
        <f>Assump_local!G16</f>
        <v>0</v>
      </c>
      <c r="S30" s="1136">
        <f>Assump_local!H16</f>
        <v>0</v>
      </c>
      <c r="T30" s="1136">
        <f>Assump_local!I16</f>
        <v>0</v>
      </c>
      <c r="U30" s="1136">
        <f>Assump_local!J16</f>
        <v>0</v>
      </c>
      <c r="V30" s="1136">
        <f>IF(Assump_local!$Q$7="Да",Assump_local!K16,IF(Input!$C$2='Drop Downs'!$AR$4,U30*(100%+BU30),Assump_local!K16))</f>
        <v>0</v>
      </c>
      <c r="W30" s="1136">
        <f>IF(Assump_local!$Q$7="Да",Assump_local!L16,IF(Input!$C$2='Drop Downs'!$AR$4,V30*(100%+BV30),Assump_local!L16))</f>
        <v>0</v>
      </c>
      <c r="X30" s="1136">
        <f>IF(Assump_local!$Q$7="Да",Assump_local!M16,IF(Input!$C$2='Drop Downs'!$AR$4,W30*(100%+BW30),Assump_local!M16))</f>
        <v>0</v>
      </c>
      <c r="Y30" s="1136">
        <f>IF(Assump_local!$Q$7="Да",Assump_local!N16,IF(Input!$C$2='Drop Downs'!$AR$4,X30*(100%+BX30),Assump_local!N16))</f>
        <v>0</v>
      </c>
      <c r="AA30" s="1137">
        <f>IF($F30="RU",Assump_local!G77/Assump_local!$H$634,Assump_local!G77)</f>
        <v>0</v>
      </c>
      <c r="AB30" s="1137">
        <f>IF($F30="RU",Assump_local!H77/Assump_local!$H$634,Assump_local!H77)</f>
        <v>0</v>
      </c>
      <c r="AC30" s="1137">
        <f>IF($F30="RU",Assump_local!I77/Assump_local!$H$634,Assump_local!I77)</f>
        <v>0</v>
      </c>
      <c r="AD30" s="1137">
        <f>IF($F30="RU",Assump_local!J77/Assump_local!$H$634,Assump_local!J77)</f>
        <v>0</v>
      </c>
      <c r="AE30" s="1137">
        <f>IF($F30="RU",Assump_local!K77/Assump_local!$H$634,Assump_local!K77)</f>
        <v>0</v>
      </c>
      <c r="AF30" s="1137">
        <f>IF($F30="RU",Assump_local!L77/Assump_local!$H$634,Assump_local!L77)</f>
        <v>0</v>
      </c>
      <c r="AG30" s="1137">
        <f>IF($F30="RU",Assump_local!M77/Assump_local!$H$634,Assump_local!M77)</f>
        <v>0</v>
      </c>
      <c r="AH30" s="1137">
        <f>IF($F30="RU",Assump_local!N77/Assump_local!$H$634,Assump_local!N77)</f>
        <v>0</v>
      </c>
      <c r="AJ30" s="1138">
        <f>Assump_local!G138</f>
        <v>0</v>
      </c>
      <c r="AK30" s="1138">
        <f>Assump_local!H138</f>
        <v>0</v>
      </c>
      <c r="AL30" s="1138">
        <f>Assump_local!I138</f>
        <v>0</v>
      </c>
      <c r="AM30" s="1138">
        <f>Assump_local!J138</f>
        <v>0</v>
      </c>
      <c r="AN30" s="1138">
        <f>Assump_local!K138</f>
        <v>0</v>
      </c>
      <c r="AO30" s="1138">
        <f>Assump_local!L138</f>
        <v>0</v>
      </c>
      <c r="AP30" s="1138">
        <f>Assump_local!M138</f>
        <v>0</v>
      </c>
      <c r="AQ30" s="1138">
        <f>Assump_local!N138</f>
        <v>0</v>
      </c>
      <c r="AS30" s="1139">
        <f t="shared" si="62"/>
        <v>0</v>
      </c>
      <c r="AT30" s="1139">
        <f t="shared" si="63"/>
        <v>0</v>
      </c>
      <c r="AU30" s="1139">
        <f t="shared" si="80"/>
        <v>0</v>
      </c>
      <c r="AV30" s="1139">
        <f t="shared" si="81"/>
        <v>0</v>
      </c>
      <c r="AW30" s="1139">
        <f>IF(Assump_local!$Q$7="Да",AE30*(1-AN30),IF(Input!$C$2='Drop Downs'!$AR$4,AV30,AE30*(1-AN30)))</f>
        <v>0</v>
      </c>
      <c r="AX30" s="1139">
        <f>IF(Assump_local!$Q$7="Да",AF30*(1-AO30),IF(Input!$C$2='Drop Downs'!$AR$4,AW30,AF30*(1-AO30)))</f>
        <v>0</v>
      </c>
      <c r="AY30" s="1139">
        <f>IF(Assump_local!$Q$7="Да",AG30*(1-AP30),IF(Input!$C$2='Drop Downs'!$AR$4,AX30,AG30*(1-AP30)))</f>
        <v>0</v>
      </c>
      <c r="AZ30" s="1139">
        <f>IF(Assump_local!$Q$7="Да",AH30*(1-AQ30),IF(Input!$C$2='Drop Downs'!$AR$4,AY30,AH30*(1-AQ30)))</f>
        <v>0</v>
      </c>
      <c r="BB30" s="1140">
        <f t="shared" si="64"/>
        <v>0</v>
      </c>
      <c r="BC30" s="1140">
        <f t="shared" si="65"/>
        <v>0</v>
      </c>
      <c r="BD30" s="1140">
        <f t="shared" si="82"/>
        <v>0</v>
      </c>
      <c r="BE30" s="1140">
        <f t="shared" si="83"/>
        <v>0</v>
      </c>
      <c r="BF30" s="1140">
        <f t="shared" si="84"/>
        <v>0</v>
      </c>
      <c r="BG30" s="1140">
        <f t="shared" si="85"/>
        <v>0</v>
      </c>
      <c r="BH30" s="1140">
        <f t="shared" si="86"/>
        <v>0</v>
      </c>
      <c r="BI30" s="1140">
        <f t="shared" si="87"/>
        <v>0</v>
      </c>
      <c r="BK30" s="1136">
        <f>BB30*R30-BB30*(1-Incremental!B$7)*R30-BB30*(Incremental!B$7)*R30*(1-Incremental!B$6)</f>
        <v>0</v>
      </c>
      <c r="BL30" s="1136">
        <f>BC30*S30-BC30*(1-Incremental!C$7)*S30-BC30*(Incremental!C$7)*S30*(1-Incremental!C$6)</f>
        <v>0</v>
      </c>
      <c r="BM30" s="1136">
        <f>BD30*T30-BD30*(1-Incremental!D$7)*T30-BD30*(Incremental!D$7)*T30*(1-Incremental!D$6)</f>
        <v>0</v>
      </c>
      <c r="BN30" s="1136">
        <f>BE30*U30-BE30*(1-Incremental!E$7)*U30-BE30*(Incremental!E$7)*U30*(1-Incremental!E$6)</f>
        <v>0</v>
      </c>
      <c r="BO30" s="1136">
        <f>BF30*V30-BF30*(1-Incremental!F$7)*V30-BF30*(Incremental!F$7)*V30*(1-Incremental!F$6)</f>
        <v>0</v>
      </c>
      <c r="BP30" s="1136">
        <f>BG30*W30-BG30*(1-Incremental!G$7)*W30-BG30*(Incremental!G$7)*W30*(1-Incremental!G$6)</f>
        <v>0</v>
      </c>
      <c r="BQ30" s="1136">
        <f>BH30*X30-BH30*(1-Incremental!H$7)*X30-BH30*(Incremental!H$7)*X30*(1-Incremental!H$6)</f>
        <v>0</v>
      </c>
      <c r="BR30" s="1136">
        <f>BI30*Y30-BI30*(1-Incremental!I$7)*Y30-BI30*(Incremental!I$7)*Y30*(1-Incremental!I$6)</f>
        <v>0</v>
      </c>
      <c r="BT30" s="1137" t="s">
        <v>837</v>
      </c>
      <c r="BU30" s="1125">
        <f>IF(Input!$C$2='Drop Downs'!$AR$4,'Drop Downs'!$AT$4,1)</f>
        <v>1</v>
      </c>
      <c r="BV30" s="1125">
        <f>IF(Input!$C$2='Drop Downs'!$AR$3,'Drop Downs'!AU$3,-100%)</f>
        <v>-1</v>
      </c>
      <c r="BW30" s="1125">
        <f>IF(Input!$C$2='Drop Downs'!$AR$3,'Drop Downs'!AV$3,-100%)</f>
        <v>-1</v>
      </c>
      <c r="BX30" s="1125">
        <f>IF(Input!$C$2='Drop Downs'!$AR$3,'Drop Downs'!AW$3,-100%)</f>
        <v>-1</v>
      </c>
      <c r="BZ30" s="1137">
        <f>IF($F30="RU",Assump_local!G321/Assump_local!$H$634,Assump_local!G321)</f>
        <v>0</v>
      </c>
      <c r="CA30" s="1137">
        <f>IF($F30="RU",Assump_local!H321/Assump_local!$H$634,Assump_local!H321)</f>
        <v>0</v>
      </c>
      <c r="CB30" s="1137">
        <f>IF($F30="RU",Assump_local!I321/Assump_local!$H$634,Assump_local!I321)</f>
        <v>0</v>
      </c>
      <c r="CC30" s="1137">
        <f>IF($F30="RU",Assump_local!J321/Assump_local!$H$634,Assump_local!J321)</f>
        <v>0</v>
      </c>
      <c r="CD30" s="1137">
        <f>IF($F30="RU",Assump_local!K321/Assump_local!$H$634,Assump_local!K321)</f>
        <v>0</v>
      </c>
      <c r="CE30" s="1137">
        <f>IF($F30="RU",Assump_local!L321/Assump_local!$H$634,Assump_local!L321)</f>
        <v>0</v>
      </c>
      <c r="CF30" s="1137">
        <f>IF($F30="RU",Assump_local!M321/Assump_local!$H$634,Assump_local!M321)</f>
        <v>0</v>
      </c>
      <c r="CG30" s="1137">
        <f>IF($F30="RU",Assump_local!N321/Assump_local!$H$634,Assump_local!N321)</f>
        <v>0</v>
      </c>
      <c r="CI30" s="1137">
        <f>IF($F30="RU",Assump_local!G382/Assump_local!$H$634,Assump_local!G382)</f>
        <v>0</v>
      </c>
      <c r="CJ30" s="1137">
        <f>IF($F30="RU",Assump_local!H382/Assump_local!$H$634,Assump_local!H382)</f>
        <v>0</v>
      </c>
      <c r="CK30" s="1137">
        <f>IF($F30="RU",Assump_local!I382/Assump_local!$H$634,Assump_local!I382)</f>
        <v>0</v>
      </c>
      <c r="CL30" s="1137">
        <f>IF($F30="RU",Assump_local!J382/Assump_local!$H$634,Assump_local!J382)</f>
        <v>0</v>
      </c>
      <c r="CM30" s="1137">
        <f>IF($F30="RU",Assump_local!K382/Assump_local!$H$634,Assump_local!K382)</f>
        <v>0</v>
      </c>
      <c r="CN30" s="1137">
        <f>IF($F30="RU",Assump_local!L382/Assump_local!$H$634,Assump_local!L382)</f>
        <v>0</v>
      </c>
      <c r="CO30" s="1137">
        <f>IF($F30="RU",Assump_local!M382/Assump_local!$H$634,Assump_local!M382)</f>
        <v>0</v>
      </c>
      <c r="CP30" s="1137">
        <f>IF($F30="RU",Assump_local!N382/Assump_local!$H$634,Assump_local!N382)</f>
        <v>0</v>
      </c>
      <c r="CR30" s="1140">
        <f t="shared" si="66"/>
        <v>0</v>
      </c>
      <c r="CS30" s="1140">
        <f t="shared" si="67"/>
        <v>0</v>
      </c>
      <c r="CT30" s="1140">
        <f t="shared" si="88"/>
        <v>0</v>
      </c>
      <c r="CU30" s="1140">
        <f t="shared" si="89"/>
        <v>0</v>
      </c>
      <c r="CV30" s="1140">
        <f t="shared" si="90"/>
        <v>0</v>
      </c>
      <c r="CW30" s="1140">
        <f t="shared" si="91"/>
        <v>0</v>
      </c>
      <c r="CX30" s="1140">
        <f t="shared" si="92"/>
        <v>0</v>
      </c>
      <c r="CY30" s="1140">
        <f t="shared" si="93"/>
        <v>0</v>
      </c>
      <c r="DA30" s="1117">
        <f>CR30*R30*Incremental!B$6</f>
        <v>0</v>
      </c>
      <c r="DB30" s="1117">
        <f>CS30*S30*Incremental!C$6</f>
        <v>0</v>
      </c>
      <c r="DC30" s="1117">
        <f>CT30*T30*Incremental!D$6</f>
        <v>0</v>
      </c>
      <c r="DD30" s="1117">
        <f>CU30*U30*Incremental!E$6</f>
        <v>0</v>
      </c>
      <c r="DE30" s="1117">
        <f>CV30*V30*Incremental!F$6</f>
        <v>0</v>
      </c>
      <c r="DF30" s="1117">
        <f>CW30*W30*Incremental!G$6</f>
        <v>0</v>
      </c>
      <c r="DG30" s="1117">
        <f>CX30*X30*Incremental!H$6</f>
        <v>0</v>
      </c>
      <c r="DH30" s="1117">
        <f>CY30*Y30*Incremental!I$6</f>
        <v>0</v>
      </c>
      <c r="DJ30" s="1117">
        <f t="shared" si="68"/>
        <v>0</v>
      </c>
      <c r="DK30" s="1117">
        <f t="shared" si="69"/>
        <v>0</v>
      </c>
      <c r="DL30" s="1117">
        <f t="shared" si="70"/>
        <v>0</v>
      </c>
      <c r="DM30" s="1117">
        <f t="shared" si="71"/>
        <v>0</v>
      </c>
      <c r="DN30" s="1117">
        <f t="shared" si="72"/>
        <v>0</v>
      </c>
      <c r="DO30" s="1117">
        <f t="shared" si="73"/>
        <v>0</v>
      </c>
      <c r="DP30" s="1117">
        <f t="shared" si="74"/>
        <v>0</v>
      </c>
      <c r="DQ30" s="1117">
        <f t="shared" si="75"/>
        <v>0</v>
      </c>
      <c r="DS30" s="1125" t="str">
        <f t="shared" si="76"/>
        <v/>
      </c>
      <c r="DT30" s="1125" t="str">
        <f t="shared" si="77"/>
        <v/>
      </c>
      <c r="DU30" s="1125" t="str">
        <f t="shared" si="94"/>
        <v/>
      </c>
      <c r="DV30" s="1125" t="str">
        <f t="shared" si="95"/>
        <v/>
      </c>
      <c r="DW30" s="1125" t="str">
        <f t="shared" si="96"/>
        <v/>
      </c>
      <c r="DX30" s="1125" t="str">
        <f t="shared" si="97"/>
        <v/>
      </c>
      <c r="DY30" s="1125" t="str">
        <f t="shared" si="98"/>
        <v/>
      </c>
      <c r="DZ30" s="1125" t="str">
        <f t="shared" si="99"/>
        <v/>
      </c>
      <c r="EB30" s="934"/>
      <c r="EC30" s="934">
        <f t="shared" si="100"/>
        <v>0</v>
      </c>
      <c r="ED30" s="934">
        <f t="shared" si="101"/>
        <v>0</v>
      </c>
      <c r="EE30" s="934">
        <f t="shared" si="102"/>
        <v>0</v>
      </c>
      <c r="EF30" s="934">
        <f t="shared" si="103"/>
        <v>0</v>
      </c>
      <c r="EG30" s="934">
        <f t="shared" si="104"/>
        <v>0</v>
      </c>
      <c r="EH30" s="934">
        <f t="shared" si="105"/>
        <v>0</v>
      </c>
      <c r="EI30" s="934">
        <f t="shared" si="106"/>
        <v>0</v>
      </c>
      <c r="EJ30" s="934">
        <f t="shared" si="107"/>
        <v>0</v>
      </c>
      <c r="EL30" s="934"/>
      <c r="EM30" s="934">
        <f t="shared" si="108"/>
        <v>0</v>
      </c>
      <c r="EN30" s="934">
        <f t="shared" si="109"/>
        <v>0</v>
      </c>
      <c r="EO30" s="934">
        <f t="shared" si="110"/>
        <v>0</v>
      </c>
      <c r="EP30" s="934">
        <f t="shared" si="111"/>
        <v>0</v>
      </c>
      <c r="EQ30" s="934">
        <f t="shared" si="112"/>
        <v>0</v>
      </c>
      <c r="ER30" s="934">
        <f t="shared" si="113"/>
        <v>0</v>
      </c>
      <c r="ES30" s="934">
        <f t="shared" si="114"/>
        <v>0</v>
      </c>
      <c r="ET30" s="934">
        <f t="shared" si="115"/>
        <v>0</v>
      </c>
      <c r="EV30" s="1142">
        <f t="shared" si="78"/>
        <v>0</v>
      </c>
      <c r="EW30" s="1142">
        <f t="shared" si="79"/>
        <v>0</v>
      </c>
      <c r="EX30" s="1142">
        <f t="shared" si="116"/>
        <v>0</v>
      </c>
      <c r="EY30" s="1142">
        <f t="shared" si="117"/>
        <v>0</v>
      </c>
      <c r="EZ30" s="1142">
        <f t="shared" si="118"/>
        <v>0</v>
      </c>
      <c r="FA30" s="1142">
        <f t="shared" si="119"/>
        <v>0</v>
      </c>
      <c r="FB30" s="1142">
        <f t="shared" si="120"/>
        <v>0</v>
      </c>
      <c r="FC30" s="1142">
        <f t="shared" si="121"/>
        <v>0</v>
      </c>
      <c r="FD30" s="1142">
        <f t="shared" si="122"/>
        <v>0</v>
      </c>
      <c r="FF30" s="934"/>
      <c r="FG30" s="934"/>
      <c r="FH30" s="934"/>
      <c r="FI30" s="934"/>
      <c r="FJ30" s="934"/>
      <c r="FK30" s="934"/>
      <c r="FL30" s="934"/>
      <c r="FM30" s="934"/>
      <c r="FO30" s="934"/>
      <c r="FP30" s="934"/>
      <c r="FQ30" s="934"/>
      <c r="FR30" s="934"/>
      <c r="FS30" s="934"/>
      <c r="FT30" s="934"/>
      <c r="FU30" s="934"/>
      <c r="FV30" s="934"/>
      <c r="FX30" s="934"/>
      <c r="FY30" s="934"/>
      <c r="FZ30" s="934"/>
      <c r="GA30" s="934"/>
      <c r="GB30" s="934"/>
      <c r="GC30" s="934"/>
      <c r="GD30" s="934"/>
      <c r="GE30" s="934"/>
    </row>
    <row r="31" spans="1:187" hidden="1" outlineLevel="1">
      <c r="A31" s="932">
        <f>Input!B69</f>
        <v>0</v>
      </c>
      <c r="B31" s="1117"/>
      <c r="C31" s="1117">
        <f>Input!D69</f>
        <v>0</v>
      </c>
      <c r="D31" s="1117">
        <f>Input!E69</f>
        <v>0</v>
      </c>
      <c r="E31" s="1117">
        <f>Input!F69</f>
        <v>0</v>
      </c>
      <c r="F31" s="1117">
        <f>Input!G69</f>
        <v>0</v>
      </c>
      <c r="G31" s="1135">
        <f>Input!P69</f>
        <v>0</v>
      </c>
      <c r="H31" s="1135">
        <f>Input!Q69</f>
        <v>0</v>
      </c>
      <c r="I31" s="934">
        <f t="shared" si="60"/>
        <v>0</v>
      </c>
      <c r="J31" s="934">
        <f t="shared" si="123"/>
        <v>0</v>
      </c>
      <c r="K31" s="934">
        <f t="shared" si="124"/>
        <v>0</v>
      </c>
      <c r="L31" s="934">
        <f t="shared" si="125"/>
        <v>0</v>
      </c>
      <c r="M31" s="934">
        <f t="shared" si="126"/>
        <v>0</v>
      </c>
      <c r="N31" s="934">
        <f t="shared" si="127"/>
        <v>0</v>
      </c>
      <c r="O31" s="934">
        <f t="shared" si="128"/>
        <v>0</v>
      </c>
      <c r="P31" s="934">
        <f t="shared" si="129"/>
        <v>0</v>
      </c>
      <c r="R31" s="1136">
        <f>Assump_local!G17</f>
        <v>0</v>
      </c>
      <c r="S31" s="1136">
        <f>Assump_local!H17</f>
        <v>0</v>
      </c>
      <c r="T31" s="1136">
        <f>Assump_local!I17</f>
        <v>0</v>
      </c>
      <c r="U31" s="1136">
        <f>Assump_local!J17</f>
        <v>0</v>
      </c>
      <c r="V31" s="1136">
        <f>IF(Assump_local!$Q$7="Да",Assump_local!K17,IF(Input!$C$2='Drop Downs'!$AR$4,U31*(100%+BU31),Assump_local!K17))</f>
        <v>0</v>
      </c>
      <c r="W31" s="1136">
        <f>IF(Assump_local!$Q$7="Да",Assump_local!L17,IF(Input!$C$2='Drop Downs'!$AR$4,V31*(100%+BV31),Assump_local!L17))</f>
        <v>0</v>
      </c>
      <c r="X31" s="1136">
        <f>IF(Assump_local!$Q$7="Да",Assump_local!M17,IF(Input!$C$2='Drop Downs'!$AR$4,W31*(100%+BW31),Assump_local!M17))</f>
        <v>0</v>
      </c>
      <c r="Y31" s="1136">
        <f>IF(Assump_local!$Q$7="Да",Assump_local!N17,IF(Input!$C$2='Drop Downs'!$AR$4,X31*(100%+BX31),Assump_local!N17))</f>
        <v>0</v>
      </c>
      <c r="AA31" s="1137">
        <f>IF($F31="RU",Assump_local!G78/Assump_local!$H$634,Assump_local!G78)</f>
        <v>0</v>
      </c>
      <c r="AB31" s="1137">
        <f>IF($F31="RU",Assump_local!H78/Assump_local!$H$634,Assump_local!H78)</f>
        <v>0</v>
      </c>
      <c r="AC31" s="1137">
        <f>IF($F31="RU",Assump_local!I78/Assump_local!$H$634,Assump_local!I78)</f>
        <v>0</v>
      </c>
      <c r="AD31" s="1137">
        <f>IF($F31="RU",Assump_local!J78/Assump_local!$H$634,Assump_local!J78)</f>
        <v>0</v>
      </c>
      <c r="AE31" s="1137">
        <f>IF($F31="RU",Assump_local!K78/Assump_local!$H$634,Assump_local!K78)</f>
        <v>0</v>
      </c>
      <c r="AF31" s="1137">
        <f>IF($F31="RU",Assump_local!L78/Assump_local!$H$634,Assump_local!L78)</f>
        <v>0</v>
      </c>
      <c r="AG31" s="1137">
        <f>IF($F31="RU",Assump_local!M78/Assump_local!$H$634,Assump_local!M78)</f>
        <v>0</v>
      </c>
      <c r="AH31" s="1137">
        <f>IF($F31="RU",Assump_local!N78/Assump_local!$H$634,Assump_local!N78)</f>
        <v>0</v>
      </c>
      <c r="AJ31" s="1138">
        <f>Assump_local!G139</f>
        <v>0</v>
      </c>
      <c r="AK31" s="1138">
        <f>Assump_local!H139</f>
        <v>0</v>
      </c>
      <c r="AL31" s="1138">
        <f>Assump_local!I139</f>
        <v>0</v>
      </c>
      <c r="AM31" s="1138">
        <f>Assump_local!J139</f>
        <v>0</v>
      </c>
      <c r="AN31" s="1138">
        <f>Assump_local!K139</f>
        <v>0</v>
      </c>
      <c r="AO31" s="1138">
        <f>Assump_local!L139</f>
        <v>0</v>
      </c>
      <c r="AP31" s="1138">
        <f>Assump_local!M139</f>
        <v>0</v>
      </c>
      <c r="AQ31" s="1138">
        <f>Assump_local!N139</f>
        <v>0</v>
      </c>
      <c r="AS31" s="1139">
        <f t="shared" si="62"/>
        <v>0</v>
      </c>
      <c r="AT31" s="1139">
        <f t="shared" si="63"/>
        <v>0</v>
      </c>
      <c r="AU31" s="1139">
        <f t="shared" si="80"/>
        <v>0</v>
      </c>
      <c r="AV31" s="1139">
        <f t="shared" si="81"/>
        <v>0</v>
      </c>
      <c r="AW31" s="1139">
        <f>IF(Assump_local!$Q$7="Да",AE31*(1-AN31),IF(Input!$C$2='Drop Downs'!$AR$4,AV31,AE31*(1-AN31)))</f>
        <v>0</v>
      </c>
      <c r="AX31" s="1139">
        <f>IF(Assump_local!$Q$7="Да",AF31*(1-AO31),IF(Input!$C$2='Drop Downs'!$AR$4,AW31,AF31*(1-AO31)))</f>
        <v>0</v>
      </c>
      <c r="AY31" s="1139">
        <f>IF(Assump_local!$Q$7="Да",AG31*(1-AP31),IF(Input!$C$2='Drop Downs'!$AR$4,AX31,AG31*(1-AP31)))</f>
        <v>0</v>
      </c>
      <c r="AZ31" s="1139">
        <f>IF(Assump_local!$Q$7="Да",AH31*(1-AQ31),IF(Input!$C$2='Drop Downs'!$AR$4,AY31,AH31*(1-AQ31)))</f>
        <v>0</v>
      </c>
      <c r="BB31" s="1140">
        <f t="shared" si="64"/>
        <v>0</v>
      </c>
      <c r="BC31" s="1140">
        <f t="shared" si="65"/>
        <v>0</v>
      </c>
      <c r="BD31" s="1140">
        <f t="shared" si="82"/>
        <v>0</v>
      </c>
      <c r="BE31" s="1140">
        <f t="shared" si="83"/>
        <v>0</v>
      </c>
      <c r="BF31" s="1140">
        <f t="shared" si="84"/>
        <v>0</v>
      </c>
      <c r="BG31" s="1140">
        <f t="shared" si="85"/>
        <v>0</v>
      </c>
      <c r="BH31" s="1140">
        <f t="shared" si="86"/>
        <v>0</v>
      </c>
      <c r="BI31" s="1140">
        <f t="shared" si="87"/>
        <v>0</v>
      </c>
      <c r="BK31" s="1136">
        <f>BB31*R31-BB31*(1-Incremental!B$7)*R31-BB31*(Incremental!B$7)*R31*(1-Incremental!B$6)</f>
        <v>0</v>
      </c>
      <c r="BL31" s="1136">
        <f>BC31*S31-BC31*(1-Incremental!C$7)*S31-BC31*(Incremental!C$7)*S31*(1-Incremental!C$6)</f>
        <v>0</v>
      </c>
      <c r="BM31" s="1136">
        <f>BD31*T31-BD31*(1-Incremental!D$7)*T31-BD31*(Incremental!D$7)*T31*(1-Incremental!D$6)</f>
        <v>0</v>
      </c>
      <c r="BN31" s="1136">
        <f>BE31*U31-BE31*(1-Incremental!E$7)*U31-BE31*(Incremental!E$7)*U31*(1-Incremental!E$6)</f>
        <v>0</v>
      </c>
      <c r="BO31" s="1136">
        <f>BF31*V31-BF31*(1-Incremental!F$7)*V31-BF31*(Incremental!F$7)*V31*(1-Incremental!F$6)</f>
        <v>0</v>
      </c>
      <c r="BP31" s="1136">
        <f>BG31*W31-BG31*(1-Incremental!G$7)*W31-BG31*(Incremental!G$7)*W31*(1-Incremental!G$6)</f>
        <v>0</v>
      </c>
      <c r="BQ31" s="1136">
        <f>BH31*X31-BH31*(1-Incremental!H$7)*X31-BH31*(Incremental!H$7)*X31*(1-Incremental!H$6)</f>
        <v>0</v>
      </c>
      <c r="BR31" s="1136">
        <f>BI31*Y31-BI31*(1-Incremental!I$7)*Y31-BI31*(Incremental!I$7)*Y31*(1-Incremental!I$6)</f>
        <v>0</v>
      </c>
      <c r="BT31" s="1137" t="s">
        <v>837</v>
      </c>
      <c r="BU31" s="1125">
        <f>IF(Input!$C$2='Drop Downs'!$AR$4,'Drop Downs'!$AT$4,1)</f>
        <v>1</v>
      </c>
      <c r="BV31" s="1125">
        <f>IF(Input!$C$2='Drop Downs'!$AR$3,'Drop Downs'!AU$3,-100%)</f>
        <v>-1</v>
      </c>
      <c r="BW31" s="1125">
        <f>IF(Input!$C$2='Drop Downs'!$AR$3,'Drop Downs'!AV$3,-100%)</f>
        <v>-1</v>
      </c>
      <c r="BX31" s="1125">
        <f>IF(Input!$C$2='Drop Downs'!$AR$3,'Drop Downs'!AW$3,-100%)</f>
        <v>-1</v>
      </c>
      <c r="BZ31" s="1137">
        <f>IF($F31="RU",Assump_local!G322/Assump_local!$H$634,Assump_local!G322)</f>
        <v>0</v>
      </c>
      <c r="CA31" s="1137">
        <f>IF($F31="RU",Assump_local!H322/Assump_local!$H$634,Assump_local!H322)</f>
        <v>0</v>
      </c>
      <c r="CB31" s="1137">
        <f>IF($F31="RU",Assump_local!I322/Assump_local!$H$634,Assump_local!I322)</f>
        <v>0</v>
      </c>
      <c r="CC31" s="1137">
        <f>IF($F31="RU",Assump_local!J322/Assump_local!$H$634,Assump_local!J322)</f>
        <v>0</v>
      </c>
      <c r="CD31" s="1137">
        <f>IF($F31="RU",Assump_local!K322/Assump_local!$H$634,Assump_local!K322)</f>
        <v>0</v>
      </c>
      <c r="CE31" s="1137">
        <f>IF($F31="RU",Assump_local!L322/Assump_local!$H$634,Assump_local!L322)</f>
        <v>0</v>
      </c>
      <c r="CF31" s="1137">
        <f>IF($F31="RU",Assump_local!M322/Assump_local!$H$634,Assump_local!M322)</f>
        <v>0</v>
      </c>
      <c r="CG31" s="1137">
        <f>IF($F31="RU",Assump_local!N322/Assump_local!$H$634,Assump_local!N322)</f>
        <v>0</v>
      </c>
      <c r="CI31" s="1137">
        <f>IF($F31="RU",Assump_local!G383/Assump_local!$H$634,Assump_local!G383)</f>
        <v>0</v>
      </c>
      <c r="CJ31" s="1137">
        <f>IF($F31="RU",Assump_local!H383/Assump_local!$H$634,Assump_local!H383)</f>
        <v>0</v>
      </c>
      <c r="CK31" s="1137">
        <f>IF($F31="RU",Assump_local!I383/Assump_local!$H$634,Assump_local!I383)</f>
        <v>0</v>
      </c>
      <c r="CL31" s="1137">
        <f>IF($F31="RU",Assump_local!J383/Assump_local!$H$634,Assump_local!J383)</f>
        <v>0</v>
      </c>
      <c r="CM31" s="1137">
        <f>IF($F31="RU",Assump_local!K383/Assump_local!$H$634,Assump_local!K383)</f>
        <v>0</v>
      </c>
      <c r="CN31" s="1137">
        <f>IF($F31="RU",Assump_local!L383/Assump_local!$H$634,Assump_local!L383)</f>
        <v>0</v>
      </c>
      <c r="CO31" s="1137">
        <f>IF($F31="RU",Assump_local!M383/Assump_local!$H$634,Assump_local!M383)</f>
        <v>0</v>
      </c>
      <c r="CP31" s="1137">
        <f>IF($F31="RU",Assump_local!N383/Assump_local!$H$634,Assump_local!N383)</f>
        <v>0</v>
      </c>
      <c r="CR31" s="1140">
        <f t="shared" si="66"/>
        <v>0</v>
      </c>
      <c r="CS31" s="1140">
        <f t="shared" si="67"/>
        <v>0</v>
      </c>
      <c r="CT31" s="1140">
        <f t="shared" si="88"/>
        <v>0</v>
      </c>
      <c r="CU31" s="1140">
        <f t="shared" si="89"/>
        <v>0</v>
      </c>
      <c r="CV31" s="1140">
        <f t="shared" si="90"/>
        <v>0</v>
      </c>
      <c r="CW31" s="1140">
        <f t="shared" si="91"/>
        <v>0</v>
      </c>
      <c r="CX31" s="1140">
        <f t="shared" si="92"/>
        <v>0</v>
      </c>
      <c r="CY31" s="1140">
        <f t="shared" si="93"/>
        <v>0</v>
      </c>
      <c r="DA31" s="1117">
        <f>CR31*R31*Incremental!B$6</f>
        <v>0</v>
      </c>
      <c r="DB31" s="1117">
        <f>CS31*S31*Incremental!C$6</f>
        <v>0</v>
      </c>
      <c r="DC31" s="1117">
        <f>CT31*T31*Incremental!D$6</f>
        <v>0</v>
      </c>
      <c r="DD31" s="1117">
        <f>CU31*U31*Incremental!E$6</f>
        <v>0</v>
      </c>
      <c r="DE31" s="1117">
        <f>CV31*V31*Incremental!F$6</f>
        <v>0</v>
      </c>
      <c r="DF31" s="1117">
        <f>CW31*W31*Incremental!G$6</f>
        <v>0</v>
      </c>
      <c r="DG31" s="1117">
        <f>CX31*X31*Incremental!H$6</f>
        <v>0</v>
      </c>
      <c r="DH31" s="1117">
        <f>CY31*Y31*Incremental!I$6</f>
        <v>0</v>
      </c>
      <c r="DJ31" s="1117">
        <f t="shared" si="68"/>
        <v>0</v>
      </c>
      <c r="DK31" s="1117">
        <f t="shared" si="69"/>
        <v>0</v>
      </c>
      <c r="DL31" s="1117">
        <f t="shared" si="70"/>
        <v>0</v>
      </c>
      <c r="DM31" s="1117">
        <f t="shared" si="71"/>
        <v>0</v>
      </c>
      <c r="DN31" s="1117">
        <f t="shared" si="72"/>
        <v>0</v>
      </c>
      <c r="DO31" s="1117">
        <f t="shared" si="73"/>
        <v>0</v>
      </c>
      <c r="DP31" s="1117">
        <f t="shared" si="74"/>
        <v>0</v>
      </c>
      <c r="DQ31" s="1117">
        <f t="shared" si="75"/>
        <v>0</v>
      </c>
      <c r="DS31" s="1125" t="str">
        <f t="shared" si="76"/>
        <v/>
      </c>
      <c r="DT31" s="1125" t="str">
        <f t="shared" si="77"/>
        <v/>
      </c>
      <c r="DU31" s="1125" t="str">
        <f t="shared" si="94"/>
        <v/>
      </c>
      <c r="DV31" s="1125" t="str">
        <f t="shared" si="95"/>
        <v/>
      </c>
      <c r="DW31" s="1125" t="str">
        <f t="shared" si="96"/>
        <v/>
      </c>
      <c r="DX31" s="1125" t="str">
        <f t="shared" si="97"/>
        <v/>
      </c>
      <c r="DY31" s="1125" t="str">
        <f t="shared" si="98"/>
        <v/>
      </c>
      <c r="DZ31" s="1125" t="str">
        <f t="shared" si="99"/>
        <v/>
      </c>
      <c r="EB31" s="934"/>
      <c r="EC31" s="934">
        <f t="shared" si="100"/>
        <v>0</v>
      </c>
      <c r="ED31" s="934">
        <f t="shared" si="101"/>
        <v>0</v>
      </c>
      <c r="EE31" s="934">
        <f t="shared" si="102"/>
        <v>0</v>
      </c>
      <c r="EF31" s="934">
        <f t="shared" si="103"/>
        <v>0</v>
      </c>
      <c r="EG31" s="934">
        <f t="shared" si="104"/>
        <v>0</v>
      </c>
      <c r="EH31" s="934">
        <f t="shared" si="105"/>
        <v>0</v>
      </c>
      <c r="EI31" s="934">
        <f t="shared" si="106"/>
        <v>0</v>
      </c>
      <c r="EJ31" s="934">
        <f t="shared" si="107"/>
        <v>0</v>
      </c>
      <c r="EL31" s="934"/>
      <c r="EM31" s="934">
        <f t="shared" si="108"/>
        <v>0</v>
      </c>
      <c r="EN31" s="934">
        <f t="shared" si="109"/>
        <v>0</v>
      </c>
      <c r="EO31" s="934">
        <f t="shared" si="110"/>
        <v>0</v>
      </c>
      <c r="EP31" s="934">
        <f t="shared" si="111"/>
        <v>0</v>
      </c>
      <c r="EQ31" s="934">
        <f t="shared" si="112"/>
        <v>0</v>
      </c>
      <c r="ER31" s="934">
        <f t="shared" si="113"/>
        <v>0</v>
      </c>
      <c r="ES31" s="934">
        <f t="shared" si="114"/>
        <v>0</v>
      </c>
      <c r="ET31" s="934">
        <f t="shared" si="115"/>
        <v>0</v>
      </c>
      <c r="EV31" s="1142">
        <f t="shared" si="78"/>
        <v>0</v>
      </c>
      <c r="EW31" s="1142">
        <f t="shared" si="79"/>
        <v>0</v>
      </c>
      <c r="EX31" s="1142">
        <f t="shared" si="116"/>
        <v>0</v>
      </c>
      <c r="EY31" s="1142">
        <f t="shared" si="117"/>
        <v>0</v>
      </c>
      <c r="EZ31" s="1142">
        <f t="shared" si="118"/>
        <v>0</v>
      </c>
      <c r="FA31" s="1142">
        <f t="shared" si="119"/>
        <v>0</v>
      </c>
      <c r="FB31" s="1142">
        <f t="shared" si="120"/>
        <v>0</v>
      </c>
      <c r="FC31" s="1142">
        <f t="shared" si="121"/>
        <v>0</v>
      </c>
      <c r="FD31" s="1142">
        <f t="shared" si="122"/>
        <v>0</v>
      </c>
      <c r="FF31" s="934"/>
      <c r="FG31" s="934"/>
      <c r="FH31" s="934"/>
      <c r="FI31" s="934"/>
      <c r="FJ31" s="934"/>
      <c r="FK31" s="934"/>
      <c r="FL31" s="934"/>
      <c r="FM31" s="934"/>
      <c r="FO31" s="934"/>
      <c r="FP31" s="934"/>
      <c r="FQ31" s="934"/>
      <c r="FR31" s="934"/>
      <c r="FS31" s="934"/>
      <c r="FT31" s="934"/>
      <c r="FU31" s="934"/>
      <c r="FV31" s="934"/>
      <c r="FX31" s="934"/>
      <c r="FY31" s="934"/>
      <c r="FZ31" s="934"/>
      <c r="GA31" s="934"/>
      <c r="GB31" s="934"/>
      <c r="GC31" s="934"/>
      <c r="GD31" s="934"/>
      <c r="GE31" s="934"/>
    </row>
    <row r="32" spans="1:187" hidden="1" outlineLevel="1">
      <c r="A32" s="932">
        <f>Input!B70</f>
        <v>0</v>
      </c>
      <c r="B32" s="1117"/>
      <c r="C32" s="1117">
        <f>Input!D70</f>
        <v>0</v>
      </c>
      <c r="D32" s="1117">
        <f>Input!E70</f>
        <v>0</v>
      </c>
      <c r="E32" s="1117">
        <f>Input!F70</f>
        <v>0</v>
      </c>
      <c r="F32" s="1117">
        <f>Input!G70</f>
        <v>0</v>
      </c>
      <c r="G32" s="1135">
        <f>Input!P70</f>
        <v>0</v>
      </c>
      <c r="H32" s="1135">
        <f>Input!Q70</f>
        <v>0</v>
      </c>
      <c r="I32" s="934">
        <f t="shared" si="60"/>
        <v>0</v>
      </c>
      <c r="J32" s="934">
        <f t="shared" si="123"/>
        <v>0</v>
      </c>
      <c r="K32" s="934">
        <f t="shared" si="124"/>
        <v>0</v>
      </c>
      <c r="L32" s="934">
        <f t="shared" si="125"/>
        <v>0</v>
      </c>
      <c r="M32" s="934">
        <f t="shared" si="126"/>
        <v>0</v>
      </c>
      <c r="N32" s="934">
        <f t="shared" si="127"/>
        <v>0</v>
      </c>
      <c r="O32" s="934">
        <f t="shared" si="128"/>
        <v>0</v>
      </c>
      <c r="P32" s="934">
        <f t="shared" si="129"/>
        <v>0</v>
      </c>
      <c r="R32" s="1136">
        <f>Assump_local!G18</f>
        <v>0</v>
      </c>
      <c r="S32" s="1136">
        <f>Assump_local!H18</f>
        <v>0</v>
      </c>
      <c r="T32" s="1136">
        <f>Assump_local!I18</f>
        <v>0</v>
      </c>
      <c r="U32" s="1136">
        <f>Assump_local!J18</f>
        <v>0</v>
      </c>
      <c r="V32" s="1136">
        <f>IF(Assump_local!$Q$7="Да",Assump_local!K18,IF(Input!$C$2='Drop Downs'!$AR$4,U32*(100%+BU32),Assump_local!K18))</f>
        <v>0</v>
      </c>
      <c r="W32" s="1136">
        <f>IF(Assump_local!$Q$7="Да",Assump_local!L18,IF(Input!$C$2='Drop Downs'!$AR$4,V32*(100%+BV32),Assump_local!L18))</f>
        <v>0</v>
      </c>
      <c r="X32" s="1136">
        <f>IF(Assump_local!$Q$7="Да",Assump_local!M18,IF(Input!$C$2='Drop Downs'!$AR$4,W32*(100%+BW32),Assump_local!M18))</f>
        <v>0</v>
      </c>
      <c r="Y32" s="1136">
        <f>IF(Assump_local!$Q$7="Да",Assump_local!N18,IF(Input!$C$2='Drop Downs'!$AR$4,X32*(100%+BX32),Assump_local!N18))</f>
        <v>0</v>
      </c>
      <c r="AA32" s="1137">
        <f>IF($F32="RU",Assump_local!G79/Assump_local!$H$634,Assump_local!G79)</f>
        <v>0</v>
      </c>
      <c r="AB32" s="1137">
        <f>IF($F32="RU",Assump_local!H79/Assump_local!$H$634,Assump_local!H79)</f>
        <v>0</v>
      </c>
      <c r="AC32" s="1137">
        <f>IF($F32="RU",Assump_local!I79/Assump_local!$H$634,Assump_local!I79)</f>
        <v>0</v>
      </c>
      <c r="AD32" s="1137">
        <f>IF($F32="RU",Assump_local!J79/Assump_local!$H$634,Assump_local!J79)</f>
        <v>0</v>
      </c>
      <c r="AE32" s="1137">
        <f>IF($F32="RU",Assump_local!K79/Assump_local!$H$634,Assump_local!K79)</f>
        <v>0</v>
      </c>
      <c r="AF32" s="1137">
        <f>IF($F32="RU",Assump_local!L79/Assump_local!$H$634,Assump_local!L79)</f>
        <v>0</v>
      </c>
      <c r="AG32" s="1137">
        <f>IF($F32="RU",Assump_local!M79/Assump_local!$H$634,Assump_local!M79)</f>
        <v>0</v>
      </c>
      <c r="AH32" s="1137">
        <f>IF($F32="RU",Assump_local!N79/Assump_local!$H$634,Assump_local!N79)</f>
        <v>0</v>
      </c>
      <c r="AJ32" s="1138">
        <f>Assump_local!G140</f>
        <v>0</v>
      </c>
      <c r="AK32" s="1138">
        <f>Assump_local!H140</f>
        <v>0</v>
      </c>
      <c r="AL32" s="1138">
        <f>Assump_local!I140</f>
        <v>0</v>
      </c>
      <c r="AM32" s="1138">
        <f>Assump_local!J140</f>
        <v>0</v>
      </c>
      <c r="AN32" s="1138">
        <f>Assump_local!K140</f>
        <v>0</v>
      </c>
      <c r="AO32" s="1138">
        <f>Assump_local!L140</f>
        <v>0</v>
      </c>
      <c r="AP32" s="1138">
        <f>Assump_local!M140</f>
        <v>0</v>
      </c>
      <c r="AQ32" s="1138">
        <f>Assump_local!N140</f>
        <v>0</v>
      </c>
      <c r="AS32" s="1139">
        <f t="shared" si="62"/>
        <v>0</v>
      </c>
      <c r="AT32" s="1139">
        <f t="shared" si="63"/>
        <v>0</v>
      </c>
      <c r="AU32" s="1139">
        <f t="shared" si="80"/>
        <v>0</v>
      </c>
      <c r="AV32" s="1139">
        <f t="shared" si="81"/>
        <v>0</v>
      </c>
      <c r="AW32" s="1139">
        <f>IF(Assump_local!$Q$7="Да",AE32*(1-AN32),IF(Input!$C$2='Drop Downs'!$AR$4,AV32,AE32*(1-AN32)))</f>
        <v>0</v>
      </c>
      <c r="AX32" s="1139">
        <f>IF(Assump_local!$Q$7="Да",AF32*(1-AO32),IF(Input!$C$2='Drop Downs'!$AR$4,AW32,AF32*(1-AO32)))</f>
        <v>0</v>
      </c>
      <c r="AY32" s="1139">
        <f>IF(Assump_local!$Q$7="Да",AG32*(1-AP32),IF(Input!$C$2='Drop Downs'!$AR$4,AX32,AG32*(1-AP32)))</f>
        <v>0</v>
      </c>
      <c r="AZ32" s="1139">
        <f>IF(Assump_local!$Q$7="Да",AH32*(1-AQ32),IF(Input!$C$2='Drop Downs'!$AR$4,AY32,AH32*(1-AQ32)))</f>
        <v>0</v>
      </c>
      <c r="BB32" s="1140">
        <f t="shared" si="64"/>
        <v>0</v>
      </c>
      <c r="BC32" s="1140">
        <f t="shared" si="65"/>
        <v>0</v>
      </c>
      <c r="BD32" s="1140">
        <f t="shared" si="82"/>
        <v>0</v>
      </c>
      <c r="BE32" s="1140">
        <f t="shared" si="83"/>
        <v>0</v>
      </c>
      <c r="BF32" s="1140">
        <f t="shared" si="84"/>
        <v>0</v>
      </c>
      <c r="BG32" s="1140">
        <f t="shared" si="85"/>
        <v>0</v>
      </c>
      <c r="BH32" s="1140">
        <f t="shared" si="86"/>
        <v>0</v>
      </c>
      <c r="BI32" s="1140">
        <f t="shared" si="87"/>
        <v>0</v>
      </c>
      <c r="BK32" s="1136">
        <f>BB32*R32-BB32*(1-Incremental!B$7)*R32-BB32*(Incremental!B$7)*R32*(1-Incremental!B$6)</f>
        <v>0</v>
      </c>
      <c r="BL32" s="1136">
        <f>BC32*S32-BC32*(1-Incremental!C$7)*S32-BC32*(Incremental!C$7)*S32*(1-Incremental!C$6)</f>
        <v>0</v>
      </c>
      <c r="BM32" s="1136">
        <f>BD32*T32-BD32*(1-Incremental!D$7)*T32-BD32*(Incremental!D$7)*T32*(1-Incremental!D$6)</f>
        <v>0</v>
      </c>
      <c r="BN32" s="1136">
        <f>BE32*U32-BE32*(1-Incremental!E$7)*U32-BE32*(Incremental!E$7)*U32*(1-Incremental!E$6)</f>
        <v>0</v>
      </c>
      <c r="BO32" s="1136">
        <f>BF32*V32-BF32*(1-Incremental!F$7)*V32-BF32*(Incremental!F$7)*V32*(1-Incremental!F$6)</f>
        <v>0</v>
      </c>
      <c r="BP32" s="1136">
        <f>BG32*W32-BG32*(1-Incremental!G$7)*W32-BG32*(Incremental!G$7)*W32*(1-Incremental!G$6)</f>
        <v>0</v>
      </c>
      <c r="BQ32" s="1136">
        <f>BH32*X32-BH32*(1-Incremental!H$7)*X32-BH32*(Incremental!H$7)*X32*(1-Incremental!H$6)</f>
        <v>0</v>
      </c>
      <c r="BR32" s="1136">
        <f>BI32*Y32-BI32*(1-Incremental!I$7)*Y32-BI32*(Incremental!I$7)*Y32*(1-Incremental!I$6)</f>
        <v>0</v>
      </c>
      <c r="BT32" s="1137" t="s">
        <v>837</v>
      </c>
      <c r="BU32" s="1125">
        <f>IF(Input!$C$2='Drop Downs'!$AR$4,'Drop Downs'!$AT$4,1)</f>
        <v>1</v>
      </c>
      <c r="BV32" s="1125">
        <f>IF(Input!$C$2='Drop Downs'!$AR$3,'Drop Downs'!AU$3,-100%)</f>
        <v>-1</v>
      </c>
      <c r="BW32" s="1125">
        <f>IF(Input!$C$2='Drop Downs'!$AR$3,'Drop Downs'!AV$3,-100%)</f>
        <v>-1</v>
      </c>
      <c r="BX32" s="1125">
        <f>IF(Input!$C$2='Drop Downs'!$AR$3,'Drop Downs'!AW$3,-100%)</f>
        <v>-1</v>
      </c>
      <c r="BZ32" s="1137">
        <f>IF($F32="RU",Assump_local!G323/Assump_local!$H$634,Assump_local!G323)</f>
        <v>0</v>
      </c>
      <c r="CA32" s="1137">
        <f>IF($F32="RU",Assump_local!H323/Assump_local!$H$634,Assump_local!H323)</f>
        <v>0</v>
      </c>
      <c r="CB32" s="1137">
        <f>IF($F32="RU",Assump_local!I323/Assump_local!$H$634,Assump_local!I323)</f>
        <v>0</v>
      </c>
      <c r="CC32" s="1137">
        <f>IF($F32="RU",Assump_local!J323/Assump_local!$H$634,Assump_local!J323)</f>
        <v>0</v>
      </c>
      <c r="CD32" s="1137">
        <f>IF($F32="RU",Assump_local!K323/Assump_local!$H$634,Assump_local!K323)</f>
        <v>0</v>
      </c>
      <c r="CE32" s="1137">
        <f>IF($F32="RU",Assump_local!L323/Assump_local!$H$634,Assump_local!L323)</f>
        <v>0</v>
      </c>
      <c r="CF32" s="1137">
        <f>IF($F32="RU",Assump_local!M323/Assump_local!$H$634,Assump_local!M323)</f>
        <v>0</v>
      </c>
      <c r="CG32" s="1137">
        <f>IF($F32="RU",Assump_local!N323/Assump_local!$H$634,Assump_local!N323)</f>
        <v>0</v>
      </c>
      <c r="CI32" s="1137">
        <f>IF($F32="RU",Assump_local!G384/Assump_local!$H$634,Assump_local!G384)</f>
        <v>0</v>
      </c>
      <c r="CJ32" s="1137">
        <f>IF($F32="RU",Assump_local!H384/Assump_local!$H$634,Assump_local!H384)</f>
        <v>0</v>
      </c>
      <c r="CK32" s="1137">
        <f>IF($F32="RU",Assump_local!I384/Assump_local!$H$634,Assump_local!I384)</f>
        <v>0</v>
      </c>
      <c r="CL32" s="1137">
        <f>IF($F32="RU",Assump_local!J384/Assump_local!$H$634,Assump_local!J384)</f>
        <v>0</v>
      </c>
      <c r="CM32" s="1137">
        <f>IF($F32="RU",Assump_local!K384/Assump_local!$H$634,Assump_local!K384)</f>
        <v>0</v>
      </c>
      <c r="CN32" s="1137">
        <f>IF($F32="RU",Assump_local!L384/Assump_local!$H$634,Assump_local!L384)</f>
        <v>0</v>
      </c>
      <c r="CO32" s="1137">
        <f>IF($F32="RU",Assump_local!M384/Assump_local!$H$634,Assump_local!M384)</f>
        <v>0</v>
      </c>
      <c r="CP32" s="1137">
        <f>IF($F32="RU",Assump_local!N384/Assump_local!$H$634,Assump_local!N384)</f>
        <v>0</v>
      </c>
      <c r="CR32" s="1140">
        <f t="shared" si="66"/>
        <v>0</v>
      </c>
      <c r="CS32" s="1140">
        <f t="shared" si="67"/>
        <v>0</v>
      </c>
      <c r="CT32" s="1140">
        <f t="shared" si="88"/>
        <v>0</v>
      </c>
      <c r="CU32" s="1140">
        <f t="shared" si="89"/>
        <v>0</v>
      </c>
      <c r="CV32" s="1140">
        <f t="shared" si="90"/>
        <v>0</v>
      </c>
      <c r="CW32" s="1140">
        <f t="shared" si="91"/>
        <v>0</v>
      </c>
      <c r="CX32" s="1140">
        <f t="shared" si="92"/>
        <v>0</v>
      </c>
      <c r="CY32" s="1140">
        <f t="shared" si="93"/>
        <v>0</v>
      </c>
      <c r="DA32" s="1117">
        <f>CR32*R32*Incremental!B$6</f>
        <v>0</v>
      </c>
      <c r="DB32" s="1117">
        <f>CS32*S32*Incremental!C$6</f>
        <v>0</v>
      </c>
      <c r="DC32" s="1117">
        <f>CT32*T32*Incremental!D$6</f>
        <v>0</v>
      </c>
      <c r="DD32" s="1117">
        <f>CU32*U32*Incremental!E$6</f>
        <v>0</v>
      </c>
      <c r="DE32" s="1117">
        <f>CV32*V32*Incremental!F$6</f>
        <v>0</v>
      </c>
      <c r="DF32" s="1117">
        <f>CW32*W32*Incremental!G$6</f>
        <v>0</v>
      </c>
      <c r="DG32" s="1117">
        <f>CX32*X32*Incremental!H$6</f>
        <v>0</v>
      </c>
      <c r="DH32" s="1117">
        <f>CY32*Y32*Incremental!I$6</f>
        <v>0</v>
      </c>
      <c r="DJ32" s="1117">
        <f t="shared" si="68"/>
        <v>0</v>
      </c>
      <c r="DK32" s="1117">
        <f t="shared" si="69"/>
        <v>0</v>
      </c>
      <c r="DL32" s="1117">
        <f t="shared" si="70"/>
        <v>0</v>
      </c>
      <c r="DM32" s="1117">
        <f t="shared" si="71"/>
        <v>0</v>
      </c>
      <c r="DN32" s="1117">
        <f t="shared" si="72"/>
        <v>0</v>
      </c>
      <c r="DO32" s="1117">
        <f t="shared" si="73"/>
        <v>0</v>
      </c>
      <c r="DP32" s="1117">
        <f t="shared" si="74"/>
        <v>0</v>
      </c>
      <c r="DQ32" s="1117">
        <f t="shared" si="75"/>
        <v>0</v>
      </c>
      <c r="DS32" s="1125" t="str">
        <f t="shared" si="76"/>
        <v/>
      </c>
      <c r="DT32" s="1125" t="str">
        <f t="shared" si="77"/>
        <v/>
      </c>
      <c r="DU32" s="1125" t="str">
        <f t="shared" si="94"/>
        <v/>
      </c>
      <c r="DV32" s="1125" t="str">
        <f t="shared" si="95"/>
        <v/>
      </c>
      <c r="DW32" s="1125" t="str">
        <f t="shared" si="96"/>
        <v/>
      </c>
      <c r="DX32" s="1125" t="str">
        <f t="shared" si="97"/>
        <v/>
      </c>
      <c r="DY32" s="1125" t="str">
        <f t="shared" si="98"/>
        <v/>
      </c>
      <c r="DZ32" s="1125" t="str">
        <f t="shared" si="99"/>
        <v/>
      </c>
      <c r="EB32" s="934"/>
      <c r="EC32" s="934">
        <f t="shared" si="100"/>
        <v>0</v>
      </c>
      <c r="ED32" s="934">
        <f t="shared" si="101"/>
        <v>0</v>
      </c>
      <c r="EE32" s="934">
        <f t="shared" si="102"/>
        <v>0</v>
      </c>
      <c r="EF32" s="934">
        <f t="shared" si="103"/>
        <v>0</v>
      </c>
      <c r="EG32" s="934">
        <f t="shared" si="104"/>
        <v>0</v>
      </c>
      <c r="EH32" s="934">
        <f t="shared" si="105"/>
        <v>0</v>
      </c>
      <c r="EI32" s="934">
        <f t="shared" si="106"/>
        <v>0</v>
      </c>
      <c r="EJ32" s="934">
        <f t="shared" si="107"/>
        <v>0</v>
      </c>
      <c r="EL32" s="934"/>
      <c r="EM32" s="934">
        <f t="shared" si="108"/>
        <v>0</v>
      </c>
      <c r="EN32" s="934">
        <f t="shared" si="109"/>
        <v>0</v>
      </c>
      <c r="EO32" s="934">
        <f t="shared" si="110"/>
        <v>0</v>
      </c>
      <c r="EP32" s="934">
        <f t="shared" si="111"/>
        <v>0</v>
      </c>
      <c r="EQ32" s="934">
        <f t="shared" si="112"/>
        <v>0</v>
      </c>
      <c r="ER32" s="934">
        <f t="shared" si="113"/>
        <v>0</v>
      </c>
      <c r="ES32" s="934">
        <f t="shared" si="114"/>
        <v>0</v>
      </c>
      <c r="ET32" s="934">
        <f t="shared" si="115"/>
        <v>0</v>
      </c>
      <c r="EV32" s="1142">
        <f t="shared" si="78"/>
        <v>0</v>
      </c>
      <c r="EW32" s="1142">
        <f t="shared" si="79"/>
        <v>0</v>
      </c>
      <c r="EX32" s="1142">
        <f t="shared" si="116"/>
        <v>0</v>
      </c>
      <c r="EY32" s="1142">
        <f t="shared" si="117"/>
        <v>0</v>
      </c>
      <c r="EZ32" s="1142">
        <f t="shared" si="118"/>
        <v>0</v>
      </c>
      <c r="FA32" s="1142">
        <f t="shared" si="119"/>
        <v>0</v>
      </c>
      <c r="FB32" s="1142">
        <f t="shared" si="120"/>
        <v>0</v>
      </c>
      <c r="FC32" s="1142">
        <f t="shared" si="121"/>
        <v>0</v>
      </c>
      <c r="FD32" s="1142">
        <f t="shared" si="122"/>
        <v>0</v>
      </c>
      <c r="FF32" s="934"/>
      <c r="FG32" s="934"/>
      <c r="FH32" s="934"/>
      <c r="FI32" s="934"/>
      <c r="FJ32" s="934"/>
      <c r="FK32" s="934"/>
      <c r="FL32" s="934"/>
      <c r="FM32" s="934"/>
      <c r="FO32" s="934"/>
      <c r="FP32" s="934"/>
      <c r="FQ32" s="934"/>
      <c r="FR32" s="934"/>
      <c r="FS32" s="934"/>
      <c r="FT32" s="934"/>
      <c r="FU32" s="934"/>
      <c r="FV32" s="934"/>
      <c r="FX32" s="934"/>
      <c r="FY32" s="934"/>
      <c r="FZ32" s="934"/>
      <c r="GA32" s="934"/>
      <c r="GB32" s="934"/>
      <c r="GC32" s="934"/>
      <c r="GD32" s="934"/>
      <c r="GE32" s="934"/>
    </row>
    <row r="33" spans="1:187" hidden="1" outlineLevel="1">
      <c r="A33" s="932">
        <f>Input!B71</f>
        <v>0</v>
      </c>
      <c r="B33" s="1117"/>
      <c r="C33" s="1117">
        <f>Input!D71</f>
        <v>0</v>
      </c>
      <c r="D33" s="1117">
        <f>Input!E71</f>
        <v>0</v>
      </c>
      <c r="E33" s="1117">
        <f>Input!F71</f>
        <v>0</v>
      </c>
      <c r="F33" s="1117">
        <f>Input!G71</f>
        <v>0</v>
      </c>
      <c r="G33" s="1135">
        <f>Input!P71</f>
        <v>0</v>
      </c>
      <c r="H33" s="1135">
        <f>Input!Q71</f>
        <v>0</v>
      </c>
      <c r="I33" s="934">
        <f t="shared" si="60"/>
        <v>0</v>
      </c>
      <c r="J33" s="934">
        <f t="shared" si="123"/>
        <v>0</v>
      </c>
      <c r="K33" s="934">
        <f t="shared" si="124"/>
        <v>0</v>
      </c>
      <c r="L33" s="934">
        <f t="shared" si="125"/>
        <v>0</v>
      </c>
      <c r="M33" s="934">
        <f t="shared" si="126"/>
        <v>0</v>
      </c>
      <c r="N33" s="934">
        <f t="shared" si="127"/>
        <v>0</v>
      </c>
      <c r="O33" s="934">
        <f t="shared" si="128"/>
        <v>0</v>
      </c>
      <c r="P33" s="934">
        <f t="shared" si="129"/>
        <v>0</v>
      </c>
      <c r="R33" s="1136">
        <f>Assump_local!G19</f>
        <v>0</v>
      </c>
      <c r="S33" s="1136">
        <f>Assump_local!H19</f>
        <v>0</v>
      </c>
      <c r="T33" s="1136">
        <f>Assump_local!I19</f>
        <v>0</v>
      </c>
      <c r="U33" s="1136">
        <f>Assump_local!J19</f>
        <v>0</v>
      </c>
      <c r="V33" s="1136">
        <f>IF(Assump_local!$Q$7="Да",Assump_local!K19,IF(Input!$C$2='Drop Downs'!$AR$4,U33*(100%+BU33),Assump_local!K19))</f>
        <v>0</v>
      </c>
      <c r="W33" s="1136">
        <f>IF(Assump_local!$Q$7="Да",Assump_local!L19,IF(Input!$C$2='Drop Downs'!$AR$4,V33*(100%+BV33),Assump_local!L19))</f>
        <v>0</v>
      </c>
      <c r="X33" s="1136">
        <f>IF(Assump_local!$Q$7="Да",Assump_local!M19,IF(Input!$C$2='Drop Downs'!$AR$4,W33*(100%+BW33),Assump_local!M19))</f>
        <v>0</v>
      </c>
      <c r="Y33" s="1136">
        <f>IF(Assump_local!$Q$7="Да",Assump_local!N19,IF(Input!$C$2='Drop Downs'!$AR$4,X33*(100%+BX33),Assump_local!N19))</f>
        <v>0</v>
      </c>
      <c r="AA33" s="1137">
        <f>IF($F33="RU",Assump_local!G80/Assump_local!$H$634,Assump_local!G80)</f>
        <v>0</v>
      </c>
      <c r="AB33" s="1137">
        <f>IF($F33="RU",Assump_local!H80/Assump_local!$H$634,Assump_local!H80)</f>
        <v>0</v>
      </c>
      <c r="AC33" s="1137">
        <f>IF($F33="RU",Assump_local!I80/Assump_local!$H$634,Assump_local!I80)</f>
        <v>0</v>
      </c>
      <c r="AD33" s="1137">
        <f>IF($F33="RU",Assump_local!J80/Assump_local!$H$634,Assump_local!J80)</f>
        <v>0</v>
      </c>
      <c r="AE33" s="1137">
        <f>IF($F33="RU",Assump_local!K80/Assump_local!$H$634,Assump_local!K80)</f>
        <v>0</v>
      </c>
      <c r="AF33" s="1137">
        <f>IF($F33="RU",Assump_local!L80/Assump_local!$H$634,Assump_local!L80)</f>
        <v>0</v>
      </c>
      <c r="AG33" s="1137">
        <f>IF($F33="RU",Assump_local!M80/Assump_local!$H$634,Assump_local!M80)</f>
        <v>0</v>
      </c>
      <c r="AH33" s="1137">
        <f>IF($F33="RU",Assump_local!N80/Assump_local!$H$634,Assump_local!N80)</f>
        <v>0</v>
      </c>
      <c r="AJ33" s="1138">
        <f>Assump_local!G141</f>
        <v>0</v>
      </c>
      <c r="AK33" s="1138">
        <f>Assump_local!H141</f>
        <v>0</v>
      </c>
      <c r="AL33" s="1138">
        <f>Assump_local!I141</f>
        <v>0</v>
      </c>
      <c r="AM33" s="1138">
        <f>Assump_local!J141</f>
        <v>0</v>
      </c>
      <c r="AN33" s="1138">
        <f>Assump_local!K141</f>
        <v>0</v>
      </c>
      <c r="AO33" s="1138">
        <f>Assump_local!L141</f>
        <v>0</v>
      </c>
      <c r="AP33" s="1138">
        <f>Assump_local!M141</f>
        <v>0</v>
      </c>
      <c r="AQ33" s="1138">
        <f>Assump_local!N141</f>
        <v>0</v>
      </c>
      <c r="AS33" s="1139">
        <f t="shared" si="62"/>
        <v>0</v>
      </c>
      <c r="AT33" s="1139">
        <f t="shared" si="63"/>
        <v>0</v>
      </c>
      <c r="AU33" s="1139">
        <f t="shared" si="80"/>
        <v>0</v>
      </c>
      <c r="AV33" s="1139">
        <f t="shared" si="81"/>
        <v>0</v>
      </c>
      <c r="AW33" s="1139">
        <f>IF(Assump_local!$Q$7="Да",AE33*(1-AN33),IF(Input!$C$2='Drop Downs'!$AR$4,AV33,AE33*(1-AN33)))</f>
        <v>0</v>
      </c>
      <c r="AX33" s="1139">
        <f>IF(Assump_local!$Q$7="Да",AF33*(1-AO33),IF(Input!$C$2='Drop Downs'!$AR$4,AW33,AF33*(1-AO33)))</f>
        <v>0</v>
      </c>
      <c r="AY33" s="1139">
        <f>IF(Assump_local!$Q$7="Да",AG33*(1-AP33),IF(Input!$C$2='Drop Downs'!$AR$4,AX33,AG33*(1-AP33)))</f>
        <v>0</v>
      </c>
      <c r="AZ33" s="1139">
        <f>IF(Assump_local!$Q$7="Да",AH33*(1-AQ33),IF(Input!$C$2='Drop Downs'!$AR$4,AY33,AH33*(1-AQ33)))</f>
        <v>0</v>
      </c>
      <c r="BB33" s="1140">
        <f t="shared" si="64"/>
        <v>0</v>
      </c>
      <c r="BC33" s="1140">
        <f t="shared" si="65"/>
        <v>0</v>
      </c>
      <c r="BD33" s="1140">
        <f t="shared" si="82"/>
        <v>0</v>
      </c>
      <c r="BE33" s="1140">
        <f t="shared" si="83"/>
        <v>0</v>
      </c>
      <c r="BF33" s="1140">
        <f t="shared" si="84"/>
        <v>0</v>
      </c>
      <c r="BG33" s="1140">
        <f t="shared" si="85"/>
        <v>0</v>
      </c>
      <c r="BH33" s="1140">
        <f t="shared" si="86"/>
        <v>0</v>
      </c>
      <c r="BI33" s="1140">
        <f t="shared" si="87"/>
        <v>0</v>
      </c>
      <c r="BK33" s="1136">
        <f>BB33*R33-BB33*(1-Incremental!B$7)*R33-BB33*(Incremental!B$7)*R33*(1-Incremental!B$6)</f>
        <v>0</v>
      </c>
      <c r="BL33" s="1136">
        <f>BC33*S33-BC33*(1-Incremental!C$7)*S33-BC33*(Incremental!C$7)*S33*(1-Incremental!C$6)</f>
        <v>0</v>
      </c>
      <c r="BM33" s="1136">
        <f>BD33*T33-BD33*(1-Incremental!D$7)*T33-BD33*(Incremental!D$7)*T33*(1-Incremental!D$6)</f>
        <v>0</v>
      </c>
      <c r="BN33" s="1136">
        <f>BE33*U33-BE33*(1-Incremental!E$7)*U33-BE33*(Incremental!E$7)*U33*(1-Incremental!E$6)</f>
        <v>0</v>
      </c>
      <c r="BO33" s="1136">
        <f>BF33*V33-BF33*(1-Incremental!F$7)*V33-BF33*(Incremental!F$7)*V33*(1-Incremental!F$6)</f>
        <v>0</v>
      </c>
      <c r="BP33" s="1136">
        <f>BG33*W33-BG33*(1-Incremental!G$7)*W33-BG33*(Incremental!G$7)*W33*(1-Incremental!G$6)</f>
        <v>0</v>
      </c>
      <c r="BQ33" s="1136">
        <f>BH33*X33-BH33*(1-Incremental!H$7)*X33-BH33*(Incremental!H$7)*X33*(1-Incremental!H$6)</f>
        <v>0</v>
      </c>
      <c r="BR33" s="1136">
        <f>BI33*Y33-BI33*(1-Incremental!I$7)*Y33-BI33*(Incremental!I$7)*Y33*(1-Incremental!I$6)</f>
        <v>0</v>
      </c>
      <c r="BT33" s="1137" t="s">
        <v>837</v>
      </c>
      <c r="BU33" s="1125">
        <f>IF(Input!$C$2='Drop Downs'!$AR$4,'Drop Downs'!$AT$4,1)</f>
        <v>1</v>
      </c>
      <c r="BV33" s="1125">
        <f>IF(Input!$C$2='Drop Downs'!$AR$3,'Drop Downs'!AU$3,-100%)</f>
        <v>-1</v>
      </c>
      <c r="BW33" s="1125">
        <f>IF(Input!$C$2='Drop Downs'!$AR$3,'Drop Downs'!AV$3,-100%)</f>
        <v>-1</v>
      </c>
      <c r="BX33" s="1125">
        <f>IF(Input!$C$2='Drop Downs'!$AR$3,'Drop Downs'!AW$3,-100%)</f>
        <v>-1</v>
      </c>
      <c r="BZ33" s="1137">
        <f>IF($F33="RU",Assump_local!G324/Assump_local!$H$634,Assump_local!G324)</f>
        <v>0</v>
      </c>
      <c r="CA33" s="1137">
        <f>IF($F33="RU",Assump_local!H324/Assump_local!$H$634,Assump_local!H324)</f>
        <v>0</v>
      </c>
      <c r="CB33" s="1137">
        <f>IF($F33="RU",Assump_local!I324/Assump_local!$H$634,Assump_local!I324)</f>
        <v>0</v>
      </c>
      <c r="CC33" s="1137">
        <f>IF($F33="RU",Assump_local!J324/Assump_local!$H$634,Assump_local!J324)</f>
        <v>0</v>
      </c>
      <c r="CD33" s="1137">
        <f>IF($F33="RU",Assump_local!K324/Assump_local!$H$634,Assump_local!K324)</f>
        <v>0</v>
      </c>
      <c r="CE33" s="1137">
        <f>IF($F33="RU",Assump_local!L324/Assump_local!$H$634,Assump_local!L324)</f>
        <v>0</v>
      </c>
      <c r="CF33" s="1137">
        <f>IF($F33="RU",Assump_local!M324/Assump_local!$H$634,Assump_local!M324)</f>
        <v>0</v>
      </c>
      <c r="CG33" s="1137">
        <f>IF($F33="RU",Assump_local!N324/Assump_local!$H$634,Assump_local!N324)</f>
        <v>0</v>
      </c>
      <c r="CI33" s="1137">
        <f>IF($F33="RU",Assump_local!G385/Assump_local!$H$634,Assump_local!G385)</f>
        <v>0</v>
      </c>
      <c r="CJ33" s="1137">
        <f>IF($F33="RU",Assump_local!H385/Assump_local!$H$634,Assump_local!H385)</f>
        <v>0</v>
      </c>
      <c r="CK33" s="1137">
        <f>IF($F33="RU",Assump_local!I385/Assump_local!$H$634,Assump_local!I385)</f>
        <v>0</v>
      </c>
      <c r="CL33" s="1137">
        <f>IF($F33="RU",Assump_local!J385/Assump_local!$H$634,Assump_local!J385)</f>
        <v>0</v>
      </c>
      <c r="CM33" s="1137">
        <f>IF($F33="RU",Assump_local!K385/Assump_local!$H$634,Assump_local!K385)</f>
        <v>0</v>
      </c>
      <c r="CN33" s="1137">
        <f>IF($F33="RU",Assump_local!L385/Assump_local!$H$634,Assump_local!L385)</f>
        <v>0</v>
      </c>
      <c r="CO33" s="1137">
        <f>IF($F33="RU",Assump_local!M385/Assump_local!$H$634,Assump_local!M385)</f>
        <v>0</v>
      </c>
      <c r="CP33" s="1137">
        <f>IF($F33="RU",Assump_local!N385/Assump_local!$H$634,Assump_local!N385)</f>
        <v>0</v>
      </c>
      <c r="CR33" s="1140">
        <f t="shared" si="66"/>
        <v>0</v>
      </c>
      <c r="CS33" s="1140">
        <f t="shared" si="67"/>
        <v>0</v>
      </c>
      <c r="CT33" s="1140">
        <f t="shared" si="88"/>
        <v>0</v>
      </c>
      <c r="CU33" s="1140">
        <f t="shared" si="89"/>
        <v>0</v>
      </c>
      <c r="CV33" s="1140">
        <f t="shared" si="90"/>
        <v>0</v>
      </c>
      <c r="CW33" s="1140">
        <f t="shared" si="91"/>
        <v>0</v>
      </c>
      <c r="CX33" s="1140">
        <f t="shared" si="92"/>
        <v>0</v>
      </c>
      <c r="CY33" s="1140">
        <f t="shared" si="93"/>
        <v>0</v>
      </c>
      <c r="DA33" s="1117">
        <f>CR33*R33*Incremental!B$6</f>
        <v>0</v>
      </c>
      <c r="DB33" s="1117">
        <f>CS33*S33*Incremental!C$6</f>
        <v>0</v>
      </c>
      <c r="DC33" s="1117">
        <f>CT33*T33*Incremental!D$6</f>
        <v>0</v>
      </c>
      <c r="DD33" s="1117">
        <f>CU33*U33*Incremental!E$6</f>
        <v>0</v>
      </c>
      <c r="DE33" s="1117">
        <f>CV33*V33*Incremental!F$6</f>
        <v>0</v>
      </c>
      <c r="DF33" s="1117">
        <f>CW33*W33*Incremental!G$6</f>
        <v>0</v>
      </c>
      <c r="DG33" s="1117">
        <f>CX33*X33*Incremental!H$6</f>
        <v>0</v>
      </c>
      <c r="DH33" s="1117">
        <f>CY33*Y33*Incremental!I$6</f>
        <v>0</v>
      </c>
      <c r="DJ33" s="1117">
        <f t="shared" si="68"/>
        <v>0</v>
      </c>
      <c r="DK33" s="1117">
        <f t="shared" si="69"/>
        <v>0</v>
      </c>
      <c r="DL33" s="1117">
        <f t="shared" si="70"/>
        <v>0</v>
      </c>
      <c r="DM33" s="1117">
        <f t="shared" si="71"/>
        <v>0</v>
      </c>
      <c r="DN33" s="1117">
        <f t="shared" si="72"/>
        <v>0</v>
      </c>
      <c r="DO33" s="1117">
        <f t="shared" si="73"/>
        <v>0</v>
      </c>
      <c r="DP33" s="1117">
        <f t="shared" si="74"/>
        <v>0</v>
      </c>
      <c r="DQ33" s="1117">
        <f t="shared" si="75"/>
        <v>0</v>
      </c>
      <c r="DS33" s="1125" t="str">
        <f t="shared" si="76"/>
        <v/>
      </c>
      <c r="DT33" s="1125" t="str">
        <f t="shared" si="77"/>
        <v/>
      </c>
      <c r="DU33" s="1125" t="str">
        <f t="shared" si="94"/>
        <v/>
      </c>
      <c r="DV33" s="1125" t="str">
        <f t="shared" si="95"/>
        <v/>
      </c>
      <c r="DW33" s="1125" t="str">
        <f t="shared" si="96"/>
        <v/>
      </c>
      <c r="DX33" s="1125" t="str">
        <f t="shared" si="97"/>
        <v/>
      </c>
      <c r="DY33" s="1125" t="str">
        <f t="shared" si="98"/>
        <v/>
      </c>
      <c r="DZ33" s="1125" t="str">
        <f t="shared" si="99"/>
        <v/>
      </c>
      <c r="EB33" s="934"/>
      <c r="EC33" s="934">
        <f t="shared" si="100"/>
        <v>0</v>
      </c>
      <c r="ED33" s="934">
        <f t="shared" si="101"/>
        <v>0</v>
      </c>
      <c r="EE33" s="934">
        <f t="shared" si="102"/>
        <v>0</v>
      </c>
      <c r="EF33" s="934">
        <f t="shared" si="103"/>
        <v>0</v>
      </c>
      <c r="EG33" s="934">
        <f t="shared" si="104"/>
        <v>0</v>
      </c>
      <c r="EH33" s="934">
        <f t="shared" si="105"/>
        <v>0</v>
      </c>
      <c r="EI33" s="934">
        <f t="shared" si="106"/>
        <v>0</v>
      </c>
      <c r="EJ33" s="934">
        <f t="shared" si="107"/>
        <v>0</v>
      </c>
      <c r="EL33" s="934"/>
      <c r="EM33" s="934">
        <f t="shared" si="108"/>
        <v>0</v>
      </c>
      <c r="EN33" s="934">
        <f t="shared" si="109"/>
        <v>0</v>
      </c>
      <c r="EO33" s="934">
        <f t="shared" si="110"/>
        <v>0</v>
      </c>
      <c r="EP33" s="934">
        <f t="shared" si="111"/>
        <v>0</v>
      </c>
      <c r="EQ33" s="934">
        <f t="shared" si="112"/>
        <v>0</v>
      </c>
      <c r="ER33" s="934">
        <f t="shared" si="113"/>
        <v>0</v>
      </c>
      <c r="ES33" s="934">
        <f t="shared" si="114"/>
        <v>0</v>
      </c>
      <c r="ET33" s="934">
        <f t="shared" si="115"/>
        <v>0</v>
      </c>
      <c r="EV33" s="1142">
        <f t="shared" si="78"/>
        <v>0</v>
      </c>
      <c r="EW33" s="1142">
        <f t="shared" si="79"/>
        <v>0</v>
      </c>
      <c r="EX33" s="1142">
        <f t="shared" si="116"/>
        <v>0</v>
      </c>
      <c r="EY33" s="1142">
        <f t="shared" si="117"/>
        <v>0</v>
      </c>
      <c r="EZ33" s="1142">
        <f t="shared" si="118"/>
        <v>0</v>
      </c>
      <c r="FA33" s="1142">
        <f t="shared" si="119"/>
        <v>0</v>
      </c>
      <c r="FB33" s="1142">
        <f t="shared" si="120"/>
        <v>0</v>
      </c>
      <c r="FC33" s="1142">
        <f t="shared" si="121"/>
        <v>0</v>
      </c>
      <c r="FD33" s="1142">
        <f t="shared" si="122"/>
        <v>0</v>
      </c>
      <c r="FF33" s="934"/>
      <c r="FG33" s="934"/>
      <c r="FH33" s="934"/>
      <c r="FI33" s="934"/>
      <c r="FJ33" s="934"/>
      <c r="FK33" s="934"/>
      <c r="FL33" s="934"/>
      <c r="FM33" s="934"/>
      <c r="FO33" s="934"/>
      <c r="FP33" s="934"/>
      <c r="FQ33" s="934"/>
      <c r="FR33" s="934"/>
      <c r="FS33" s="934"/>
      <c r="FT33" s="934"/>
      <c r="FU33" s="934"/>
      <c r="FV33" s="934"/>
      <c r="FX33" s="934"/>
      <c r="FY33" s="934"/>
      <c r="FZ33" s="934"/>
      <c r="GA33" s="934"/>
      <c r="GB33" s="934"/>
      <c r="GC33" s="934"/>
      <c r="GD33" s="934"/>
      <c r="GE33" s="934"/>
    </row>
    <row r="34" spans="1:187" hidden="1" outlineLevel="1">
      <c r="A34" s="932">
        <f>Input!B72</f>
        <v>0</v>
      </c>
      <c r="B34" s="1117"/>
      <c r="C34" s="1117">
        <f>Input!D72</f>
        <v>0</v>
      </c>
      <c r="D34" s="1117">
        <f>Input!E72</f>
        <v>0</v>
      </c>
      <c r="E34" s="1117">
        <f>Input!F72</f>
        <v>0</v>
      </c>
      <c r="F34" s="1117">
        <f>Input!G72</f>
        <v>0</v>
      </c>
      <c r="G34" s="1135">
        <f>Input!P72</f>
        <v>0</v>
      </c>
      <c r="H34" s="1135">
        <f>Input!Q72</f>
        <v>0</v>
      </c>
      <c r="I34" s="934">
        <f t="shared" si="60"/>
        <v>0</v>
      </c>
      <c r="J34" s="934">
        <f t="shared" si="123"/>
        <v>0</v>
      </c>
      <c r="K34" s="934">
        <f t="shared" si="124"/>
        <v>0</v>
      </c>
      <c r="L34" s="934">
        <f t="shared" si="125"/>
        <v>0</v>
      </c>
      <c r="M34" s="934">
        <f t="shared" si="126"/>
        <v>0</v>
      </c>
      <c r="N34" s="934">
        <f t="shared" si="127"/>
        <v>0</v>
      </c>
      <c r="O34" s="934">
        <f t="shared" si="128"/>
        <v>0</v>
      </c>
      <c r="P34" s="934">
        <f t="shared" si="129"/>
        <v>0</v>
      </c>
      <c r="R34" s="1136">
        <f>Assump_local!G20</f>
        <v>0</v>
      </c>
      <c r="S34" s="1136">
        <f>Assump_local!H20</f>
        <v>0</v>
      </c>
      <c r="T34" s="1136">
        <f>Assump_local!I20</f>
        <v>0</v>
      </c>
      <c r="U34" s="1136">
        <f>Assump_local!J20</f>
        <v>0</v>
      </c>
      <c r="V34" s="1136">
        <f>IF(Assump_local!$Q$7="Да",Assump_local!K20,IF(Input!$C$2='Drop Downs'!$AR$4,U34*(100%+BU34),Assump_local!K20))</f>
        <v>0</v>
      </c>
      <c r="W34" s="1136">
        <f>IF(Assump_local!$Q$7="Да",Assump_local!L20,IF(Input!$C$2='Drop Downs'!$AR$4,V34*(100%+BV34),Assump_local!L20))</f>
        <v>0</v>
      </c>
      <c r="X34" s="1136">
        <f>IF(Assump_local!$Q$7="Да",Assump_local!M20,IF(Input!$C$2='Drop Downs'!$AR$4,W34*(100%+BW34),Assump_local!M20))</f>
        <v>0</v>
      </c>
      <c r="Y34" s="1136">
        <f>IF(Assump_local!$Q$7="Да",Assump_local!N20,IF(Input!$C$2='Drop Downs'!$AR$4,X34*(100%+BX34),Assump_local!N20))</f>
        <v>0</v>
      </c>
      <c r="AA34" s="1137">
        <f>IF($F34="RU",Assump_local!G81/Assump_local!$H$634,Assump_local!G81)</f>
        <v>0</v>
      </c>
      <c r="AB34" s="1137">
        <f>IF($F34="RU",Assump_local!H81/Assump_local!$H$634,Assump_local!H81)</f>
        <v>0</v>
      </c>
      <c r="AC34" s="1137">
        <f>IF($F34="RU",Assump_local!I81/Assump_local!$H$634,Assump_local!I81)</f>
        <v>0</v>
      </c>
      <c r="AD34" s="1137">
        <f>IF($F34="RU",Assump_local!J81/Assump_local!$H$634,Assump_local!J81)</f>
        <v>0</v>
      </c>
      <c r="AE34" s="1137">
        <f>IF($F34="RU",Assump_local!K81/Assump_local!$H$634,Assump_local!K81)</f>
        <v>0</v>
      </c>
      <c r="AF34" s="1137">
        <f>IF($F34="RU",Assump_local!L81/Assump_local!$H$634,Assump_local!L81)</f>
        <v>0</v>
      </c>
      <c r="AG34" s="1137">
        <f>IF($F34="RU",Assump_local!M81/Assump_local!$H$634,Assump_local!M81)</f>
        <v>0</v>
      </c>
      <c r="AH34" s="1137">
        <f>IF($F34="RU",Assump_local!N81/Assump_local!$H$634,Assump_local!N81)</f>
        <v>0</v>
      </c>
      <c r="AJ34" s="1138">
        <f>Assump_local!G142</f>
        <v>0</v>
      </c>
      <c r="AK34" s="1138">
        <f>Assump_local!H142</f>
        <v>0</v>
      </c>
      <c r="AL34" s="1138">
        <f>Assump_local!I142</f>
        <v>0</v>
      </c>
      <c r="AM34" s="1138">
        <f>Assump_local!J142</f>
        <v>0</v>
      </c>
      <c r="AN34" s="1138">
        <f>Assump_local!K142</f>
        <v>0</v>
      </c>
      <c r="AO34" s="1138">
        <f>Assump_local!L142</f>
        <v>0</v>
      </c>
      <c r="AP34" s="1138">
        <f>Assump_local!M142</f>
        <v>0</v>
      </c>
      <c r="AQ34" s="1138">
        <f>Assump_local!N142</f>
        <v>0</v>
      </c>
      <c r="AS34" s="1139">
        <f t="shared" si="62"/>
        <v>0</v>
      </c>
      <c r="AT34" s="1139">
        <f t="shared" si="63"/>
        <v>0</v>
      </c>
      <c r="AU34" s="1139">
        <f t="shared" si="80"/>
        <v>0</v>
      </c>
      <c r="AV34" s="1139">
        <f t="shared" si="81"/>
        <v>0</v>
      </c>
      <c r="AW34" s="1139">
        <f>IF(Assump_local!$Q$7="Да",AE34*(1-AN34),IF(Input!$C$2='Drop Downs'!$AR$4,AV34,AE34*(1-AN34)))</f>
        <v>0</v>
      </c>
      <c r="AX34" s="1139">
        <f>IF(Assump_local!$Q$7="Да",AF34*(1-AO34),IF(Input!$C$2='Drop Downs'!$AR$4,AW34,AF34*(1-AO34)))</f>
        <v>0</v>
      </c>
      <c r="AY34" s="1139">
        <f>IF(Assump_local!$Q$7="Да",AG34*(1-AP34),IF(Input!$C$2='Drop Downs'!$AR$4,AX34,AG34*(1-AP34)))</f>
        <v>0</v>
      </c>
      <c r="AZ34" s="1139">
        <f>IF(Assump_local!$Q$7="Да",AH34*(1-AQ34),IF(Input!$C$2='Drop Downs'!$AR$4,AY34,AH34*(1-AQ34)))</f>
        <v>0</v>
      </c>
      <c r="BB34" s="1140">
        <f t="shared" si="64"/>
        <v>0</v>
      </c>
      <c r="BC34" s="1140">
        <f t="shared" si="65"/>
        <v>0</v>
      </c>
      <c r="BD34" s="1140">
        <f t="shared" si="82"/>
        <v>0</v>
      </c>
      <c r="BE34" s="1140">
        <f t="shared" si="83"/>
        <v>0</v>
      </c>
      <c r="BF34" s="1140">
        <f t="shared" si="84"/>
        <v>0</v>
      </c>
      <c r="BG34" s="1140">
        <f t="shared" si="85"/>
        <v>0</v>
      </c>
      <c r="BH34" s="1140">
        <f t="shared" si="86"/>
        <v>0</v>
      </c>
      <c r="BI34" s="1140">
        <f t="shared" si="87"/>
        <v>0</v>
      </c>
      <c r="BK34" s="1136">
        <f>BB34*R34-BB34*(1-Incremental!B$7)*R34-BB34*(Incremental!B$7)*R34*(1-Incremental!B$6)</f>
        <v>0</v>
      </c>
      <c r="BL34" s="1136">
        <f>BC34*S34-BC34*(1-Incremental!C$7)*S34-BC34*(Incremental!C$7)*S34*(1-Incremental!C$6)</f>
        <v>0</v>
      </c>
      <c r="BM34" s="1136">
        <f>BD34*T34-BD34*(1-Incremental!D$7)*T34-BD34*(Incremental!D$7)*T34*(1-Incremental!D$6)</f>
        <v>0</v>
      </c>
      <c r="BN34" s="1136">
        <f>BE34*U34-BE34*(1-Incremental!E$7)*U34-BE34*(Incremental!E$7)*U34*(1-Incremental!E$6)</f>
        <v>0</v>
      </c>
      <c r="BO34" s="1136">
        <f>BF34*V34-BF34*(1-Incremental!F$7)*V34-BF34*(Incremental!F$7)*V34*(1-Incremental!F$6)</f>
        <v>0</v>
      </c>
      <c r="BP34" s="1136">
        <f>BG34*W34-BG34*(1-Incremental!G$7)*W34-BG34*(Incremental!G$7)*W34*(1-Incremental!G$6)</f>
        <v>0</v>
      </c>
      <c r="BQ34" s="1136">
        <f>BH34*X34-BH34*(1-Incremental!H$7)*X34-BH34*(Incremental!H$7)*X34*(1-Incremental!H$6)</f>
        <v>0</v>
      </c>
      <c r="BR34" s="1136">
        <f>BI34*Y34-BI34*(1-Incremental!I$7)*Y34-BI34*(Incremental!I$7)*Y34*(1-Incremental!I$6)</f>
        <v>0</v>
      </c>
      <c r="BT34" s="1137" t="s">
        <v>837</v>
      </c>
      <c r="BU34" s="1125">
        <f>IF(Input!$C$2='Drop Downs'!$AR$4,'Drop Downs'!$AT$4,1)</f>
        <v>1</v>
      </c>
      <c r="BV34" s="1125">
        <f>IF(Input!$C$2='Drop Downs'!$AR$3,'Drop Downs'!AU$3,-100%)</f>
        <v>-1</v>
      </c>
      <c r="BW34" s="1125">
        <f>IF(Input!$C$2='Drop Downs'!$AR$3,'Drop Downs'!AV$3,-100%)</f>
        <v>-1</v>
      </c>
      <c r="BX34" s="1125">
        <f>IF(Input!$C$2='Drop Downs'!$AR$3,'Drop Downs'!AW$3,-100%)</f>
        <v>-1</v>
      </c>
      <c r="BZ34" s="1137">
        <f>IF($F34="RU",Assump_local!G325/Assump_local!$H$634,Assump_local!G325)</f>
        <v>0</v>
      </c>
      <c r="CA34" s="1137">
        <f>IF($F34="RU",Assump_local!H325/Assump_local!$H$634,Assump_local!H325)</f>
        <v>0</v>
      </c>
      <c r="CB34" s="1137">
        <f>IF($F34="RU",Assump_local!I325/Assump_local!$H$634,Assump_local!I325)</f>
        <v>0</v>
      </c>
      <c r="CC34" s="1137">
        <f>IF($F34="RU",Assump_local!J325/Assump_local!$H$634,Assump_local!J325)</f>
        <v>0</v>
      </c>
      <c r="CD34" s="1137">
        <f>IF($F34="RU",Assump_local!K325/Assump_local!$H$634,Assump_local!K325)</f>
        <v>0</v>
      </c>
      <c r="CE34" s="1137">
        <f>IF($F34="RU",Assump_local!L325/Assump_local!$H$634,Assump_local!L325)</f>
        <v>0</v>
      </c>
      <c r="CF34" s="1137">
        <f>IF($F34="RU",Assump_local!M325/Assump_local!$H$634,Assump_local!M325)</f>
        <v>0</v>
      </c>
      <c r="CG34" s="1137">
        <f>IF($F34="RU",Assump_local!N325/Assump_local!$H$634,Assump_local!N325)</f>
        <v>0</v>
      </c>
      <c r="CI34" s="1137">
        <f>IF($F34="RU",Assump_local!G386/Assump_local!$H$634,Assump_local!G386)</f>
        <v>0</v>
      </c>
      <c r="CJ34" s="1137">
        <f>IF($F34="RU",Assump_local!H386/Assump_local!$H$634,Assump_local!H386)</f>
        <v>0</v>
      </c>
      <c r="CK34" s="1137">
        <f>IF($F34="RU",Assump_local!I386/Assump_local!$H$634,Assump_local!I386)</f>
        <v>0</v>
      </c>
      <c r="CL34" s="1137">
        <f>IF($F34="RU",Assump_local!J386/Assump_local!$H$634,Assump_local!J386)</f>
        <v>0</v>
      </c>
      <c r="CM34" s="1137">
        <f>IF($F34="RU",Assump_local!K386/Assump_local!$H$634,Assump_local!K386)</f>
        <v>0</v>
      </c>
      <c r="CN34" s="1137">
        <f>IF($F34="RU",Assump_local!L386/Assump_local!$H$634,Assump_local!L386)</f>
        <v>0</v>
      </c>
      <c r="CO34" s="1137">
        <f>IF($F34="RU",Assump_local!M386/Assump_local!$H$634,Assump_local!M386)</f>
        <v>0</v>
      </c>
      <c r="CP34" s="1137">
        <f>IF($F34="RU",Assump_local!N386/Assump_local!$H$634,Assump_local!N386)</f>
        <v>0</v>
      </c>
      <c r="CR34" s="1140">
        <f t="shared" si="66"/>
        <v>0</v>
      </c>
      <c r="CS34" s="1140">
        <f t="shared" si="67"/>
        <v>0</v>
      </c>
      <c r="CT34" s="1140">
        <f t="shared" si="88"/>
        <v>0</v>
      </c>
      <c r="CU34" s="1140">
        <f t="shared" si="89"/>
        <v>0</v>
      </c>
      <c r="CV34" s="1140">
        <f t="shared" si="90"/>
        <v>0</v>
      </c>
      <c r="CW34" s="1140">
        <f t="shared" si="91"/>
        <v>0</v>
      </c>
      <c r="CX34" s="1140">
        <f t="shared" si="92"/>
        <v>0</v>
      </c>
      <c r="CY34" s="1140">
        <f t="shared" si="93"/>
        <v>0</v>
      </c>
      <c r="DA34" s="1117">
        <f>CR34*R34*Incremental!B$6</f>
        <v>0</v>
      </c>
      <c r="DB34" s="1117">
        <f>CS34*S34*Incremental!C$6</f>
        <v>0</v>
      </c>
      <c r="DC34" s="1117">
        <f>CT34*T34*Incremental!D$6</f>
        <v>0</v>
      </c>
      <c r="DD34" s="1117">
        <f>CU34*U34*Incremental!E$6</f>
        <v>0</v>
      </c>
      <c r="DE34" s="1117">
        <f>CV34*V34*Incremental!F$6</f>
        <v>0</v>
      </c>
      <c r="DF34" s="1117">
        <f>CW34*W34*Incremental!G$6</f>
        <v>0</v>
      </c>
      <c r="DG34" s="1117">
        <f>CX34*X34*Incremental!H$6</f>
        <v>0</v>
      </c>
      <c r="DH34" s="1117">
        <f>CY34*Y34*Incremental!I$6</f>
        <v>0</v>
      </c>
      <c r="DJ34" s="1117">
        <f t="shared" si="68"/>
        <v>0</v>
      </c>
      <c r="DK34" s="1117">
        <f t="shared" si="69"/>
        <v>0</v>
      </c>
      <c r="DL34" s="1117">
        <f t="shared" si="70"/>
        <v>0</v>
      </c>
      <c r="DM34" s="1117">
        <f t="shared" si="71"/>
        <v>0</v>
      </c>
      <c r="DN34" s="1117">
        <f t="shared" si="72"/>
        <v>0</v>
      </c>
      <c r="DO34" s="1117">
        <f t="shared" si="73"/>
        <v>0</v>
      </c>
      <c r="DP34" s="1117">
        <f t="shared" si="74"/>
        <v>0</v>
      </c>
      <c r="DQ34" s="1117">
        <f t="shared" si="75"/>
        <v>0</v>
      </c>
      <c r="DS34" s="1125" t="str">
        <f t="shared" si="76"/>
        <v/>
      </c>
      <c r="DT34" s="1125" t="str">
        <f t="shared" si="77"/>
        <v/>
      </c>
      <c r="DU34" s="1125" t="str">
        <f t="shared" si="94"/>
        <v/>
      </c>
      <c r="DV34" s="1125" t="str">
        <f t="shared" si="95"/>
        <v/>
      </c>
      <c r="DW34" s="1125" t="str">
        <f t="shared" si="96"/>
        <v/>
      </c>
      <c r="DX34" s="1125" t="str">
        <f t="shared" si="97"/>
        <v/>
      </c>
      <c r="DY34" s="1125" t="str">
        <f t="shared" si="98"/>
        <v/>
      </c>
      <c r="DZ34" s="1125" t="str">
        <f t="shared" si="99"/>
        <v/>
      </c>
      <c r="EB34" s="934"/>
      <c r="EC34" s="934">
        <f t="shared" si="100"/>
        <v>0</v>
      </c>
      <c r="ED34" s="934">
        <f t="shared" si="101"/>
        <v>0</v>
      </c>
      <c r="EE34" s="934">
        <f t="shared" si="102"/>
        <v>0</v>
      </c>
      <c r="EF34" s="934">
        <f t="shared" si="103"/>
        <v>0</v>
      </c>
      <c r="EG34" s="934">
        <f t="shared" si="104"/>
        <v>0</v>
      </c>
      <c r="EH34" s="934">
        <f t="shared" si="105"/>
        <v>0</v>
      </c>
      <c r="EI34" s="934">
        <f t="shared" si="106"/>
        <v>0</v>
      </c>
      <c r="EJ34" s="934">
        <f t="shared" si="107"/>
        <v>0</v>
      </c>
      <c r="EL34" s="934"/>
      <c r="EM34" s="934">
        <f t="shared" si="108"/>
        <v>0</v>
      </c>
      <c r="EN34" s="934">
        <f t="shared" si="109"/>
        <v>0</v>
      </c>
      <c r="EO34" s="934">
        <f t="shared" si="110"/>
        <v>0</v>
      </c>
      <c r="EP34" s="934">
        <f t="shared" si="111"/>
        <v>0</v>
      </c>
      <c r="EQ34" s="934">
        <f t="shared" si="112"/>
        <v>0</v>
      </c>
      <c r="ER34" s="934">
        <f t="shared" si="113"/>
        <v>0</v>
      </c>
      <c r="ES34" s="934">
        <f t="shared" si="114"/>
        <v>0</v>
      </c>
      <c r="ET34" s="934">
        <f t="shared" si="115"/>
        <v>0</v>
      </c>
      <c r="EV34" s="1142">
        <f t="shared" si="78"/>
        <v>0</v>
      </c>
      <c r="EW34" s="1142">
        <f t="shared" si="79"/>
        <v>0</v>
      </c>
      <c r="EX34" s="1142">
        <f t="shared" si="116"/>
        <v>0</v>
      </c>
      <c r="EY34" s="1142">
        <f t="shared" si="117"/>
        <v>0</v>
      </c>
      <c r="EZ34" s="1142">
        <f t="shared" si="118"/>
        <v>0</v>
      </c>
      <c r="FA34" s="1142">
        <f t="shared" si="119"/>
        <v>0</v>
      </c>
      <c r="FB34" s="1142">
        <f t="shared" si="120"/>
        <v>0</v>
      </c>
      <c r="FC34" s="1142">
        <f t="shared" si="121"/>
        <v>0</v>
      </c>
      <c r="FD34" s="1142">
        <f t="shared" si="122"/>
        <v>0</v>
      </c>
      <c r="FF34" s="934"/>
      <c r="FG34" s="934"/>
      <c r="FH34" s="934"/>
      <c r="FI34" s="934"/>
      <c r="FJ34" s="934"/>
      <c r="FK34" s="934"/>
      <c r="FL34" s="934"/>
      <c r="FM34" s="934"/>
      <c r="FO34" s="934"/>
      <c r="FP34" s="934"/>
      <c r="FQ34" s="934"/>
      <c r="FR34" s="934"/>
      <c r="FS34" s="934"/>
      <c r="FT34" s="934"/>
      <c r="FU34" s="934"/>
      <c r="FV34" s="934"/>
      <c r="FX34" s="934"/>
      <c r="FY34" s="934"/>
      <c r="FZ34" s="934"/>
      <c r="GA34" s="934"/>
      <c r="GB34" s="934"/>
      <c r="GC34" s="934"/>
      <c r="GD34" s="934"/>
      <c r="GE34" s="934"/>
    </row>
    <row r="35" spans="1:187" hidden="1" outlineLevel="1">
      <c r="A35" s="932">
        <f>Input!B73</f>
        <v>0</v>
      </c>
      <c r="B35" s="1117"/>
      <c r="C35" s="1117">
        <f>Input!D73</f>
        <v>0</v>
      </c>
      <c r="D35" s="1117">
        <f>Input!E73</f>
        <v>0</v>
      </c>
      <c r="E35" s="1117">
        <f>Input!F73</f>
        <v>0</v>
      </c>
      <c r="F35" s="1117">
        <f>Input!G73</f>
        <v>0</v>
      </c>
      <c r="G35" s="1135">
        <f>Input!P73</f>
        <v>0</v>
      </c>
      <c r="H35" s="1135">
        <f>Input!Q73</f>
        <v>0</v>
      </c>
      <c r="I35" s="934">
        <f t="shared" si="60"/>
        <v>0</v>
      </c>
      <c r="J35" s="934">
        <f t="shared" si="123"/>
        <v>0</v>
      </c>
      <c r="K35" s="934">
        <f t="shared" si="124"/>
        <v>0</v>
      </c>
      <c r="L35" s="934">
        <f t="shared" si="125"/>
        <v>0</v>
      </c>
      <c r="M35" s="934">
        <f t="shared" si="126"/>
        <v>0</v>
      </c>
      <c r="N35" s="934">
        <f t="shared" si="127"/>
        <v>0</v>
      </c>
      <c r="O35" s="934">
        <f t="shared" si="128"/>
        <v>0</v>
      </c>
      <c r="P35" s="934">
        <f t="shared" si="129"/>
        <v>0</v>
      </c>
      <c r="R35" s="1136">
        <f>Assump_local!G21</f>
        <v>0</v>
      </c>
      <c r="S35" s="1136">
        <f>Assump_local!H21</f>
        <v>0</v>
      </c>
      <c r="T35" s="1136">
        <f>Assump_local!I21</f>
        <v>0</v>
      </c>
      <c r="U35" s="1136">
        <f>Assump_local!J21</f>
        <v>0</v>
      </c>
      <c r="V35" s="1136">
        <f>IF(Assump_local!$Q$7="Да",Assump_local!K21,IF(Input!$C$2='Drop Downs'!$AR$4,U35*(100%+BU35),Assump_local!K21))</f>
        <v>0</v>
      </c>
      <c r="W35" s="1136">
        <f>IF(Assump_local!$Q$7="Да",Assump_local!L21,IF(Input!$C$2='Drop Downs'!$AR$4,V35*(100%+BV35),Assump_local!L21))</f>
        <v>0</v>
      </c>
      <c r="X35" s="1136">
        <f>IF(Assump_local!$Q$7="Да",Assump_local!M21,IF(Input!$C$2='Drop Downs'!$AR$4,W35*(100%+BW35),Assump_local!M21))</f>
        <v>0</v>
      </c>
      <c r="Y35" s="1136">
        <f>IF(Assump_local!$Q$7="Да",Assump_local!N21,IF(Input!$C$2='Drop Downs'!$AR$4,X35*(100%+BX35),Assump_local!N21))</f>
        <v>0</v>
      </c>
      <c r="AA35" s="1137">
        <f>IF($F35="RU",Assump_local!G82/Assump_local!$H$634,Assump_local!G82)</f>
        <v>0</v>
      </c>
      <c r="AB35" s="1137">
        <f>IF($F35="RU",Assump_local!H82/Assump_local!$H$634,Assump_local!H82)</f>
        <v>0</v>
      </c>
      <c r="AC35" s="1137">
        <f>IF($F35="RU",Assump_local!I82/Assump_local!$H$634,Assump_local!I82)</f>
        <v>0</v>
      </c>
      <c r="AD35" s="1137">
        <f>IF($F35="RU",Assump_local!J82/Assump_local!$H$634,Assump_local!J82)</f>
        <v>0</v>
      </c>
      <c r="AE35" s="1137">
        <f>IF($F35="RU",Assump_local!K82/Assump_local!$H$634,Assump_local!K82)</f>
        <v>0</v>
      </c>
      <c r="AF35" s="1137">
        <f>IF($F35="RU",Assump_local!L82/Assump_local!$H$634,Assump_local!L82)</f>
        <v>0</v>
      </c>
      <c r="AG35" s="1137">
        <f>IF($F35="RU",Assump_local!M82/Assump_local!$H$634,Assump_local!M82)</f>
        <v>0</v>
      </c>
      <c r="AH35" s="1137">
        <f>IF($F35="RU",Assump_local!N82/Assump_local!$H$634,Assump_local!N82)</f>
        <v>0</v>
      </c>
      <c r="AJ35" s="1138">
        <f>Assump_local!G143</f>
        <v>0</v>
      </c>
      <c r="AK35" s="1138">
        <f>Assump_local!H143</f>
        <v>0</v>
      </c>
      <c r="AL35" s="1138">
        <f>Assump_local!I143</f>
        <v>0</v>
      </c>
      <c r="AM35" s="1138">
        <f>Assump_local!J143</f>
        <v>0</v>
      </c>
      <c r="AN35" s="1138">
        <f>Assump_local!K143</f>
        <v>0</v>
      </c>
      <c r="AO35" s="1138">
        <f>Assump_local!L143</f>
        <v>0</v>
      </c>
      <c r="AP35" s="1138">
        <f>Assump_local!M143</f>
        <v>0</v>
      </c>
      <c r="AQ35" s="1138">
        <f>Assump_local!N143</f>
        <v>0</v>
      </c>
      <c r="AS35" s="1139">
        <f t="shared" si="62"/>
        <v>0</v>
      </c>
      <c r="AT35" s="1139">
        <f t="shared" si="63"/>
        <v>0</v>
      </c>
      <c r="AU35" s="1139">
        <f t="shared" si="80"/>
        <v>0</v>
      </c>
      <c r="AV35" s="1139">
        <f t="shared" si="81"/>
        <v>0</v>
      </c>
      <c r="AW35" s="1139">
        <f>IF(Assump_local!$Q$7="Да",AE35*(1-AN35),IF(Input!$C$2='Drop Downs'!$AR$4,AV35,AE35*(1-AN35)))</f>
        <v>0</v>
      </c>
      <c r="AX35" s="1139">
        <f>IF(Assump_local!$Q$7="Да",AF35*(1-AO35),IF(Input!$C$2='Drop Downs'!$AR$4,AW35,AF35*(1-AO35)))</f>
        <v>0</v>
      </c>
      <c r="AY35" s="1139">
        <f>IF(Assump_local!$Q$7="Да",AG35*(1-AP35),IF(Input!$C$2='Drop Downs'!$AR$4,AX35,AG35*(1-AP35)))</f>
        <v>0</v>
      </c>
      <c r="AZ35" s="1139">
        <f>IF(Assump_local!$Q$7="Да",AH35*(1-AQ35),IF(Input!$C$2='Drop Downs'!$AR$4,AY35,AH35*(1-AQ35)))</f>
        <v>0</v>
      </c>
      <c r="BB35" s="1140">
        <f t="shared" si="64"/>
        <v>0</v>
      </c>
      <c r="BC35" s="1140">
        <f t="shared" si="65"/>
        <v>0</v>
      </c>
      <c r="BD35" s="1140">
        <f t="shared" si="82"/>
        <v>0</v>
      </c>
      <c r="BE35" s="1140">
        <f t="shared" si="83"/>
        <v>0</v>
      </c>
      <c r="BF35" s="1140">
        <f t="shared" si="84"/>
        <v>0</v>
      </c>
      <c r="BG35" s="1140">
        <f t="shared" si="85"/>
        <v>0</v>
      </c>
      <c r="BH35" s="1140">
        <f t="shared" si="86"/>
        <v>0</v>
      </c>
      <c r="BI35" s="1140">
        <f t="shared" si="87"/>
        <v>0</v>
      </c>
      <c r="BK35" s="1136">
        <f>BB35*R35-BB35*(1-Incremental!B$7)*R35-BB35*(Incremental!B$7)*R35*(1-Incremental!B$6)</f>
        <v>0</v>
      </c>
      <c r="BL35" s="1136">
        <f>BC35*S35-BC35*(1-Incremental!C$7)*S35-BC35*(Incremental!C$7)*S35*(1-Incremental!C$6)</f>
        <v>0</v>
      </c>
      <c r="BM35" s="1136">
        <f>BD35*T35-BD35*(1-Incremental!D$7)*T35-BD35*(Incremental!D$7)*T35*(1-Incremental!D$6)</f>
        <v>0</v>
      </c>
      <c r="BN35" s="1136">
        <f>BE35*U35-BE35*(1-Incremental!E$7)*U35-BE35*(Incremental!E$7)*U35*(1-Incremental!E$6)</f>
        <v>0</v>
      </c>
      <c r="BO35" s="1136">
        <f>BF35*V35-BF35*(1-Incremental!F$7)*V35-BF35*(Incremental!F$7)*V35*(1-Incremental!F$6)</f>
        <v>0</v>
      </c>
      <c r="BP35" s="1136">
        <f>BG35*W35-BG35*(1-Incremental!G$7)*W35-BG35*(Incremental!G$7)*W35*(1-Incremental!G$6)</f>
        <v>0</v>
      </c>
      <c r="BQ35" s="1136">
        <f>BH35*X35-BH35*(1-Incremental!H$7)*X35-BH35*(Incremental!H$7)*X35*(1-Incremental!H$6)</f>
        <v>0</v>
      </c>
      <c r="BR35" s="1136">
        <f>BI35*Y35-BI35*(1-Incremental!I$7)*Y35-BI35*(Incremental!I$7)*Y35*(1-Incremental!I$6)</f>
        <v>0</v>
      </c>
      <c r="BT35" s="1137" t="s">
        <v>837</v>
      </c>
      <c r="BU35" s="1125">
        <f>IF(Input!$C$2='Drop Downs'!$AR$4,'Drop Downs'!$AT$4,1)</f>
        <v>1</v>
      </c>
      <c r="BV35" s="1125">
        <f>IF(Input!$C$2='Drop Downs'!$AR$3,'Drop Downs'!AU$3,-100%)</f>
        <v>-1</v>
      </c>
      <c r="BW35" s="1125">
        <f>IF(Input!$C$2='Drop Downs'!$AR$3,'Drop Downs'!AV$3,-100%)</f>
        <v>-1</v>
      </c>
      <c r="BX35" s="1125">
        <f>IF(Input!$C$2='Drop Downs'!$AR$3,'Drop Downs'!AW$3,-100%)</f>
        <v>-1</v>
      </c>
      <c r="BZ35" s="1137">
        <f>IF($F35="RU",Assump_local!G326/Assump_local!$H$634,Assump_local!G326)</f>
        <v>0</v>
      </c>
      <c r="CA35" s="1137">
        <f>IF($F35="RU",Assump_local!H326/Assump_local!$H$634,Assump_local!H326)</f>
        <v>0</v>
      </c>
      <c r="CB35" s="1137">
        <f>IF($F35="RU",Assump_local!I326/Assump_local!$H$634,Assump_local!I326)</f>
        <v>0</v>
      </c>
      <c r="CC35" s="1137">
        <f>IF($F35="RU",Assump_local!J326/Assump_local!$H$634,Assump_local!J326)</f>
        <v>0</v>
      </c>
      <c r="CD35" s="1137">
        <f>IF($F35="RU",Assump_local!K326/Assump_local!$H$634,Assump_local!K326)</f>
        <v>0</v>
      </c>
      <c r="CE35" s="1137">
        <f>IF($F35="RU",Assump_local!L326/Assump_local!$H$634,Assump_local!L326)</f>
        <v>0</v>
      </c>
      <c r="CF35" s="1137">
        <f>IF($F35="RU",Assump_local!M326/Assump_local!$H$634,Assump_local!M326)</f>
        <v>0</v>
      </c>
      <c r="CG35" s="1137">
        <f>IF($F35="RU",Assump_local!N326/Assump_local!$H$634,Assump_local!N326)</f>
        <v>0</v>
      </c>
      <c r="CI35" s="1137">
        <f>IF($F35="RU",Assump_local!G387/Assump_local!$H$634,Assump_local!G387)</f>
        <v>0</v>
      </c>
      <c r="CJ35" s="1137">
        <f>IF($F35="RU",Assump_local!H387/Assump_local!$H$634,Assump_local!H387)</f>
        <v>0</v>
      </c>
      <c r="CK35" s="1137">
        <f>IF($F35="RU",Assump_local!I387/Assump_local!$H$634,Assump_local!I387)</f>
        <v>0</v>
      </c>
      <c r="CL35" s="1137">
        <f>IF($F35="RU",Assump_local!J387/Assump_local!$H$634,Assump_local!J387)</f>
        <v>0</v>
      </c>
      <c r="CM35" s="1137">
        <f>IF($F35="RU",Assump_local!K387/Assump_local!$H$634,Assump_local!K387)</f>
        <v>0</v>
      </c>
      <c r="CN35" s="1137">
        <f>IF($F35="RU",Assump_local!L387/Assump_local!$H$634,Assump_local!L387)</f>
        <v>0</v>
      </c>
      <c r="CO35" s="1137">
        <f>IF($F35="RU",Assump_local!M387/Assump_local!$H$634,Assump_local!M387)</f>
        <v>0</v>
      </c>
      <c r="CP35" s="1137">
        <f>IF($F35="RU",Assump_local!N387/Assump_local!$H$634,Assump_local!N387)</f>
        <v>0</v>
      </c>
      <c r="CR35" s="1140">
        <f t="shared" si="66"/>
        <v>0</v>
      </c>
      <c r="CS35" s="1140">
        <f t="shared" si="67"/>
        <v>0</v>
      </c>
      <c r="CT35" s="1140">
        <f t="shared" si="88"/>
        <v>0</v>
      </c>
      <c r="CU35" s="1140">
        <f t="shared" si="89"/>
        <v>0</v>
      </c>
      <c r="CV35" s="1140">
        <f t="shared" si="90"/>
        <v>0</v>
      </c>
      <c r="CW35" s="1140">
        <f t="shared" si="91"/>
        <v>0</v>
      </c>
      <c r="CX35" s="1140">
        <f t="shared" si="92"/>
        <v>0</v>
      </c>
      <c r="CY35" s="1140">
        <f t="shared" si="93"/>
        <v>0</v>
      </c>
      <c r="DA35" s="1117">
        <f>CR35*R35*Incremental!B$6</f>
        <v>0</v>
      </c>
      <c r="DB35" s="1117">
        <f>CS35*S35*Incremental!C$6</f>
        <v>0</v>
      </c>
      <c r="DC35" s="1117">
        <f>CT35*T35*Incremental!D$6</f>
        <v>0</v>
      </c>
      <c r="DD35" s="1117">
        <f>CU35*U35*Incremental!E$6</f>
        <v>0</v>
      </c>
      <c r="DE35" s="1117">
        <f>CV35*V35*Incremental!F$6</f>
        <v>0</v>
      </c>
      <c r="DF35" s="1117">
        <f>CW35*W35*Incremental!G$6</f>
        <v>0</v>
      </c>
      <c r="DG35" s="1117">
        <f>CX35*X35*Incremental!H$6</f>
        <v>0</v>
      </c>
      <c r="DH35" s="1117">
        <f>CY35*Y35*Incremental!I$6</f>
        <v>0</v>
      </c>
      <c r="DJ35" s="1117">
        <f t="shared" si="68"/>
        <v>0</v>
      </c>
      <c r="DK35" s="1117">
        <f t="shared" si="69"/>
        <v>0</v>
      </c>
      <c r="DL35" s="1117">
        <f t="shared" si="70"/>
        <v>0</v>
      </c>
      <c r="DM35" s="1117">
        <f t="shared" si="71"/>
        <v>0</v>
      </c>
      <c r="DN35" s="1117">
        <f t="shared" si="72"/>
        <v>0</v>
      </c>
      <c r="DO35" s="1117">
        <f t="shared" si="73"/>
        <v>0</v>
      </c>
      <c r="DP35" s="1117">
        <f t="shared" si="74"/>
        <v>0</v>
      </c>
      <c r="DQ35" s="1117">
        <f t="shared" si="75"/>
        <v>0</v>
      </c>
      <c r="DS35" s="1125" t="str">
        <f t="shared" si="76"/>
        <v/>
      </c>
      <c r="DT35" s="1125" t="str">
        <f t="shared" si="77"/>
        <v/>
      </c>
      <c r="DU35" s="1125" t="str">
        <f t="shared" si="94"/>
        <v/>
      </c>
      <c r="DV35" s="1125" t="str">
        <f t="shared" si="95"/>
        <v/>
      </c>
      <c r="DW35" s="1125" t="str">
        <f t="shared" si="96"/>
        <v/>
      </c>
      <c r="DX35" s="1125" t="str">
        <f t="shared" si="97"/>
        <v/>
      </c>
      <c r="DY35" s="1125" t="str">
        <f t="shared" si="98"/>
        <v/>
      </c>
      <c r="DZ35" s="1125" t="str">
        <f t="shared" si="99"/>
        <v/>
      </c>
      <c r="EB35" s="934"/>
      <c r="EC35" s="934">
        <f t="shared" si="100"/>
        <v>0</v>
      </c>
      <c r="ED35" s="934">
        <f t="shared" si="101"/>
        <v>0</v>
      </c>
      <c r="EE35" s="934">
        <f t="shared" si="102"/>
        <v>0</v>
      </c>
      <c r="EF35" s="934">
        <f t="shared" si="103"/>
        <v>0</v>
      </c>
      <c r="EG35" s="934">
        <f t="shared" si="104"/>
        <v>0</v>
      </c>
      <c r="EH35" s="934">
        <f t="shared" si="105"/>
        <v>0</v>
      </c>
      <c r="EI35" s="934">
        <f t="shared" si="106"/>
        <v>0</v>
      </c>
      <c r="EJ35" s="934">
        <f t="shared" si="107"/>
        <v>0</v>
      </c>
      <c r="EL35" s="934"/>
      <c r="EM35" s="934">
        <f t="shared" si="108"/>
        <v>0</v>
      </c>
      <c r="EN35" s="934">
        <f t="shared" si="109"/>
        <v>0</v>
      </c>
      <c r="EO35" s="934">
        <f t="shared" si="110"/>
        <v>0</v>
      </c>
      <c r="EP35" s="934">
        <f t="shared" si="111"/>
        <v>0</v>
      </c>
      <c r="EQ35" s="934">
        <f t="shared" si="112"/>
        <v>0</v>
      </c>
      <c r="ER35" s="934">
        <f t="shared" si="113"/>
        <v>0</v>
      </c>
      <c r="ES35" s="934">
        <f t="shared" si="114"/>
        <v>0</v>
      </c>
      <c r="ET35" s="934">
        <f t="shared" si="115"/>
        <v>0</v>
      </c>
      <c r="EV35" s="1142">
        <f t="shared" si="78"/>
        <v>0</v>
      </c>
      <c r="EW35" s="1142">
        <f t="shared" si="79"/>
        <v>0</v>
      </c>
      <c r="EX35" s="1142">
        <f t="shared" si="116"/>
        <v>0</v>
      </c>
      <c r="EY35" s="1142">
        <f t="shared" si="117"/>
        <v>0</v>
      </c>
      <c r="EZ35" s="1142">
        <f t="shared" si="118"/>
        <v>0</v>
      </c>
      <c r="FA35" s="1142">
        <f t="shared" si="119"/>
        <v>0</v>
      </c>
      <c r="FB35" s="1142">
        <f t="shared" si="120"/>
        <v>0</v>
      </c>
      <c r="FC35" s="1142">
        <f t="shared" si="121"/>
        <v>0</v>
      </c>
      <c r="FD35" s="1142">
        <f t="shared" si="122"/>
        <v>0</v>
      </c>
      <c r="FF35" s="934"/>
      <c r="FG35" s="934"/>
      <c r="FH35" s="934"/>
      <c r="FI35" s="934"/>
      <c r="FJ35" s="934"/>
      <c r="FK35" s="934"/>
      <c r="FL35" s="934"/>
      <c r="FM35" s="934"/>
      <c r="FO35" s="934"/>
      <c r="FP35" s="934"/>
      <c r="FQ35" s="934"/>
      <c r="FR35" s="934"/>
      <c r="FS35" s="934"/>
      <c r="FT35" s="934"/>
      <c r="FU35" s="934"/>
      <c r="FV35" s="934"/>
      <c r="FX35" s="934"/>
      <c r="FY35" s="934"/>
      <c r="FZ35" s="934"/>
      <c r="GA35" s="934"/>
      <c r="GB35" s="934"/>
      <c r="GC35" s="934"/>
      <c r="GD35" s="934"/>
      <c r="GE35" s="934"/>
    </row>
    <row r="36" spans="1:187" hidden="1" outlineLevel="1">
      <c r="A36" s="932">
        <f>Input!B74</f>
        <v>0</v>
      </c>
      <c r="B36" s="1117"/>
      <c r="C36" s="1117">
        <f>Input!D74</f>
        <v>0</v>
      </c>
      <c r="D36" s="1117">
        <f>Input!E74</f>
        <v>0</v>
      </c>
      <c r="E36" s="1117">
        <f>Input!F74</f>
        <v>0</v>
      </c>
      <c r="F36" s="1117">
        <f>Input!G74</f>
        <v>0</v>
      </c>
      <c r="G36" s="1135">
        <f>Input!P74</f>
        <v>0</v>
      </c>
      <c r="H36" s="1135">
        <f>Input!Q74</f>
        <v>0</v>
      </c>
      <c r="I36" s="934">
        <f t="shared" si="60"/>
        <v>0</v>
      </c>
      <c r="J36" s="934">
        <f t="shared" si="123"/>
        <v>0</v>
      </c>
      <c r="K36" s="934">
        <f t="shared" si="124"/>
        <v>0</v>
      </c>
      <c r="L36" s="934">
        <f t="shared" si="125"/>
        <v>0</v>
      </c>
      <c r="M36" s="934">
        <f t="shared" si="126"/>
        <v>0</v>
      </c>
      <c r="N36" s="934">
        <f t="shared" si="127"/>
        <v>0</v>
      </c>
      <c r="O36" s="934">
        <f t="shared" si="128"/>
        <v>0</v>
      </c>
      <c r="P36" s="934">
        <f t="shared" si="129"/>
        <v>0</v>
      </c>
      <c r="R36" s="1136">
        <f>Assump_local!G22</f>
        <v>0</v>
      </c>
      <c r="S36" s="1136">
        <f>Assump_local!H22</f>
        <v>0</v>
      </c>
      <c r="T36" s="1136">
        <f>Assump_local!I22</f>
        <v>0</v>
      </c>
      <c r="U36" s="1136">
        <f>Assump_local!J22</f>
        <v>0</v>
      </c>
      <c r="V36" s="1136">
        <f>IF(Assump_local!$Q$7="Да",Assump_local!K22,IF(Input!$C$2='Drop Downs'!$AR$4,U36*(100%+BU36),Assump_local!K22))</f>
        <v>0</v>
      </c>
      <c r="W36" s="1136">
        <f>IF(Assump_local!$Q$7="Да",Assump_local!L22,IF(Input!$C$2='Drop Downs'!$AR$4,V36*(100%+BV36),Assump_local!L22))</f>
        <v>0</v>
      </c>
      <c r="X36" s="1136">
        <f>IF(Assump_local!$Q$7="Да",Assump_local!M22,IF(Input!$C$2='Drop Downs'!$AR$4,W36*(100%+BW36),Assump_local!M22))</f>
        <v>0</v>
      </c>
      <c r="Y36" s="1136">
        <f>IF(Assump_local!$Q$7="Да",Assump_local!N22,IF(Input!$C$2='Drop Downs'!$AR$4,X36*(100%+BX36),Assump_local!N22))</f>
        <v>0</v>
      </c>
      <c r="AA36" s="1137">
        <f>IF($F36="RU",Assump_local!G83/Assump_local!$H$634,Assump_local!G83)</f>
        <v>0</v>
      </c>
      <c r="AB36" s="1137">
        <f>IF($F36="RU",Assump_local!H83/Assump_local!$H$634,Assump_local!H83)</f>
        <v>0</v>
      </c>
      <c r="AC36" s="1137">
        <f>IF($F36="RU",Assump_local!I83/Assump_local!$H$634,Assump_local!I83)</f>
        <v>0</v>
      </c>
      <c r="AD36" s="1137">
        <f>IF($F36="RU",Assump_local!J83/Assump_local!$H$634,Assump_local!J83)</f>
        <v>0</v>
      </c>
      <c r="AE36" s="1137">
        <f>IF($F36="RU",Assump_local!K83/Assump_local!$H$634,Assump_local!K83)</f>
        <v>0</v>
      </c>
      <c r="AF36" s="1137">
        <f>IF($F36="RU",Assump_local!L83/Assump_local!$H$634,Assump_local!L83)</f>
        <v>0</v>
      </c>
      <c r="AG36" s="1137">
        <f>IF($F36="RU",Assump_local!M83/Assump_local!$H$634,Assump_local!M83)</f>
        <v>0</v>
      </c>
      <c r="AH36" s="1137">
        <f>IF($F36="RU",Assump_local!N83/Assump_local!$H$634,Assump_local!N83)</f>
        <v>0</v>
      </c>
      <c r="AJ36" s="1138">
        <f>Assump_local!G144</f>
        <v>0</v>
      </c>
      <c r="AK36" s="1138">
        <f>Assump_local!H144</f>
        <v>0</v>
      </c>
      <c r="AL36" s="1138">
        <f>Assump_local!I144</f>
        <v>0</v>
      </c>
      <c r="AM36" s="1138">
        <f>Assump_local!J144</f>
        <v>0</v>
      </c>
      <c r="AN36" s="1138">
        <f>Assump_local!K144</f>
        <v>0</v>
      </c>
      <c r="AO36" s="1138">
        <f>Assump_local!L144</f>
        <v>0</v>
      </c>
      <c r="AP36" s="1138">
        <f>Assump_local!M144</f>
        <v>0</v>
      </c>
      <c r="AQ36" s="1138">
        <f>Assump_local!N144</f>
        <v>0</v>
      </c>
      <c r="AS36" s="1139">
        <f t="shared" si="62"/>
        <v>0</v>
      </c>
      <c r="AT36" s="1139">
        <f t="shared" si="63"/>
        <v>0</v>
      </c>
      <c r="AU36" s="1139">
        <f t="shared" si="80"/>
        <v>0</v>
      </c>
      <c r="AV36" s="1139">
        <f t="shared" si="81"/>
        <v>0</v>
      </c>
      <c r="AW36" s="1139">
        <f>IF(Assump_local!$Q$7="Да",AE36*(1-AN36),IF(Input!$C$2='Drop Downs'!$AR$4,AV36,AE36*(1-AN36)))</f>
        <v>0</v>
      </c>
      <c r="AX36" s="1139">
        <f>IF(Assump_local!$Q$7="Да",AF36*(1-AO36),IF(Input!$C$2='Drop Downs'!$AR$4,AW36,AF36*(1-AO36)))</f>
        <v>0</v>
      </c>
      <c r="AY36" s="1139">
        <f>IF(Assump_local!$Q$7="Да",AG36*(1-AP36),IF(Input!$C$2='Drop Downs'!$AR$4,AX36,AG36*(1-AP36)))</f>
        <v>0</v>
      </c>
      <c r="AZ36" s="1139">
        <f>IF(Assump_local!$Q$7="Да",AH36*(1-AQ36),IF(Input!$C$2='Drop Downs'!$AR$4,AY36,AH36*(1-AQ36)))</f>
        <v>0</v>
      </c>
      <c r="BB36" s="1140">
        <f t="shared" si="64"/>
        <v>0</v>
      </c>
      <c r="BC36" s="1140">
        <f t="shared" si="65"/>
        <v>0</v>
      </c>
      <c r="BD36" s="1140">
        <f t="shared" si="82"/>
        <v>0</v>
      </c>
      <c r="BE36" s="1140">
        <f t="shared" si="83"/>
        <v>0</v>
      </c>
      <c r="BF36" s="1140">
        <f t="shared" si="84"/>
        <v>0</v>
      </c>
      <c r="BG36" s="1140">
        <f t="shared" si="85"/>
        <v>0</v>
      </c>
      <c r="BH36" s="1140">
        <f t="shared" si="86"/>
        <v>0</v>
      </c>
      <c r="BI36" s="1140">
        <f t="shared" si="87"/>
        <v>0</v>
      </c>
      <c r="BK36" s="1136">
        <f>BB36*R36-BB36*(1-Incremental!B$7)*R36-BB36*(Incremental!B$7)*R36*(1-Incremental!B$6)</f>
        <v>0</v>
      </c>
      <c r="BL36" s="1136">
        <f>BC36*S36-BC36*(1-Incremental!C$7)*S36-BC36*(Incremental!C$7)*S36*(1-Incremental!C$6)</f>
        <v>0</v>
      </c>
      <c r="BM36" s="1136">
        <f>BD36*T36-BD36*(1-Incremental!D$7)*T36-BD36*(Incremental!D$7)*T36*(1-Incremental!D$6)</f>
        <v>0</v>
      </c>
      <c r="BN36" s="1136">
        <f>BE36*U36-BE36*(1-Incremental!E$7)*U36-BE36*(Incremental!E$7)*U36*(1-Incremental!E$6)</f>
        <v>0</v>
      </c>
      <c r="BO36" s="1136">
        <f>BF36*V36-BF36*(1-Incremental!F$7)*V36-BF36*(Incremental!F$7)*V36*(1-Incremental!F$6)</f>
        <v>0</v>
      </c>
      <c r="BP36" s="1136">
        <f>BG36*W36-BG36*(1-Incremental!G$7)*W36-BG36*(Incremental!G$7)*W36*(1-Incremental!G$6)</f>
        <v>0</v>
      </c>
      <c r="BQ36" s="1136">
        <f>BH36*X36-BH36*(1-Incremental!H$7)*X36-BH36*(Incremental!H$7)*X36*(1-Incremental!H$6)</f>
        <v>0</v>
      </c>
      <c r="BR36" s="1136">
        <f>BI36*Y36-BI36*(1-Incremental!I$7)*Y36-BI36*(Incremental!I$7)*Y36*(1-Incremental!I$6)</f>
        <v>0</v>
      </c>
      <c r="BT36" s="1137" t="s">
        <v>837</v>
      </c>
      <c r="BU36" s="1125">
        <f>IF(Input!$C$2='Drop Downs'!$AR$4,'Drop Downs'!$AT$4,1)</f>
        <v>1</v>
      </c>
      <c r="BV36" s="1125">
        <f>IF(Input!$C$2='Drop Downs'!$AR$3,'Drop Downs'!AU$3,-100%)</f>
        <v>-1</v>
      </c>
      <c r="BW36" s="1125">
        <f>IF(Input!$C$2='Drop Downs'!$AR$3,'Drop Downs'!AV$3,-100%)</f>
        <v>-1</v>
      </c>
      <c r="BX36" s="1125">
        <f>IF(Input!$C$2='Drop Downs'!$AR$3,'Drop Downs'!AW$3,-100%)</f>
        <v>-1</v>
      </c>
      <c r="BZ36" s="1137">
        <f>IF($F36="RU",Assump_local!G327/Assump_local!$H$634,Assump_local!G327)</f>
        <v>0</v>
      </c>
      <c r="CA36" s="1137">
        <f>IF($F36="RU",Assump_local!H327/Assump_local!$H$634,Assump_local!H327)</f>
        <v>0</v>
      </c>
      <c r="CB36" s="1137">
        <f>IF($F36="RU",Assump_local!I327/Assump_local!$H$634,Assump_local!I327)</f>
        <v>0</v>
      </c>
      <c r="CC36" s="1137">
        <f>IF($F36="RU",Assump_local!J327/Assump_local!$H$634,Assump_local!J327)</f>
        <v>0</v>
      </c>
      <c r="CD36" s="1137">
        <f>IF($F36="RU",Assump_local!K327/Assump_local!$H$634,Assump_local!K327)</f>
        <v>0</v>
      </c>
      <c r="CE36" s="1137">
        <f>IF($F36="RU",Assump_local!L327/Assump_local!$H$634,Assump_local!L327)</f>
        <v>0</v>
      </c>
      <c r="CF36" s="1137">
        <f>IF($F36="RU",Assump_local!M327/Assump_local!$H$634,Assump_local!M327)</f>
        <v>0</v>
      </c>
      <c r="CG36" s="1137">
        <f>IF($F36="RU",Assump_local!N327/Assump_local!$H$634,Assump_local!N327)</f>
        <v>0</v>
      </c>
      <c r="CI36" s="1137">
        <f>IF($F36="RU",Assump_local!G388/Assump_local!$H$634,Assump_local!G388)</f>
        <v>0</v>
      </c>
      <c r="CJ36" s="1137">
        <f>IF($F36="RU",Assump_local!H388/Assump_local!$H$634,Assump_local!H388)</f>
        <v>0</v>
      </c>
      <c r="CK36" s="1137">
        <f>IF($F36="RU",Assump_local!I388/Assump_local!$H$634,Assump_local!I388)</f>
        <v>0</v>
      </c>
      <c r="CL36" s="1137">
        <f>IF($F36="RU",Assump_local!J388/Assump_local!$H$634,Assump_local!J388)</f>
        <v>0</v>
      </c>
      <c r="CM36" s="1137">
        <f>IF($F36="RU",Assump_local!K388/Assump_local!$H$634,Assump_local!K388)</f>
        <v>0</v>
      </c>
      <c r="CN36" s="1137">
        <f>IF($F36="RU",Assump_local!L388/Assump_local!$H$634,Assump_local!L388)</f>
        <v>0</v>
      </c>
      <c r="CO36" s="1137">
        <f>IF($F36="RU",Assump_local!M388/Assump_local!$H$634,Assump_local!M388)</f>
        <v>0</v>
      </c>
      <c r="CP36" s="1137">
        <f>IF($F36="RU",Assump_local!N388/Assump_local!$H$634,Assump_local!N388)</f>
        <v>0</v>
      </c>
      <c r="CR36" s="1140">
        <f t="shared" si="66"/>
        <v>0</v>
      </c>
      <c r="CS36" s="1140">
        <f t="shared" si="67"/>
        <v>0</v>
      </c>
      <c r="CT36" s="1140">
        <f t="shared" si="88"/>
        <v>0</v>
      </c>
      <c r="CU36" s="1140">
        <f t="shared" si="89"/>
        <v>0</v>
      </c>
      <c r="CV36" s="1140">
        <f t="shared" si="90"/>
        <v>0</v>
      </c>
      <c r="CW36" s="1140">
        <f t="shared" si="91"/>
        <v>0</v>
      </c>
      <c r="CX36" s="1140">
        <f t="shared" si="92"/>
        <v>0</v>
      </c>
      <c r="CY36" s="1140">
        <f t="shared" si="93"/>
        <v>0</v>
      </c>
      <c r="DA36" s="1117">
        <f>CR36*R36*Incremental!B$6</f>
        <v>0</v>
      </c>
      <c r="DB36" s="1117">
        <f>CS36*S36*Incremental!C$6</f>
        <v>0</v>
      </c>
      <c r="DC36" s="1117">
        <f>CT36*T36*Incremental!D$6</f>
        <v>0</v>
      </c>
      <c r="DD36" s="1117">
        <f>CU36*U36*Incremental!E$6</f>
        <v>0</v>
      </c>
      <c r="DE36" s="1117">
        <f>CV36*V36*Incremental!F$6</f>
        <v>0</v>
      </c>
      <c r="DF36" s="1117">
        <f>CW36*W36*Incremental!G$6</f>
        <v>0</v>
      </c>
      <c r="DG36" s="1117">
        <f>CX36*X36*Incremental!H$6</f>
        <v>0</v>
      </c>
      <c r="DH36" s="1117">
        <f>CY36*Y36*Incremental!I$6</f>
        <v>0</v>
      </c>
      <c r="DJ36" s="1117">
        <f t="shared" si="68"/>
        <v>0</v>
      </c>
      <c r="DK36" s="1117">
        <f t="shared" si="69"/>
        <v>0</v>
      </c>
      <c r="DL36" s="1117">
        <f t="shared" si="70"/>
        <v>0</v>
      </c>
      <c r="DM36" s="1117">
        <f t="shared" si="71"/>
        <v>0</v>
      </c>
      <c r="DN36" s="1117">
        <f t="shared" si="72"/>
        <v>0</v>
      </c>
      <c r="DO36" s="1117">
        <f t="shared" si="73"/>
        <v>0</v>
      </c>
      <c r="DP36" s="1117">
        <f t="shared" si="74"/>
        <v>0</v>
      </c>
      <c r="DQ36" s="1117">
        <f t="shared" si="75"/>
        <v>0</v>
      </c>
      <c r="DS36" s="1125" t="str">
        <f t="shared" si="76"/>
        <v/>
      </c>
      <c r="DT36" s="1125" t="str">
        <f t="shared" si="77"/>
        <v/>
      </c>
      <c r="DU36" s="1125" t="str">
        <f t="shared" si="94"/>
        <v/>
      </c>
      <c r="DV36" s="1125" t="str">
        <f t="shared" si="95"/>
        <v/>
      </c>
      <c r="DW36" s="1125" t="str">
        <f t="shared" si="96"/>
        <v/>
      </c>
      <c r="DX36" s="1125" t="str">
        <f t="shared" si="97"/>
        <v/>
      </c>
      <c r="DY36" s="1125" t="str">
        <f t="shared" si="98"/>
        <v/>
      </c>
      <c r="DZ36" s="1125" t="str">
        <f t="shared" si="99"/>
        <v/>
      </c>
      <c r="EB36" s="934"/>
      <c r="EC36" s="934">
        <f t="shared" si="100"/>
        <v>0</v>
      </c>
      <c r="ED36" s="934">
        <f t="shared" si="101"/>
        <v>0</v>
      </c>
      <c r="EE36" s="934">
        <f t="shared" si="102"/>
        <v>0</v>
      </c>
      <c r="EF36" s="934">
        <f t="shared" si="103"/>
        <v>0</v>
      </c>
      <c r="EG36" s="934">
        <f t="shared" si="104"/>
        <v>0</v>
      </c>
      <c r="EH36" s="934">
        <f t="shared" si="105"/>
        <v>0</v>
      </c>
      <c r="EI36" s="934">
        <f t="shared" si="106"/>
        <v>0</v>
      </c>
      <c r="EJ36" s="934">
        <f t="shared" si="107"/>
        <v>0</v>
      </c>
      <c r="EL36" s="934"/>
      <c r="EM36" s="934">
        <f t="shared" si="108"/>
        <v>0</v>
      </c>
      <c r="EN36" s="934">
        <f t="shared" si="109"/>
        <v>0</v>
      </c>
      <c r="EO36" s="934">
        <f t="shared" si="110"/>
        <v>0</v>
      </c>
      <c r="EP36" s="934">
        <f t="shared" si="111"/>
        <v>0</v>
      </c>
      <c r="EQ36" s="934">
        <f t="shared" si="112"/>
        <v>0</v>
      </c>
      <c r="ER36" s="934">
        <f t="shared" si="113"/>
        <v>0</v>
      </c>
      <c r="ES36" s="934">
        <f t="shared" si="114"/>
        <v>0</v>
      </c>
      <c r="ET36" s="934">
        <f t="shared" si="115"/>
        <v>0</v>
      </c>
      <c r="EV36" s="1142">
        <f t="shared" si="78"/>
        <v>0</v>
      </c>
      <c r="EW36" s="1142">
        <f t="shared" si="79"/>
        <v>0</v>
      </c>
      <c r="EX36" s="1142">
        <f t="shared" si="116"/>
        <v>0</v>
      </c>
      <c r="EY36" s="1142">
        <f t="shared" si="117"/>
        <v>0</v>
      </c>
      <c r="EZ36" s="1142">
        <f t="shared" si="118"/>
        <v>0</v>
      </c>
      <c r="FA36" s="1142">
        <f t="shared" si="119"/>
        <v>0</v>
      </c>
      <c r="FB36" s="1142">
        <f t="shared" si="120"/>
        <v>0</v>
      </c>
      <c r="FC36" s="1142">
        <f t="shared" si="121"/>
        <v>0</v>
      </c>
      <c r="FD36" s="1142">
        <f t="shared" si="122"/>
        <v>0</v>
      </c>
      <c r="FF36" s="934"/>
      <c r="FG36" s="934"/>
      <c r="FH36" s="934"/>
      <c r="FI36" s="934"/>
      <c r="FJ36" s="934"/>
      <c r="FK36" s="934"/>
      <c r="FL36" s="934"/>
      <c r="FM36" s="934"/>
      <c r="FO36" s="934"/>
      <c r="FP36" s="934"/>
      <c r="FQ36" s="934"/>
      <c r="FR36" s="934"/>
      <c r="FS36" s="934"/>
      <c r="FT36" s="934"/>
      <c r="FU36" s="934"/>
      <c r="FV36" s="934"/>
      <c r="FX36" s="934"/>
      <c r="FY36" s="934"/>
      <c r="FZ36" s="934"/>
      <c r="GA36" s="934"/>
      <c r="GB36" s="934"/>
      <c r="GC36" s="934"/>
      <c r="GD36" s="934"/>
      <c r="GE36" s="934"/>
    </row>
    <row r="37" spans="1:187" hidden="1" outlineLevel="1">
      <c r="A37" s="932">
        <f>Input!B75</f>
        <v>0</v>
      </c>
      <c r="B37" s="1117"/>
      <c r="C37" s="1117">
        <f>Input!D75</f>
        <v>0</v>
      </c>
      <c r="D37" s="1117">
        <f>Input!E75</f>
        <v>0</v>
      </c>
      <c r="E37" s="1117">
        <f>Input!F75</f>
        <v>0</v>
      </c>
      <c r="F37" s="1117">
        <f>Input!G75</f>
        <v>0</v>
      </c>
      <c r="G37" s="1135">
        <f>Input!P75</f>
        <v>0</v>
      </c>
      <c r="H37" s="1135">
        <f>Input!Q75</f>
        <v>0</v>
      </c>
      <c r="I37" s="934">
        <f t="shared" si="60"/>
        <v>0</v>
      </c>
      <c r="J37" s="934">
        <f t="shared" si="123"/>
        <v>0</v>
      </c>
      <c r="K37" s="934">
        <f t="shared" si="124"/>
        <v>0</v>
      </c>
      <c r="L37" s="934">
        <f t="shared" si="125"/>
        <v>0</v>
      </c>
      <c r="M37" s="934">
        <f t="shared" si="126"/>
        <v>0</v>
      </c>
      <c r="N37" s="934">
        <f t="shared" si="127"/>
        <v>0</v>
      </c>
      <c r="O37" s="934">
        <f t="shared" si="128"/>
        <v>0</v>
      </c>
      <c r="P37" s="934">
        <f t="shared" si="129"/>
        <v>0</v>
      </c>
      <c r="R37" s="1136">
        <f>Assump_local!G23</f>
        <v>0</v>
      </c>
      <c r="S37" s="1136">
        <f>Assump_local!H23</f>
        <v>0</v>
      </c>
      <c r="T37" s="1136">
        <f>Assump_local!I23</f>
        <v>0</v>
      </c>
      <c r="U37" s="1136">
        <f>Assump_local!J23</f>
        <v>0</v>
      </c>
      <c r="V37" s="1136">
        <f>IF(Assump_local!$Q$7="Да",Assump_local!K23,IF(Input!$C$2='Drop Downs'!$AR$4,U37*(100%+BU37),Assump_local!K23))</f>
        <v>0</v>
      </c>
      <c r="W37" s="1136">
        <f>IF(Assump_local!$Q$7="Да",Assump_local!L23,IF(Input!$C$2='Drop Downs'!$AR$4,V37*(100%+BV37),Assump_local!L23))</f>
        <v>0</v>
      </c>
      <c r="X37" s="1136">
        <f>IF(Assump_local!$Q$7="Да",Assump_local!M23,IF(Input!$C$2='Drop Downs'!$AR$4,W37*(100%+BW37),Assump_local!M23))</f>
        <v>0</v>
      </c>
      <c r="Y37" s="1136">
        <f>IF(Assump_local!$Q$7="Да",Assump_local!N23,IF(Input!$C$2='Drop Downs'!$AR$4,X37*(100%+BX37),Assump_local!N23))</f>
        <v>0</v>
      </c>
      <c r="AA37" s="1137">
        <f>IF($F37="RU",Assump_local!G84/Assump_local!$H$634,Assump_local!G84)</f>
        <v>0</v>
      </c>
      <c r="AB37" s="1137">
        <f>IF($F37="RU",Assump_local!H84/Assump_local!$H$634,Assump_local!H84)</f>
        <v>0</v>
      </c>
      <c r="AC37" s="1137">
        <f>IF($F37="RU",Assump_local!I84/Assump_local!$H$634,Assump_local!I84)</f>
        <v>0</v>
      </c>
      <c r="AD37" s="1137">
        <f>IF($F37="RU",Assump_local!J84/Assump_local!$H$634,Assump_local!J84)</f>
        <v>0</v>
      </c>
      <c r="AE37" s="1137">
        <f>IF($F37="RU",Assump_local!K84/Assump_local!$H$634,Assump_local!K84)</f>
        <v>0</v>
      </c>
      <c r="AF37" s="1137">
        <f>IF($F37="RU",Assump_local!L84/Assump_local!$H$634,Assump_local!L84)</f>
        <v>0</v>
      </c>
      <c r="AG37" s="1137">
        <f>IF($F37="RU",Assump_local!M84/Assump_local!$H$634,Assump_local!M84)</f>
        <v>0</v>
      </c>
      <c r="AH37" s="1137">
        <f>IF($F37="RU",Assump_local!N84/Assump_local!$H$634,Assump_local!N84)</f>
        <v>0</v>
      </c>
      <c r="AJ37" s="1138">
        <f>Assump_local!G145</f>
        <v>0</v>
      </c>
      <c r="AK37" s="1138">
        <f>Assump_local!H145</f>
        <v>0</v>
      </c>
      <c r="AL37" s="1138">
        <f>Assump_local!I145</f>
        <v>0</v>
      </c>
      <c r="AM37" s="1138">
        <f>Assump_local!J145</f>
        <v>0</v>
      </c>
      <c r="AN37" s="1138">
        <f>Assump_local!K145</f>
        <v>0</v>
      </c>
      <c r="AO37" s="1138">
        <f>Assump_local!L145</f>
        <v>0</v>
      </c>
      <c r="AP37" s="1138">
        <f>Assump_local!M145</f>
        <v>0</v>
      </c>
      <c r="AQ37" s="1138">
        <f>Assump_local!N145</f>
        <v>0</v>
      </c>
      <c r="AS37" s="1139">
        <f t="shared" si="62"/>
        <v>0</v>
      </c>
      <c r="AT37" s="1139">
        <f t="shared" si="63"/>
        <v>0</v>
      </c>
      <c r="AU37" s="1139">
        <f t="shared" si="80"/>
        <v>0</v>
      </c>
      <c r="AV37" s="1139">
        <f t="shared" si="81"/>
        <v>0</v>
      </c>
      <c r="AW37" s="1139">
        <f>IF(Assump_local!$Q$7="Да",AE37*(1-AN37),IF(Input!$C$2='Drop Downs'!$AR$4,AV37,AE37*(1-AN37)))</f>
        <v>0</v>
      </c>
      <c r="AX37" s="1139">
        <f>IF(Assump_local!$Q$7="Да",AF37*(1-AO37),IF(Input!$C$2='Drop Downs'!$AR$4,AW37,AF37*(1-AO37)))</f>
        <v>0</v>
      </c>
      <c r="AY37" s="1139">
        <f>IF(Assump_local!$Q$7="Да",AG37*(1-AP37),IF(Input!$C$2='Drop Downs'!$AR$4,AX37,AG37*(1-AP37)))</f>
        <v>0</v>
      </c>
      <c r="AZ37" s="1139">
        <f>IF(Assump_local!$Q$7="Да",AH37*(1-AQ37),IF(Input!$C$2='Drop Downs'!$AR$4,AY37,AH37*(1-AQ37)))</f>
        <v>0</v>
      </c>
      <c r="BB37" s="1140">
        <f t="shared" si="64"/>
        <v>0</v>
      </c>
      <c r="BC37" s="1140">
        <f t="shared" si="65"/>
        <v>0</v>
      </c>
      <c r="BD37" s="1140">
        <f t="shared" si="82"/>
        <v>0</v>
      </c>
      <c r="BE37" s="1140">
        <f t="shared" si="83"/>
        <v>0</v>
      </c>
      <c r="BF37" s="1140">
        <f t="shared" si="84"/>
        <v>0</v>
      </c>
      <c r="BG37" s="1140">
        <f t="shared" si="85"/>
        <v>0</v>
      </c>
      <c r="BH37" s="1140">
        <f t="shared" si="86"/>
        <v>0</v>
      </c>
      <c r="BI37" s="1140">
        <f t="shared" si="87"/>
        <v>0</v>
      </c>
      <c r="BK37" s="1136">
        <f>BB37*R37-BB37*(1-Incremental!B$7)*R37-BB37*(Incremental!B$7)*R37*(1-Incremental!B$6)</f>
        <v>0</v>
      </c>
      <c r="BL37" s="1136">
        <f>BC37*S37-BC37*(1-Incremental!C$7)*S37-BC37*(Incremental!C$7)*S37*(1-Incremental!C$6)</f>
        <v>0</v>
      </c>
      <c r="BM37" s="1136">
        <f>BD37*T37-BD37*(1-Incremental!D$7)*T37-BD37*(Incremental!D$7)*T37*(1-Incremental!D$6)</f>
        <v>0</v>
      </c>
      <c r="BN37" s="1136">
        <f>BE37*U37-BE37*(1-Incremental!E$7)*U37-BE37*(Incremental!E$7)*U37*(1-Incremental!E$6)</f>
        <v>0</v>
      </c>
      <c r="BO37" s="1136">
        <f>BF37*V37-BF37*(1-Incremental!F$7)*V37-BF37*(Incremental!F$7)*V37*(1-Incremental!F$6)</f>
        <v>0</v>
      </c>
      <c r="BP37" s="1136">
        <f>BG37*W37-BG37*(1-Incremental!G$7)*W37-BG37*(Incremental!G$7)*W37*(1-Incremental!G$6)</f>
        <v>0</v>
      </c>
      <c r="BQ37" s="1136">
        <f>BH37*X37-BH37*(1-Incremental!H$7)*X37-BH37*(Incremental!H$7)*X37*(1-Incremental!H$6)</f>
        <v>0</v>
      </c>
      <c r="BR37" s="1136">
        <f>BI37*Y37-BI37*(1-Incremental!I$7)*Y37-BI37*(Incremental!I$7)*Y37*(1-Incremental!I$6)</f>
        <v>0</v>
      </c>
      <c r="BT37" s="1137" t="s">
        <v>837</v>
      </c>
      <c r="BU37" s="1125">
        <f>IF(Input!$C$2='Drop Downs'!$AR$4,'Drop Downs'!$AT$4,1)</f>
        <v>1</v>
      </c>
      <c r="BV37" s="1125">
        <f>IF(Input!$C$2='Drop Downs'!$AR$3,'Drop Downs'!AU$3,-100%)</f>
        <v>-1</v>
      </c>
      <c r="BW37" s="1125">
        <f>IF(Input!$C$2='Drop Downs'!$AR$3,'Drop Downs'!AV$3,-100%)</f>
        <v>-1</v>
      </c>
      <c r="BX37" s="1125">
        <f>IF(Input!$C$2='Drop Downs'!$AR$3,'Drop Downs'!AW$3,-100%)</f>
        <v>-1</v>
      </c>
      <c r="BZ37" s="1137">
        <f>IF($F37="RU",Assump_local!G328/Assump_local!$H$634,Assump_local!G328)</f>
        <v>0</v>
      </c>
      <c r="CA37" s="1137">
        <f>IF($F37="RU",Assump_local!H328/Assump_local!$H$634,Assump_local!H328)</f>
        <v>0</v>
      </c>
      <c r="CB37" s="1137">
        <f>IF($F37="RU",Assump_local!I328/Assump_local!$H$634,Assump_local!I328)</f>
        <v>0</v>
      </c>
      <c r="CC37" s="1137">
        <f>IF($F37="RU",Assump_local!J328/Assump_local!$H$634,Assump_local!J328)</f>
        <v>0</v>
      </c>
      <c r="CD37" s="1137">
        <f>IF($F37="RU",Assump_local!K328/Assump_local!$H$634,Assump_local!K328)</f>
        <v>0</v>
      </c>
      <c r="CE37" s="1137">
        <f>IF($F37="RU",Assump_local!L328/Assump_local!$H$634,Assump_local!L328)</f>
        <v>0</v>
      </c>
      <c r="CF37" s="1137">
        <f>IF($F37="RU",Assump_local!M328/Assump_local!$H$634,Assump_local!M328)</f>
        <v>0</v>
      </c>
      <c r="CG37" s="1137">
        <f>IF($F37="RU",Assump_local!N328/Assump_local!$H$634,Assump_local!N328)</f>
        <v>0</v>
      </c>
      <c r="CI37" s="1137">
        <f>IF($F37="RU",Assump_local!G389/Assump_local!$H$634,Assump_local!G389)</f>
        <v>0</v>
      </c>
      <c r="CJ37" s="1137">
        <f>IF($F37="RU",Assump_local!H389/Assump_local!$H$634,Assump_local!H389)</f>
        <v>0</v>
      </c>
      <c r="CK37" s="1137">
        <f>IF($F37="RU",Assump_local!I389/Assump_local!$H$634,Assump_local!I389)</f>
        <v>0</v>
      </c>
      <c r="CL37" s="1137">
        <f>IF($F37="RU",Assump_local!J389/Assump_local!$H$634,Assump_local!J389)</f>
        <v>0</v>
      </c>
      <c r="CM37" s="1137">
        <f>IF($F37="RU",Assump_local!K389/Assump_local!$H$634,Assump_local!K389)</f>
        <v>0</v>
      </c>
      <c r="CN37" s="1137">
        <f>IF($F37="RU",Assump_local!L389/Assump_local!$H$634,Assump_local!L389)</f>
        <v>0</v>
      </c>
      <c r="CO37" s="1137">
        <f>IF($F37="RU",Assump_local!M389/Assump_local!$H$634,Assump_local!M389)</f>
        <v>0</v>
      </c>
      <c r="CP37" s="1137">
        <f>IF($F37="RU",Assump_local!N389/Assump_local!$H$634,Assump_local!N389)</f>
        <v>0</v>
      </c>
      <c r="CR37" s="1140">
        <f t="shared" si="66"/>
        <v>0</v>
      </c>
      <c r="CS37" s="1140">
        <f t="shared" si="67"/>
        <v>0</v>
      </c>
      <c r="CT37" s="1140">
        <f t="shared" si="88"/>
        <v>0</v>
      </c>
      <c r="CU37" s="1140">
        <f t="shared" si="89"/>
        <v>0</v>
      </c>
      <c r="CV37" s="1140">
        <f t="shared" si="90"/>
        <v>0</v>
      </c>
      <c r="CW37" s="1140">
        <f t="shared" si="91"/>
        <v>0</v>
      </c>
      <c r="CX37" s="1140">
        <f t="shared" si="92"/>
        <v>0</v>
      </c>
      <c r="CY37" s="1140">
        <f t="shared" si="93"/>
        <v>0</v>
      </c>
      <c r="DA37" s="1117">
        <f>CR37*R37*Incremental!B$6</f>
        <v>0</v>
      </c>
      <c r="DB37" s="1117">
        <f>CS37*S37*Incremental!C$6</f>
        <v>0</v>
      </c>
      <c r="DC37" s="1117">
        <f>CT37*T37*Incremental!D$6</f>
        <v>0</v>
      </c>
      <c r="DD37" s="1117">
        <f>CU37*U37*Incremental!E$6</f>
        <v>0</v>
      </c>
      <c r="DE37" s="1117">
        <f>CV37*V37*Incremental!F$6</f>
        <v>0</v>
      </c>
      <c r="DF37" s="1117">
        <f>CW37*W37*Incremental!G$6</f>
        <v>0</v>
      </c>
      <c r="DG37" s="1117">
        <f>CX37*X37*Incremental!H$6</f>
        <v>0</v>
      </c>
      <c r="DH37" s="1117">
        <f>CY37*Y37*Incremental!I$6</f>
        <v>0</v>
      </c>
      <c r="DJ37" s="1117">
        <f t="shared" si="68"/>
        <v>0</v>
      </c>
      <c r="DK37" s="1117">
        <f t="shared" si="69"/>
        <v>0</v>
      </c>
      <c r="DL37" s="1117">
        <f t="shared" si="70"/>
        <v>0</v>
      </c>
      <c r="DM37" s="1117">
        <f t="shared" si="71"/>
        <v>0</v>
      </c>
      <c r="DN37" s="1117">
        <f t="shared" si="72"/>
        <v>0</v>
      </c>
      <c r="DO37" s="1117">
        <f t="shared" si="73"/>
        <v>0</v>
      </c>
      <c r="DP37" s="1117">
        <f t="shared" si="74"/>
        <v>0</v>
      </c>
      <c r="DQ37" s="1117">
        <f t="shared" si="75"/>
        <v>0</v>
      </c>
      <c r="DS37" s="1125" t="str">
        <f t="shared" si="76"/>
        <v/>
      </c>
      <c r="DT37" s="1125" t="str">
        <f t="shared" si="77"/>
        <v/>
      </c>
      <c r="DU37" s="1125" t="str">
        <f t="shared" si="94"/>
        <v/>
      </c>
      <c r="DV37" s="1125" t="str">
        <f t="shared" si="95"/>
        <v/>
      </c>
      <c r="DW37" s="1125" t="str">
        <f t="shared" si="96"/>
        <v/>
      </c>
      <c r="DX37" s="1125" t="str">
        <f t="shared" si="97"/>
        <v/>
      </c>
      <c r="DY37" s="1125" t="str">
        <f t="shared" si="98"/>
        <v/>
      </c>
      <c r="DZ37" s="1125" t="str">
        <f t="shared" si="99"/>
        <v/>
      </c>
      <c r="EB37" s="934"/>
      <c r="EC37" s="934">
        <f t="shared" si="100"/>
        <v>0</v>
      </c>
      <c r="ED37" s="934">
        <f t="shared" si="101"/>
        <v>0</v>
      </c>
      <c r="EE37" s="934">
        <f t="shared" si="102"/>
        <v>0</v>
      </c>
      <c r="EF37" s="934">
        <f t="shared" si="103"/>
        <v>0</v>
      </c>
      <c r="EG37" s="934">
        <f t="shared" si="104"/>
        <v>0</v>
      </c>
      <c r="EH37" s="934">
        <f t="shared" si="105"/>
        <v>0</v>
      </c>
      <c r="EI37" s="934">
        <f t="shared" si="106"/>
        <v>0</v>
      </c>
      <c r="EJ37" s="934">
        <f t="shared" si="107"/>
        <v>0</v>
      </c>
      <c r="EL37" s="934"/>
      <c r="EM37" s="934">
        <f t="shared" si="108"/>
        <v>0</v>
      </c>
      <c r="EN37" s="934">
        <f t="shared" si="109"/>
        <v>0</v>
      </c>
      <c r="EO37" s="934">
        <f t="shared" si="110"/>
        <v>0</v>
      </c>
      <c r="EP37" s="934">
        <f t="shared" si="111"/>
        <v>0</v>
      </c>
      <c r="EQ37" s="934">
        <f t="shared" si="112"/>
        <v>0</v>
      </c>
      <c r="ER37" s="934">
        <f t="shared" si="113"/>
        <v>0</v>
      </c>
      <c r="ES37" s="934">
        <f t="shared" si="114"/>
        <v>0</v>
      </c>
      <c r="ET37" s="934">
        <f t="shared" si="115"/>
        <v>0</v>
      </c>
      <c r="EV37" s="1142">
        <f t="shared" si="78"/>
        <v>0</v>
      </c>
      <c r="EW37" s="1142">
        <f t="shared" si="79"/>
        <v>0</v>
      </c>
      <c r="EX37" s="1142">
        <f t="shared" si="116"/>
        <v>0</v>
      </c>
      <c r="EY37" s="1142">
        <f t="shared" si="117"/>
        <v>0</v>
      </c>
      <c r="EZ37" s="1142">
        <f t="shared" si="118"/>
        <v>0</v>
      </c>
      <c r="FA37" s="1142">
        <f t="shared" si="119"/>
        <v>0</v>
      </c>
      <c r="FB37" s="1142">
        <f t="shared" si="120"/>
        <v>0</v>
      </c>
      <c r="FC37" s="1142">
        <f t="shared" si="121"/>
        <v>0</v>
      </c>
      <c r="FD37" s="1142">
        <f t="shared" si="122"/>
        <v>0</v>
      </c>
      <c r="FF37" s="934"/>
      <c r="FG37" s="934"/>
      <c r="FH37" s="934"/>
      <c r="FI37" s="934"/>
      <c r="FJ37" s="934"/>
      <c r="FK37" s="934"/>
      <c r="FL37" s="934"/>
      <c r="FM37" s="934"/>
      <c r="FO37" s="934"/>
      <c r="FP37" s="934"/>
      <c r="FQ37" s="934"/>
      <c r="FR37" s="934"/>
      <c r="FS37" s="934"/>
      <c r="FT37" s="934"/>
      <c r="FU37" s="934"/>
      <c r="FV37" s="934"/>
      <c r="FX37" s="934"/>
      <c r="FY37" s="934"/>
      <c r="FZ37" s="934"/>
      <c r="GA37" s="934"/>
      <c r="GB37" s="934"/>
      <c r="GC37" s="934"/>
      <c r="GD37" s="934"/>
      <c r="GE37" s="934"/>
    </row>
    <row r="38" spans="1:187" hidden="1" outlineLevel="1">
      <c r="A38" s="932">
        <f>Input!B76</f>
        <v>0</v>
      </c>
      <c r="B38" s="1117"/>
      <c r="C38" s="1117">
        <f>Input!D76</f>
        <v>0</v>
      </c>
      <c r="D38" s="1117">
        <f>Input!E76</f>
        <v>0</v>
      </c>
      <c r="E38" s="1117">
        <f>Input!F76</f>
        <v>0</v>
      </c>
      <c r="F38" s="1117">
        <f>Input!G76</f>
        <v>0</v>
      </c>
      <c r="G38" s="1135">
        <f>Input!P76</f>
        <v>0</v>
      </c>
      <c r="H38" s="1135">
        <f>Input!Q76</f>
        <v>0</v>
      </c>
      <c r="I38" s="934">
        <f t="shared" si="60"/>
        <v>0</v>
      </c>
      <c r="J38" s="934">
        <f t="shared" si="123"/>
        <v>0</v>
      </c>
      <c r="K38" s="934">
        <f t="shared" si="124"/>
        <v>0</v>
      </c>
      <c r="L38" s="934">
        <f t="shared" si="125"/>
        <v>0</v>
      </c>
      <c r="M38" s="934">
        <f t="shared" si="126"/>
        <v>0</v>
      </c>
      <c r="N38" s="934">
        <f t="shared" si="127"/>
        <v>0</v>
      </c>
      <c r="O38" s="934">
        <f t="shared" si="128"/>
        <v>0</v>
      </c>
      <c r="P38" s="934">
        <f t="shared" si="129"/>
        <v>0</v>
      </c>
      <c r="R38" s="1136">
        <f>Assump_local!G24</f>
        <v>0</v>
      </c>
      <c r="S38" s="1136">
        <f>Assump_local!H24</f>
        <v>0</v>
      </c>
      <c r="T38" s="1136">
        <f>Assump_local!I24</f>
        <v>0</v>
      </c>
      <c r="U38" s="1136">
        <f>Assump_local!J24</f>
        <v>0</v>
      </c>
      <c r="V38" s="1136">
        <f>IF(Assump_local!$Q$7="Да",Assump_local!K24,IF(Input!$C$2='Drop Downs'!$AR$4,U38*(100%+BU38),Assump_local!K24))</f>
        <v>0</v>
      </c>
      <c r="W38" s="1136">
        <f>IF(Assump_local!$Q$7="Да",Assump_local!L24,IF(Input!$C$2='Drop Downs'!$AR$4,V38*(100%+BV38),Assump_local!L24))</f>
        <v>0</v>
      </c>
      <c r="X38" s="1136">
        <f>IF(Assump_local!$Q$7="Да",Assump_local!M24,IF(Input!$C$2='Drop Downs'!$AR$4,W38*(100%+BW38),Assump_local!M24))</f>
        <v>0</v>
      </c>
      <c r="Y38" s="1136">
        <f>IF(Assump_local!$Q$7="Да",Assump_local!N24,IF(Input!$C$2='Drop Downs'!$AR$4,X38*(100%+BX38),Assump_local!N24))</f>
        <v>0</v>
      </c>
      <c r="AA38" s="1137">
        <f>IF($F38="RU",Assump_local!G85/Assump_local!$H$634,Assump_local!G85)</f>
        <v>0</v>
      </c>
      <c r="AB38" s="1137">
        <f>IF($F38="RU",Assump_local!H85/Assump_local!$H$634,Assump_local!H85)</f>
        <v>0</v>
      </c>
      <c r="AC38" s="1137">
        <f>IF($F38="RU",Assump_local!I85/Assump_local!$H$634,Assump_local!I85)</f>
        <v>0</v>
      </c>
      <c r="AD38" s="1137">
        <f>IF($F38="RU",Assump_local!J85/Assump_local!$H$634,Assump_local!J85)</f>
        <v>0</v>
      </c>
      <c r="AE38" s="1137">
        <f>IF($F38="RU",Assump_local!K85/Assump_local!$H$634,Assump_local!K85)</f>
        <v>0</v>
      </c>
      <c r="AF38" s="1137">
        <f>IF($F38="RU",Assump_local!L85/Assump_local!$H$634,Assump_local!L85)</f>
        <v>0</v>
      </c>
      <c r="AG38" s="1137">
        <f>IF($F38="RU",Assump_local!M85/Assump_local!$H$634,Assump_local!M85)</f>
        <v>0</v>
      </c>
      <c r="AH38" s="1137">
        <f>IF($F38="RU",Assump_local!N85/Assump_local!$H$634,Assump_local!N85)</f>
        <v>0</v>
      </c>
      <c r="AJ38" s="1138">
        <f>Assump_local!G146</f>
        <v>0</v>
      </c>
      <c r="AK38" s="1138">
        <f>Assump_local!H146</f>
        <v>0</v>
      </c>
      <c r="AL38" s="1138">
        <f>Assump_local!I146</f>
        <v>0</v>
      </c>
      <c r="AM38" s="1138">
        <f>Assump_local!J146</f>
        <v>0</v>
      </c>
      <c r="AN38" s="1138">
        <f>Assump_local!K146</f>
        <v>0</v>
      </c>
      <c r="AO38" s="1138">
        <f>Assump_local!L146</f>
        <v>0</v>
      </c>
      <c r="AP38" s="1138">
        <f>Assump_local!M146</f>
        <v>0</v>
      </c>
      <c r="AQ38" s="1138">
        <f>Assump_local!N146</f>
        <v>0</v>
      </c>
      <c r="AS38" s="1139">
        <f t="shared" si="62"/>
        <v>0</v>
      </c>
      <c r="AT38" s="1139">
        <f t="shared" si="63"/>
        <v>0</v>
      </c>
      <c r="AU38" s="1139">
        <f t="shared" si="80"/>
        <v>0</v>
      </c>
      <c r="AV38" s="1139">
        <f t="shared" si="81"/>
        <v>0</v>
      </c>
      <c r="AW38" s="1139">
        <f>IF(Assump_local!$Q$7="Да",AE38*(1-AN38),IF(Input!$C$2='Drop Downs'!$AR$4,AV38,AE38*(1-AN38)))</f>
        <v>0</v>
      </c>
      <c r="AX38" s="1139">
        <f>IF(Assump_local!$Q$7="Да",AF38*(1-AO38),IF(Input!$C$2='Drop Downs'!$AR$4,AW38,AF38*(1-AO38)))</f>
        <v>0</v>
      </c>
      <c r="AY38" s="1139">
        <f>IF(Assump_local!$Q$7="Да",AG38*(1-AP38),IF(Input!$C$2='Drop Downs'!$AR$4,AX38,AG38*(1-AP38)))</f>
        <v>0</v>
      </c>
      <c r="AZ38" s="1139">
        <f>IF(Assump_local!$Q$7="Да",AH38*(1-AQ38),IF(Input!$C$2='Drop Downs'!$AR$4,AY38,AH38*(1-AQ38)))</f>
        <v>0</v>
      </c>
      <c r="BB38" s="1140">
        <f t="shared" si="64"/>
        <v>0</v>
      </c>
      <c r="BC38" s="1140">
        <f t="shared" si="65"/>
        <v>0</v>
      </c>
      <c r="BD38" s="1140">
        <f t="shared" si="82"/>
        <v>0</v>
      </c>
      <c r="BE38" s="1140">
        <f t="shared" si="83"/>
        <v>0</v>
      </c>
      <c r="BF38" s="1140">
        <f t="shared" si="84"/>
        <v>0</v>
      </c>
      <c r="BG38" s="1140">
        <f t="shared" si="85"/>
        <v>0</v>
      </c>
      <c r="BH38" s="1140">
        <f t="shared" si="86"/>
        <v>0</v>
      </c>
      <c r="BI38" s="1140">
        <f t="shared" si="87"/>
        <v>0</v>
      </c>
      <c r="BK38" s="1136">
        <f>BB38*R38-BB38*(1-Incremental!B$7)*R38-BB38*(Incremental!B$7)*R38*(1-Incremental!B$6)</f>
        <v>0</v>
      </c>
      <c r="BL38" s="1136">
        <f>BC38*S38-BC38*(1-Incremental!C$7)*S38-BC38*(Incremental!C$7)*S38*(1-Incremental!C$6)</f>
        <v>0</v>
      </c>
      <c r="BM38" s="1136">
        <f>BD38*T38-BD38*(1-Incremental!D$7)*T38-BD38*(Incremental!D$7)*T38*(1-Incremental!D$6)</f>
        <v>0</v>
      </c>
      <c r="BN38" s="1136">
        <f>BE38*U38-BE38*(1-Incremental!E$7)*U38-BE38*(Incremental!E$7)*U38*(1-Incremental!E$6)</f>
        <v>0</v>
      </c>
      <c r="BO38" s="1136">
        <f>BF38*V38-BF38*(1-Incremental!F$7)*V38-BF38*(Incremental!F$7)*V38*(1-Incremental!F$6)</f>
        <v>0</v>
      </c>
      <c r="BP38" s="1136">
        <f>BG38*W38-BG38*(1-Incremental!G$7)*W38-BG38*(Incremental!G$7)*W38*(1-Incremental!G$6)</f>
        <v>0</v>
      </c>
      <c r="BQ38" s="1136">
        <f>BH38*X38-BH38*(1-Incremental!H$7)*X38-BH38*(Incremental!H$7)*X38*(1-Incremental!H$6)</f>
        <v>0</v>
      </c>
      <c r="BR38" s="1136">
        <f>BI38*Y38-BI38*(1-Incremental!I$7)*Y38-BI38*(Incremental!I$7)*Y38*(1-Incremental!I$6)</f>
        <v>0</v>
      </c>
      <c r="BT38" s="1137" t="s">
        <v>837</v>
      </c>
      <c r="BU38" s="1125">
        <f>IF(Input!$C$2='Drop Downs'!$AR$4,'Drop Downs'!$AT$4,1)</f>
        <v>1</v>
      </c>
      <c r="BV38" s="1125">
        <f>IF(Input!$C$2='Drop Downs'!$AR$3,'Drop Downs'!AU$3,-100%)</f>
        <v>-1</v>
      </c>
      <c r="BW38" s="1125">
        <f>IF(Input!$C$2='Drop Downs'!$AR$3,'Drop Downs'!AV$3,-100%)</f>
        <v>-1</v>
      </c>
      <c r="BX38" s="1125">
        <f>IF(Input!$C$2='Drop Downs'!$AR$3,'Drop Downs'!AW$3,-100%)</f>
        <v>-1</v>
      </c>
      <c r="BZ38" s="1137">
        <f>IF($F38="RU",Assump_local!G329/Assump_local!$H$634,Assump_local!G329)</f>
        <v>0</v>
      </c>
      <c r="CA38" s="1137">
        <f>IF($F38="RU",Assump_local!H329/Assump_local!$H$634,Assump_local!H329)</f>
        <v>0</v>
      </c>
      <c r="CB38" s="1137">
        <f>IF($F38="RU",Assump_local!I329/Assump_local!$H$634,Assump_local!I329)</f>
        <v>0</v>
      </c>
      <c r="CC38" s="1137">
        <f>IF($F38="RU",Assump_local!J329/Assump_local!$H$634,Assump_local!J329)</f>
        <v>0</v>
      </c>
      <c r="CD38" s="1137">
        <f>IF($F38="RU",Assump_local!K329/Assump_local!$H$634,Assump_local!K329)</f>
        <v>0</v>
      </c>
      <c r="CE38" s="1137">
        <f>IF($F38="RU",Assump_local!L329/Assump_local!$H$634,Assump_local!L329)</f>
        <v>0</v>
      </c>
      <c r="CF38" s="1137">
        <f>IF($F38="RU",Assump_local!M329/Assump_local!$H$634,Assump_local!M329)</f>
        <v>0</v>
      </c>
      <c r="CG38" s="1137">
        <f>IF($F38="RU",Assump_local!N329/Assump_local!$H$634,Assump_local!N329)</f>
        <v>0</v>
      </c>
      <c r="CI38" s="1137">
        <f>IF($F38="RU",Assump_local!G390/Assump_local!$H$634,Assump_local!G390)</f>
        <v>0</v>
      </c>
      <c r="CJ38" s="1137">
        <f>IF($F38="RU",Assump_local!H390/Assump_local!$H$634,Assump_local!H390)</f>
        <v>0</v>
      </c>
      <c r="CK38" s="1137">
        <f>IF($F38="RU",Assump_local!I390/Assump_local!$H$634,Assump_local!I390)</f>
        <v>0</v>
      </c>
      <c r="CL38" s="1137">
        <f>IF($F38="RU",Assump_local!J390/Assump_local!$H$634,Assump_local!J390)</f>
        <v>0</v>
      </c>
      <c r="CM38" s="1137">
        <f>IF($F38="RU",Assump_local!K390/Assump_local!$H$634,Assump_local!K390)</f>
        <v>0</v>
      </c>
      <c r="CN38" s="1137">
        <f>IF($F38="RU",Assump_local!L390/Assump_local!$H$634,Assump_local!L390)</f>
        <v>0</v>
      </c>
      <c r="CO38" s="1137">
        <f>IF($F38="RU",Assump_local!M390/Assump_local!$H$634,Assump_local!M390)</f>
        <v>0</v>
      </c>
      <c r="CP38" s="1137">
        <f>IF($F38="RU",Assump_local!N390/Assump_local!$H$634,Assump_local!N390)</f>
        <v>0</v>
      </c>
      <c r="CR38" s="1140">
        <f t="shared" si="66"/>
        <v>0</v>
      </c>
      <c r="CS38" s="1140">
        <f t="shared" si="67"/>
        <v>0</v>
      </c>
      <c r="CT38" s="1140">
        <f t="shared" si="88"/>
        <v>0</v>
      </c>
      <c r="CU38" s="1140">
        <f t="shared" si="89"/>
        <v>0</v>
      </c>
      <c r="CV38" s="1140">
        <f t="shared" si="90"/>
        <v>0</v>
      </c>
      <c r="CW38" s="1140">
        <f t="shared" si="91"/>
        <v>0</v>
      </c>
      <c r="CX38" s="1140">
        <f t="shared" si="92"/>
        <v>0</v>
      </c>
      <c r="CY38" s="1140">
        <f t="shared" si="93"/>
        <v>0</v>
      </c>
      <c r="DA38" s="1117">
        <f>CR38*R38*Incremental!B$6</f>
        <v>0</v>
      </c>
      <c r="DB38" s="1117">
        <f>CS38*S38*Incremental!C$6</f>
        <v>0</v>
      </c>
      <c r="DC38" s="1117">
        <f>CT38*T38*Incremental!D$6</f>
        <v>0</v>
      </c>
      <c r="DD38" s="1117">
        <f>CU38*U38*Incremental!E$6</f>
        <v>0</v>
      </c>
      <c r="DE38" s="1117">
        <f>CV38*V38*Incremental!F$6</f>
        <v>0</v>
      </c>
      <c r="DF38" s="1117">
        <f>CW38*W38*Incremental!G$6</f>
        <v>0</v>
      </c>
      <c r="DG38" s="1117">
        <f>CX38*X38*Incremental!H$6</f>
        <v>0</v>
      </c>
      <c r="DH38" s="1117">
        <f>CY38*Y38*Incremental!I$6</f>
        <v>0</v>
      </c>
      <c r="DJ38" s="1117">
        <f t="shared" si="68"/>
        <v>0</v>
      </c>
      <c r="DK38" s="1117">
        <f t="shared" si="69"/>
        <v>0</v>
      </c>
      <c r="DL38" s="1117">
        <f t="shared" si="70"/>
        <v>0</v>
      </c>
      <c r="DM38" s="1117">
        <f t="shared" si="71"/>
        <v>0</v>
      </c>
      <c r="DN38" s="1117">
        <f t="shared" si="72"/>
        <v>0</v>
      </c>
      <c r="DO38" s="1117">
        <f t="shared" si="73"/>
        <v>0</v>
      </c>
      <c r="DP38" s="1117">
        <f t="shared" si="74"/>
        <v>0</v>
      </c>
      <c r="DQ38" s="1117">
        <f t="shared" si="75"/>
        <v>0</v>
      </c>
      <c r="DS38" s="1125" t="str">
        <f t="shared" si="76"/>
        <v/>
      </c>
      <c r="DT38" s="1125" t="str">
        <f t="shared" si="77"/>
        <v/>
      </c>
      <c r="DU38" s="1125" t="str">
        <f t="shared" si="94"/>
        <v/>
      </c>
      <c r="DV38" s="1125" t="str">
        <f t="shared" si="95"/>
        <v/>
      </c>
      <c r="DW38" s="1125" t="str">
        <f t="shared" si="96"/>
        <v/>
      </c>
      <c r="DX38" s="1125" t="str">
        <f t="shared" si="97"/>
        <v/>
      </c>
      <c r="DY38" s="1125" t="str">
        <f t="shared" si="98"/>
        <v/>
      </c>
      <c r="DZ38" s="1125" t="str">
        <f t="shared" si="99"/>
        <v/>
      </c>
      <c r="EB38" s="934"/>
      <c r="EC38" s="934">
        <f t="shared" si="100"/>
        <v>0</v>
      </c>
      <c r="ED38" s="934">
        <f t="shared" si="101"/>
        <v>0</v>
      </c>
      <c r="EE38" s="934">
        <f t="shared" si="102"/>
        <v>0</v>
      </c>
      <c r="EF38" s="934">
        <f t="shared" si="103"/>
        <v>0</v>
      </c>
      <c r="EG38" s="934">
        <f t="shared" si="104"/>
        <v>0</v>
      </c>
      <c r="EH38" s="934">
        <f t="shared" si="105"/>
        <v>0</v>
      </c>
      <c r="EI38" s="934">
        <f t="shared" si="106"/>
        <v>0</v>
      </c>
      <c r="EJ38" s="934">
        <f t="shared" si="107"/>
        <v>0</v>
      </c>
      <c r="EL38" s="934"/>
      <c r="EM38" s="934">
        <f t="shared" si="108"/>
        <v>0</v>
      </c>
      <c r="EN38" s="934">
        <f t="shared" si="109"/>
        <v>0</v>
      </c>
      <c r="EO38" s="934">
        <f t="shared" si="110"/>
        <v>0</v>
      </c>
      <c r="EP38" s="934">
        <f t="shared" si="111"/>
        <v>0</v>
      </c>
      <c r="EQ38" s="934">
        <f t="shared" si="112"/>
        <v>0</v>
      </c>
      <c r="ER38" s="934">
        <f t="shared" si="113"/>
        <v>0</v>
      </c>
      <c r="ES38" s="934">
        <f t="shared" si="114"/>
        <v>0</v>
      </c>
      <c r="ET38" s="934">
        <f t="shared" si="115"/>
        <v>0</v>
      </c>
      <c r="EV38" s="1142">
        <f t="shared" si="78"/>
        <v>0</v>
      </c>
      <c r="EW38" s="1142">
        <f t="shared" si="79"/>
        <v>0</v>
      </c>
      <c r="EX38" s="1142">
        <f t="shared" si="116"/>
        <v>0</v>
      </c>
      <c r="EY38" s="1142">
        <f t="shared" si="117"/>
        <v>0</v>
      </c>
      <c r="EZ38" s="1142">
        <f t="shared" si="118"/>
        <v>0</v>
      </c>
      <c r="FA38" s="1142">
        <f t="shared" si="119"/>
        <v>0</v>
      </c>
      <c r="FB38" s="1142">
        <f t="shared" si="120"/>
        <v>0</v>
      </c>
      <c r="FC38" s="1142">
        <f t="shared" si="121"/>
        <v>0</v>
      </c>
      <c r="FD38" s="1142">
        <f t="shared" si="122"/>
        <v>0</v>
      </c>
      <c r="FF38" s="934"/>
      <c r="FG38" s="934"/>
      <c r="FH38" s="934"/>
      <c r="FI38" s="934"/>
      <c r="FJ38" s="934"/>
      <c r="FK38" s="934"/>
      <c r="FL38" s="934"/>
      <c r="FM38" s="934"/>
      <c r="FO38" s="934"/>
      <c r="FP38" s="934"/>
      <c r="FQ38" s="934"/>
      <c r="FR38" s="934"/>
      <c r="FS38" s="934"/>
      <c r="FT38" s="934"/>
      <c r="FU38" s="934"/>
      <c r="FV38" s="934"/>
      <c r="FX38" s="934"/>
      <c r="FY38" s="934"/>
      <c r="FZ38" s="934"/>
      <c r="GA38" s="934"/>
      <c r="GB38" s="934"/>
      <c r="GC38" s="934"/>
      <c r="GD38" s="934"/>
      <c r="GE38" s="934"/>
    </row>
    <row r="39" spans="1:187" collapsed="1">
      <c r="DE39" s="1143"/>
      <c r="DF39" s="1143"/>
      <c r="DG39" s="1143"/>
      <c r="DH39" s="1143"/>
      <c r="EB39" s="1673" t="s">
        <v>838</v>
      </c>
      <c r="EC39" s="1673"/>
      <c r="ED39" s="1673"/>
      <c r="EE39" s="1673"/>
      <c r="EF39" s="1673"/>
      <c r="EG39" s="1673"/>
      <c r="EH39" s="1673"/>
      <c r="EI39" s="1673"/>
      <c r="EJ39" s="1673"/>
      <c r="EL39" s="1673" t="s">
        <v>838</v>
      </c>
      <c r="EM39" s="1673"/>
      <c r="EN39" s="1673"/>
      <c r="EO39" s="1673"/>
      <c r="EP39" s="1673"/>
      <c r="EQ39" s="1673"/>
      <c r="ER39" s="1673"/>
      <c r="ES39" s="1673"/>
      <c r="ET39" s="1673"/>
      <c r="FF39" s="1670" t="s">
        <v>838</v>
      </c>
      <c r="FG39" s="1671"/>
      <c r="FH39" s="1671"/>
      <c r="FI39" s="1671"/>
      <c r="FJ39" s="1671"/>
      <c r="FK39" s="1671"/>
      <c r="FL39" s="1671"/>
      <c r="FM39" s="1671"/>
      <c r="FO39" s="1670" t="s">
        <v>838</v>
      </c>
      <c r="FP39" s="1671"/>
      <c r="FQ39" s="1671"/>
      <c r="FR39" s="1671"/>
      <c r="FS39" s="1671"/>
      <c r="FT39" s="1671"/>
      <c r="FU39" s="1671"/>
      <c r="FV39" s="1671"/>
      <c r="FX39" s="1670" t="s">
        <v>838</v>
      </c>
      <c r="FY39" s="1671"/>
      <c r="FZ39" s="1671"/>
      <c r="GA39" s="1671"/>
      <c r="GB39" s="1671"/>
      <c r="GC39" s="1671"/>
      <c r="GD39" s="1671"/>
      <c r="GE39" s="1671"/>
    </row>
    <row r="40" spans="1:187">
      <c r="BK40" s="1144"/>
      <c r="BL40" s="1143"/>
      <c r="BM40" s="1143"/>
      <c r="BN40" s="1143"/>
      <c r="BO40" s="1143"/>
      <c r="BP40" s="1143"/>
      <c r="BQ40" s="1143"/>
      <c r="BR40" s="1143"/>
    </row>
    <row r="45" spans="1:187">
      <c r="V45" s="1145"/>
    </row>
    <row r="46" spans="1:187">
      <c r="V46" s="1145"/>
    </row>
    <row r="47" spans="1:187">
      <c r="V47" s="1145"/>
    </row>
    <row r="48" spans="1:187">
      <c r="V48" s="1145"/>
    </row>
    <row r="49" spans="22:22">
      <c r="V49" s="1145"/>
    </row>
    <row r="50" spans="22:22">
      <c r="V50" s="1145"/>
    </row>
    <row r="51" spans="22:22">
      <c r="V51" s="1145"/>
    </row>
    <row r="52" spans="22:22">
      <c r="V52" s="1145"/>
    </row>
    <row r="53" spans="22:22">
      <c r="V53" s="1145"/>
    </row>
    <row r="54" spans="22:22">
      <c r="V54" s="1145"/>
    </row>
    <row r="55" spans="22:22">
      <c r="V55" s="1145"/>
    </row>
    <row r="56" spans="22:22">
      <c r="V56" s="1145"/>
    </row>
    <row r="57" spans="22:22">
      <c r="V57" s="1145"/>
    </row>
    <row r="101" spans="105:105">
      <c r="DA101" s="930"/>
    </row>
  </sheetData>
  <mergeCells count="11">
    <mergeCell ref="AS18:AZ18"/>
    <mergeCell ref="BK17:BR17"/>
    <mergeCell ref="DA17:DH17"/>
    <mergeCell ref="BT17:BX17"/>
    <mergeCell ref="DS17:DZ17"/>
    <mergeCell ref="FF39:FM39"/>
    <mergeCell ref="FO39:FV39"/>
    <mergeCell ref="FX39:GE39"/>
    <mergeCell ref="DJ17:DQ17"/>
    <mergeCell ref="EB39:EJ39"/>
    <mergeCell ref="EL39:ET39"/>
  </mergeCells>
  <conditionalFormatting sqref="BU22:BU38">
    <cfRule type="cellIs" dxfId="23" priority="31" operator="equal">
      <formula>1</formula>
    </cfRule>
  </conditionalFormatting>
  <conditionalFormatting sqref="BV22:BX38">
    <cfRule type="cellIs" dxfId="22" priority="3" operator="equal">
      <formula>-1</formula>
    </cfRule>
  </conditionalFormatting>
  <dataValidations count="1">
    <dataValidation type="list" allowBlank="1" showInputMessage="1" showErrorMessage="1" sqref="BT22:BT38" xr:uid="{006E007A-0061-4585-9A6F-0017007A0078}">
      <formula1>"Default,Individual"</formula1>
    </dataValidation>
  </dataValidations>
  <pageMargins left="0.7" right="0.7" top="0.75" bottom="0.75" header="0.3" footer="0.3"/>
  <pageSetup paperSize="9" scale="42" orientation="portrait"/>
  <headerFooter>
    <oddHeader>&amp;R&amp;"Calibri"&amp;8&amp;K000000 INTERNAL&amp;1#_x000D_</oddHeader>
  </headerFooter>
  <colBreaks count="9" manualBreakCount="9">
    <brk id="17" max="1048575" man="1"/>
    <brk id="26" max="1048575" man="1"/>
    <brk id="34" max="1048575" man="1"/>
    <brk id="43" max="1048575" man="1"/>
    <brk id="62" max="1048575" man="1"/>
    <brk id="70" max="1048575" man="1"/>
    <brk id="85" max="1048575" man="1"/>
    <brk id="94" max="1048575" man="1"/>
    <brk id="112" max="1048575" man="1"/>
  </colBreaks>
  <extLst>
    <ext xmlns:x14="http://schemas.microsoft.com/office/spreadsheetml/2009/9/main" uri="{78C0D931-6437-407d-A8EE-F0AAD7539E65}">
      <x14:conditionalFormattings>
        <x14:conditionalFormatting xmlns:xm="http://schemas.microsoft.com/office/excel/2006/main">
          <x14:cfRule type="expression" priority="26" id="{0050004A-0041-49A9-84D8-007900D200E2}">
            <xm:f>AND($BT22="Individual",Input!$C$2='Drop Downs'!$AR$4)</xm:f>
            <x14:dxf>
              <fill>
                <patternFill patternType="solid">
                  <fgColor theme="5" tint="0.39994506668294322"/>
                  <bgColor theme="5" tint="0.39994506668294322"/>
                </patternFill>
              </fill>
            </x14:dxf>
          </x14:cfRule>
          <xm:sqref>BU22:BU38</xm:sqref>
        </x14:conditionalFormatting>
        <x14:conditionalFormatting xmlns:xm="http://schemas.microsoft.com/office/excel/2006/main">
          <x14:cfRule type="expression" priority="43" id="{0035008D-005F-4379-B493-00A4009F0082}">
            <xm:f>Input!$C$2='Drop Downs'!$AR$3</xm:f>
            <x14:dxf>
              <fill>
                <patternFill patternType="darkUp">
                  <fgColor theme="0" tint="-0.34998626667073579"/>
                </patternFill>
              </fill>
            </x14:dxf>
          </x14:cfRule>
          <xm:sqref>N22:P38 AF22:AH38 AO22:AQ38 BU22:BU38 CE22:CG38 CN22:CP38 EH22:EJ38 ER22:ET38 FK22:FM38 FT22:FV38 W22:Y38 AX22:AZ38</xm:sqref>
        </x14:conditionalFormatting>
        <x14:conditionalFormatting xmlns:xm="http://schemas.microsoft.com/office/excel/2006/main">
          <x14:cfRule type="expression" priority="42" id="{00310054-0069-478C-B35E-007700DE00AC}">
            <xm:f>Input!$C$2='Drop Downs'!$AR$4</xm:f>
            <x14:dxf>
              <fill>
                <patternFill patternType="darkUp">
                  <fgColor theme="0" tint="-0.34998626667073579"/>
                </patternFill>
              </fill>
            </x14:dxf>
          </x14:cfRule>
          <xm:sqref>AN27:AQ38 M22:P38 AE22:AH38 CD22:CG38 CM22:CP38 EG22:EJ38 EQ22:ET38 FJ22:FM38 FS22:FV38 V22:Y38 AW22:AZ38</xm:sqref>
        </x14:conditionalFormatting>
        <x14:conditionalFormatting xmlns:xm="http://schemas.microsoft.com/office/excel/2006/main">
          <x14:cfRule type="expression" priority="36" id="{00620050-0052-4880-86DA-006300DD0096}">
            <xm:f>Input!$C$2='Drop Downs'!$AR$4</xm:f>
            <x14:dxf>
              <fill>
                <patternFill patternType="darkUp">
                  <fgColor theme="0" tint="-0.34998626667073579"/>
                </patternFill>
              </fill>
            </x14:dxf>
          </x14:cfRule>
          <xm:sqref>AO22:AQ38</xm:sqref>
        </x14:conditionalFormatting>
        <x14:conditionalFormatting xmlns:xm="http://schemas.microsoft.com/office/excel/2006/main">
          <x14:cfRule type="expression" priority="28" id="{008C001E-0007-410A-A182-00BD00C90024}">
            <xm:f>AND($BT22="Individual",Input!$C$2='Drop Downs'!$AR$3)</xm:f>
            <x14:dxf>
              <fill>
                <patternFill patternType="solid">
                  <fgColor theme="5" tint="0.39994506668294322"/>
                  <bgColor theme="5" tint="0.39994506668294322"/>
                </patternFill>
              </fill>
            </x14:dxf>
          </x14:cfRule>
          <xm:sqref>BV22:BX38</xm:sqref>
        </x14:conditionalFormatting>
        <x14:conditionalFormatting xmlns:xm="http://schemas.microsoft.com/office/excel/2006/main">
          <x14:cfRule type="expression" priority="30" id="{00CE0055-00AE-4B22-A6BF-002000C200A6}">
            <xm:f>OR(Input!$C$2='Drop Downs'!$AR$2,Input!$C$2='Drop Downs'!$AR$4)</xm:f>
            <x14:dxf>
              <fill>
                <patternFill patternType="darkUp">
                  <fgColor theme="0" tint="-0.34998626667073579"/>
                </patternFill>
              </fill>
            </x14:dxf>
          </x14:cfRule>
          <xm:sqref>BV22:BX38</xm:sqref>
        </x14:conditionalFormatting>
        <x14:conditionalFormatting xmlns:xm="http://schemas.microsoft.com/office/excel/2006/main">
          <x14:cfRule type="expression" priority="22" id="{00CC0049-000B-4436-9E80-00B700CC008C}">
            <xm:f>Input!$C$2='Drop Downs'!$AR$2</xm:f>
            <x14:dxf>
              <font>
                <color theme="5" tint="0.39994506668294322"/>
              </font>
            </x14:dxf>
          </x14:cfRule>
          <xm:sqref>BT22:BT38</xm:sqref>
        </x14:conditionalFormatting>
        <x14:conditionalFormatting xmlns:xm="http://schemas.microsoft.com/office/excel/2006/main">
          <x14:cfRule type="expression" priority="23" id="{002300CB-0045-45FF-8FB9-00F500AC00E9}">
            <xm:f>Input!$C$2='Drop Downs'!$AR$2</xm:f>
            <x14:dxf>
              <fill>
                <patternFill patternType="darkUp">
                  <fgColor theme="0" tint="-0.34998626667073579"/>
                </patternFill>
              </fill>
            </x14:dxf>
          </x14:cfRule>
          <xm:sqref>BT22:BT38</xm:sqref>
        </x14:conditionalFormatting>
        <x14:conditionalFormatting xmlns:xm="http://schemas.microsoft.com/office/excel/2006/main">
          <x14:cfRule type="expression" priority="2" id="{003600A4-0010-408F-A387-00F10088000E}">
            <xm:f>$EC$17='Drop Downs'!$AY$2</xm:f>
            <x14:dxf>
              <fill>
                <patternFill patternType="darkUp">
                  <fgColor theme="0" tint="-0.34998626667073579"/>
                </patternFill>
              </fill>
            </x14:dxf>
          </x14:cfRule>
          <xm:sqref>EC18:EJ18</xm:sqref>
        </x14:conditionalFormatting>
        <x14:conditionalFormatting xmlns:xm="http://schemas.microsoft.com/office/excel/2006/main">
          <x14:cfRule type="expression" priority="1" id="{00FF00C3-00AB-4973-A440-005600C500D2}">
            <xm:f>$EM$17='Drop Downs'!$AY$2</xm:f>
            <x14:dxf>
              <fill>
                <patternFill patternType="darkUp">
                  <fgColor theme="0" tint="-0.34998626667073579"/>
                </patternFill>
              </fill>
            </x14:dxf>
          </x14:cfRule>
          <xm:sqref>EM18:ET18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'Drop Downs'!$AY$2:$AY$3</xm:f>
          </x14:formula1>
          <xm:sqref>EC17 EM17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
    <tabColor theme="9" tint="-0.249977111117893"/>
  </sheetPr>
  <dimension ref="A1:AT295"/>
  <sheetViews>
    <sheetView showGridLines="0" zoomScale="57" workbookViewId="0">
      <pane xSplit="3" ySplit="18" topLeftCell="D19" activePane="bottomRight" state="frozen"/>
      <selection pane="bottomRight" activeCell="D19" sqref="D19"/>
      <selection pane="bottomLeft"/>
      <selection pane="topRight"/>
    </sheetView>
  </sheetViews>
  <sheetFormatPr defaultColWidth="9.33203125" defaultRowHeight="12.75" outlineLevelRow="2"/>
  <cols>
    <col min="1" max="1" width="17.83203125" style="1" bestFit="1" customWidth="1"/>
    <col min="2" max="2" width="22.6640625" style="1" customWidth="1"/>
    <col min="3" max="3" width="35" style="1" customWidth="1"/>
    <col min="4" max="5" width="15.33203125" style="1" customWidth="1"/>
    <col min="6" max="9" width="13.5" style="1" bestFit="1" customWidth="1"/>
    <col min="10" max="10" width="14" style="1" bestFit="1" customWidth="1"/>
    <col min="11" max="11" width="13.83203125" style="1" bestFit="1" customWidth="1"/>
    <col min="12" max="12" width="14" style="1" bestFit="1" customWidth="1"/>
    <col min="13" max="17" width="13.5" style="1" bestFit="1" customWidth="1"/>
    <col min="18" max="20" width="13.5" style="1" customWidth="1"/>
    <col min="21" max="21" width="4.33203125" style="1" customWidth="1"/>
    <col min="22" max="22" width="15.5" style="1" customWidth="1"/>
    <col min="23" max="23" width="17.1640625" style="1" customWidth="1"/>
    <col min="24" max="30" width="15.5" style="1" customWidth="1"/>
    <col min="31" max="31" width="6.33203125" style="1" customWidth="1"/>
    <col min="32" max="44" width="13.5" style="1" bestFit="1" customWidth="1"/>
    <col min="45" max="46" width="13.5" style="1" customWidth="1"/>
    <col min="47" max="16384" width="9.33203125" style="1"/>
  </cols>
  <sheetData>
    <row r="1" spans="4:46">
      <c r="F1" s="1120">
        <f>SUMPRODUCT(F2:F13,$D$2:$D$13)</f>
        <v>0</v>
      </c>
      <c r="G1" s="1120">
        <f t="shared" ref="G1:T1" si="0">SUMPRODUCT(G2:G13,$D$2:$D$13)</f>
        <v>0</v>
      </c>
      <c r="H1" s="1120">
        <f t="shared" si="0"/>
        <v>0</v>
      </c>
      <c r="I1" s="1120">
        <f t="shared" si="0"/>
        <v>4348</v>
      </c>
      <c r="J1" s="1120">
        <f t="shared" si="0"/>
        <v>13044</v>
      </c>
      <c r="K1" s="1120">
        <f t="shared" si="0"/>
        <v>0</v>
      </c>
      <c r="L1" s="1120">
        <f t="shared" si="0"/>
        <v>0</v>
      </c>
      <c r="M1" s="1120">
        <f t="shared" si="0"/>
        <v>0</v>
      </c>
      <c r="N1" s="1120">
        <f t="shared" si="0"/>
        <v>0</v>
      </c>
      <c r="O1" s="1120">
        <f t="shared" si="0"/>
        <v>0</v>
      </c>
      <c r="P1" s="1120">
        <f t="shared" si="0"/>
        <v>0</v>
      </c>
      <c r="Q1" s="1120">
        <f t="shared" si="0"/>
        <v>0</v>
      </c>
      <c r="R1" s="1120">
        <f t="shared" si="0"/>
        <v>0</v>
      </c>
      <c r="S1" s="1120">
        <f t="shared" si="0"/>
        <v>0</v>
      </c>
      <c r="T1" s="1120">
        <f t="shared" si="0"/>
        <v>0</v>
      </c>
      <c r="AF1" s="1120">
        <f t="shared" ref="AF1:AT1" si="1">SUMPRODUCT(AF2:AF13,$D$2:$D$13)</f>
        <v>0</v>
      </c>
      <c r="AG1" s="1120">
        <f t="shared" si="1"/>
        <v>0</v>
      </c>
      <c r="AH1" s="1120">
        <f t="shared" si="1"/>
        <v>0</v>
      </c>
      <c r="AI1" s="1120">
        <f t="shared" si="1"/>
        <v>0</v>
      </c>
      <c r="AJ1" s="1120">
        <f t="shared" si="1"/>
        <v>0</v>
      </c>
      <c r="AK1" s="1120">
        <f t="shared" si="1"/>
        <v>869.6</v>
      </c>
      <c r="AL1" s="1120">
        <f t="shared" si="1"/>
        <v>869.6</v>
      </c>
      <c r="AM1" s="1120">
        <f t="shared" si="1"/>
        <v>869.6</v>
      </c>
      <c r="AN1" s="1120">
        <f t="shared" si="1"/>
        <v>869.6</v>
      </c>
      <c r="AO1" s="1120">
        <f t="shared" si="1"/>
        <v>869.6</v>
      </c>
      <c r="AP1" s="1120">
        <f t="shared" si="1"/>
        <v>869.6</v>
      </c>
      <c r="AQ1" s="1120">
        <f t="shared" si="1"/>
        <v>869.6</v>
      </c>
      <c r="AR1" s="1120">
        <f t="shared" si="1"/>
        <v>869.6</v>
      </c>
      <c r="AS1" s="1120">
        <f t="shared" si="1"/>
        <v>869.6</v>
      </c>
      <c r="AT1" s="1120">
        <f t="shared" si="1"/>
        <v>869.6</v>
      </c>
    </row>
    <row r="2" spans="4:46">
      <c r="D2" s="1">
        <f>SUMIFS(NPV_Consolid!$C$14:$N$14,NPV_Consolid!$C$12:$N$12,E2)</f>
        <v>1</v>
      </c>
      <c r="E2" s="1" t="s">
        <v>715</v>
      </c>
      <c r="F2" s="1">
        <f t="shared" ref="F2:T13" si="2">SUMIF($E$19:$E$294,$E2,F$19:F$294)</f>
        <v>0</v>
      </c>
      <c r="G2" s="1">
        <f t="shared" si="2"/>
        <v>0</v>
      </c>
      <c r="H2" s="1">
        <f t="shared" si="2"/>
        <v>0</v>
      </c>
      <c r="I2" s="1">
        <f t="shared" si="2"/>
        <v>4348</v>
      </c>
      <c r="J2" s="1">
        <f t="shared" si="2"/>
        <v>13044</v>
      </c>
      <c r="K2" s="1">
        <f t="shared" si="2"/>
        <v>0</v>
      </c>
      <c r="L2" s="1">
        <f t="shared" si="2"/>
        <v>0</v>
      </c>
      <c r="M2" s="1">
        <f t="shared" si="2"/>
        <v>0</v>
      </c>
      <c r="N2" s="1">
        <f t="shared" si="2"/>
        <v>0</v>
      </c>
      <c r="O2" s="1">
        <f t="shared" si="2"/>
        <v>0</v>
      </c>
      <c r="P2" s="1">
        <f t="shared" si="2"/>
        <v>0</v>
      </c>
      <c r="Q2" s="1">
        <f t="shared" si="2"/>
        <v>0</v>
      </c>
      <c r="R2" s="1">
        <f t="shared" si="2"/>
        <v>0</v>
      </c>
      <c r="S2" s="1">
        <f t="shared" si="2"/>
        <v>0</v>
      </c>
      <c r="T2" s="1">
        <f t="shared" si="2"/>
        <v>0</v>
      </c>
      <c r="AF2" s="1">
        <f t="shared" ref="AF2:AF13" si="3">SUMIF($E$19:$E$294,$E2,AF$19:AF$294)</f>
        <v>0</v>
      </c>
      <c r="AG2" s="1">
        <f t="shared" ref="AG2:AT13" si="4">SUMIF($E$19:$E$294,$E2,AG$19:AG$294)</f>
        <v>0</v>
      </c>
      <c r="AH2" s="1">
        <f t="shared" si="4"/>
        <v>0</v>
      </c>
      <c r="AI2" s="1">
        <f t="shared" si="4"/>
        <v>0</v>
      </c>
      <c r="AJ2" s="1">
        <f t="shared" si="4"/>
        <v>0</v>
      </c>
      <c r="AK2" s="1">
        <f t="shared" si="4"/>
        <v>869.6</v>
      </c>
      <c r="AL2" s="1">
        <f t="shared" si="4"/>
        <v>869.6</v>
      </c>
      <c r="AM2" s="1">
        <f t="shared" si="4"/>
        <v>869.6</v>
      </c>
      <c r="AN2" s="1">
        <f t="shared" si="4"/>
        <v>869.6</v>
      </c>
      <c r="AO2" s="1">
        <f t="shared" si="4"/>
        <v>869.6</v>
      </c>
      <c r="AP2" s="1">
        <f t="shared" si="4"/>
        <v>869.6</v>
      </c>
      <c r="AQ2" s="1">
        <f t="shared" si="4"/>
        <v>869.6</v>
      </c>
      <c r="AR2" s="1">
        <f t="shared" si="4"/>
        <v>869.6</v>
      </c>
      <c r="AS2" s="1">
        <f t="shared" si="4"/>
        <v>869.6</v>
      </c>
      <c r="AT2" s="1">
        <f t="shared" si="4"/>
        <v>869.6</v>
      </c>
    </row>
    <row r="3" spans="4:46" hidden="1" outlineLevel="2">
      <c r="D3" s="1">
        <f>SUMIFS(NPV_Consolid!$C$14:$N$14,NPV_Consolid!$C$12:$N$12,E3)</f>
        <v>0</v>
      </c>
      <c r="E3" s="1" t="s">
        <v>721</v>
      </c>
      <c r="F3" s="1">
        <f t="shared" si="2"/>
        <v>0</v>
      </c>
      <c r="G3" s="1">
        <f t="shared" si="2"/>
        <v>0</v>
      </c>
      <c r="H3" s="1">
        <f t="shared" si="2"/>
        <v>0</v>
      </c>
      <c r="I3" s="1">
        <f t="shared" si="2"/>
        <v>0</v>
      </c>
      <c r="J3" s="1">
        <f t="shared" si="2"/>
        <v>0</v>
      </c>
      <c r="K3" s="1">
        <f t="shared" si="2"/>
        <v>0</v>
      </c>
      <c r="L3" s="1">
        <f t="shared" si="2"/>
        <v>0</v>
      </c>
      <c r="M3" s="1">
        <f t="shared" si="2"/>
        <v>0</v>
      </c>
      <c r="N3" s="1">
        <f t="shared" si="2"/>
        <v>0</v>
      </c>
      <c r="O3" s="1">
        <f t="shared" si="2"/>
        <v>0</v>
      </c>
      <c r="P3" s="1">
        <f t="shared" si="2"/>
        <v>0</v>
      </c>
      <c r="Q3" s="1">
        <f t="shared" si="2"/>
        <v>0</v>
      </c>
      <c r="R3" s="1">
        <f t="shared" si="2"/>
        <v>0</v>
      </c>
      <c r="S3" s="1">
        <f t="shared" si="2"/>
        <v>0</v>
      </c>
      <c r="T3" s="1">
        <f t="shared" si="2"/>
        <v>0</v>
      </c>
      <c r="AF3" s="1">
        <f t="shared" si="3"/>
        <v>0</v>
      </c>
      <c r="AG3" s="1">
        <f t="shared" si="4"/>
        <v>0</v>
      </c>
      <c r="AH3" s="1">
        <f t="shared" si="4"/>
        <v>0</v>
      </c>
      <c r="AI3" s="1">
        <f t="shared" si="4"/>
        <v>0</v>
      </c>
      <c r="AJ3" s="1">
        <f t="shared" si="4"/>
        <v>0</v>
      </c>
      <c r="AK3" s="1">
        <f t="shared" si="4"/>
        <v>0</v>
      </c>
      <c r="AL3" s="1">
        <f t="shared" si="4"/>
        <v>0</v>
      </c>
      <c r="AM3" s="1">
        <f t="shared" si="4"/>
        <v>0</v>
      </c>
      <c r="AN3" s="1">
        <f t="shared" si="4"/>
        <v>0</v>
      </c>
      <c r="AO3" s="1">
        <f t="shared" si="4"/>
        <v>0</v>
      </c>
      <c r="AP3" s="1">
        <f t="shared" si="4"/>
        <v>0</v>
      </c>
      <c r="AQ3" s="1">
        <f t="shared" si="4"/>
        <v>0</v>
      </c>
      <c r="AR3" s="1">
        <f t="shared" si="4"/>
        <v>0</v>
      </c>
      <c r="AS3" s="1">
        <f t="shared" si="4"/>
        <v>0</v>
      </c>
      <c r="AT3" s="1">
        <f t="shared" si="4"/>
        <v>0</v>
      </c>
    </row>
    <row r="4" spans="4:46" hidden="1" outlineLevel="2">
      <c r="D4" s="1">
        <f>SUMIFS(NPV_Consolid!$C$14:$N$14,NPV_Consolid!$C$12:$N$12,E4)</f>
        <v>0</v>
      </c>
      <c r="E4" s="1" t="s">
        <v>372</v>
      </c>
      <c r="F4" s="1">
        <f t="shared" si="2"/>
        <v>0</v>
      </c>
      <c r="G4" s="1">
        <f t="shared" si="2"/>
        <v>0</v>
      </c>
      <c r="H4" s="1">
        <f t="shared" si="2"/>
        <v>0</v>
      </c>
      <c r="I4" s="1">
        <f t="shared" si="2"/>
        <v>0</v>
      </c>
      <c r="J4" s="1">
        <f t="shared" si="2"/>
        <v>0</v>
      </c>
      <c r="K4" s="1">
        <f t="shared" si="2"/>
        <v>0</v>
      </c>
      <c r="L4" s="1">
        <f t="shared" si="2"/>
        <v>0</v>
      </c>
      <c r="M4" s="1">
        <f t="shared" si="2"/>
        <v>0</v>
      </c>
      <c r="N4" s="1">
        <f t="shared" si="2"/>
        <v>0</v>
      </c>
      <c r="O4" s="1">
        <f t="shared" si="2"/>
        <v>0</v>
      </c>
      <c r="P4" s="1">
        <f t="shared" si="2"/>
        <v>0</v>
      </c>
      <c r="Q4" s="1">
        <f t="shared" si="2"/>
        <v>0</v>
      </c>
      <c r="R4" s="1">
        <f t="shared" si="2"/>
        <v>0</v>
      </c>
      <c r="S4" s="1">
        <f t="shared" si="2"/>
        <v>0</v>
      </c>
      <c r="T4" s="1">
        <f t="shared" si="2"/>
        <v>0</v>
      </c>
      <c r="AF4" s="1">
        <f t="shared" si="3"/>
        <v>0</v>
      </c>
      <c r="AG4" s="1">
        <f t="shared" si="4"/>
        <v>0</v>
      </c>
      <c r="AH4" s="1">
        <f t="shared" si="4"/>
        <v>0</v>
      </c>
      <c r="AI4" s="1">
        <f t="shared" si="4"/>
        <v>0</v>
      </c>
      <c r="AJ4" s="1">
        <f t="shared" si="4"/>
        <v>0</v>
      </c>
      <c r="AK4" s="1">
        <f t="shared" si="4"/>
        <v>0</v>
      </c>
      <c r="AL4" s="1">
        <f t="shared" si="4"/>
        <v>0</v>
      </c>
      <c r="AM4" s="1">
        <f t="shared" si="4"/>
        <v>0</v>
      </c>
      <c r="AN4" s="1">
        <f t="shared" si="4"/>
        <v>0</v>
      </c>
      <c r="AO4" s="1">
        <f t="shared" si="4"/>
        <v>0</v>
      </c>
      <c r="AP4" s="1">
        <f t="shared" si="4"/>
        <v>0</v>
      </c>
      <c r="AQ4" s="1">
        <f t="shared" si="4"/>
        <v>0</v>
      </c>
      <c r="AR4" s="1">
        <f t="shared" si="4"/>
        <v>0</v>
      </c>
      <c r="AS4" s="1">
        <f t="shared" si="4"/>
        <v>0</v>
      </c>
      <c r="AT4" s="1">
        <f t="shared" si="4"/>
        <v>0</v>
      </c>
    </row>
    <row r="5" spans="4:46" hidden="1" outlineLevel="2">
      <c r="D5" s="1">
        <f>SUMIFS(NPV_Consolid!$C$14:$N$14,NPV_Consolid!$C$12:$N$12,E5)</f>
        <v>0</v>
      </c>
      <c r="E5" s="1" t="s">
        <v>722</v>
      </c>
      <c r="F5" s="1">
        <f t="shared" si="2"/>
        <v>0</v>
      </c>
      <c r="G5" s="1">
        <f t="shared" si="2"/>
        <v>0</v>
      </c>
      <c r="H5" s="1">
        <f t="shared" si="2"/>
        <v>0</v>
      </c>
      <c r="I5" s="1">
        <f t="shared" si="2"/>
        <v>0</v>
      </c>
      <c r="J5" s="1">
        <f t="shared" si="2"/>
        <v>0</v>
      </c>
      <c r="K5" s="1">
        <f t="shared" si="2"/>
        <v>0</v>
      </c>
      <c r="L5" s="1">
        <f t="shared" si="2"/>
        <v>0</v>
      </c>
      <c r="M5" s="1">
        <f t="shared" si="2"/>
        <v>0</v>
      </c>
      <c r="N5" s="1">
        <f t="shared" si="2"/>
        <v>0</v>
      </c>
      <c r="O5" s="1">
        <f t="shared" si="2"/>
        <v>0</v>
      </c>
      <c r="P5" s="1">
        <f t="shared" si="2"/>
        <v>0</v>
      </c>
      <c r="Q5" s="1">
        <f t="shared" si="2"/>
        <v>0</v>
      </c>
      <c r="R5" s="1">
        <f t="shared" si="2"/>
        <v>0</v>
      </c>
      <c r="S5" s="1">
        <f t="shared" si="2"/>
        <v>0</v>
      </c>
      <c r="T5" s="1">
        <f t="shared" si="2"/>
        <v>0</v>
      </c>
      <c r="AF5" s="1">
        <f t="shared" si="3"/>
        <v>0</v>
      </c>
      <c r="AG5" s="1">
        <f t="shared" si="4"/>
        <v>0</v>
      </c>
      <c r="AH5" s="1">
        <f t="shared" si="4"/>
        <v>0</v>
      </c>
      <c r="AI5" s="1">
        <f t="shared" si="4"/>
        <v>0</v>
      </c>
      <c r="AJ5" s="1">
        <f t="shared" si="4"/>
        <v>0</v>
      </c>
      <c r="AK5" s="1">
        <f t="shared" si="4"/>
        <v>0</v>
      </c>
      <c r="AL5" s="1">
        <f t="shared" si="4"/>
        <v>0</v>
      </c>
      <c r="AM5" s="1">
        <f t="shared" si="4"/>
        <v>0</v>
      </c>
      <c r="AN5" s="1">
        <f t="shared" si="4"/>
        <v>0</v>
      </c>
      <c r="AO5" s="1">
        <f t="shared" si="4"/>
        <v>0</v>
      </c>
      <c r="AP5" s="1">
        <f t="shared" si="4"/>
        <v>0</v>
      </c>
      <c r="AQ5" s="1">
        <f t="shared" si="4"/>
        <v>0</v>
      </c>
      <c r="AR5" s="1">
        <f t="shared" si="4"/>
        <v>0</v>
      </c>
      <c r="AS5" s="1">
        <f t="shared" si="4"/>
        <v>0</v>
      </c>
      <c r="AT5" s="1">
        <f t="shared" si="4"/>
        <v>0</v>
      </c>
    </row>
    <row r="6" spans="4:46" hidden="1" outlineLevel="2">
      <c r="D6" s="1">
        <f>SUMIFS(NPV_Consolid!$C$14:$N$14,NPV_Consolid!$C$12:$N$12,E6)</f>
        <v>0</v>
      </c>
      <c r="E6" s="1" t="s">
        <v>366</v>
      </c>
      <c r="F6" s="1">
        <f t="shared" si="2"/>
        <v>0</v>
      </c>
      <c r="G6" s="1">
        <f t="shared" si="2"/>
        <v>0</v>
      </c>
      <c r="H6" s="1">
        <f t="shared" si="2"/>
        <v>0</v>
      </c>
      <c r="I6" s="1">
        <f t="shared" si="2"/>
        <v>0</v>
      </c>
      <c r="J6" s="1">
        <f t="shared" si="2"/>
        <v>0</v>
      </c>
      <c r="K6" s="1">
        <f t="shared" si="2"/>
        <v>0</v>
      </c>
      <c r="L6" s="1">
        <f t="shared" si="2"/>
        <v>0</v>
      </c>
      <c r="M6" s="1">
        <f t="shared" si="2"/>
        <v>0</v>
      </c>
      <c r="N6" s="1">
        <f t="shared" si="2"/>
        <v>0</v>
      </c>
      <c r="O6" s="1">
        <f t="shared" si="2"/>
        <v>0</v>
      </c>
      <c r="P6" s="1">
        <f t="shared" si="2"/>
        <v>0</v>
      </c>
      <c r="Q6" s="1">
        <f t="shared" si="2"/>
        <v>0</v>
      </c>
      <c r="R6" s="1">
        <f t="shared" si="2"/>
        <v>0</v>
      </c>
      <c r="S6" s="1">
        <f t="shared" si="2"/>
        <v>0</v>
      </c>
      <c r="T6" s="1">
        <f t="shared" si="2"/>
        <v>0</v>
      </c>
      <c r="AF6" s="1">
        <f t="shared" si="3"/>
        <v>0</v>
      </c>
      <c r="AG6" s="1">
        <f t="shared" si="4"/>
        <v>0</v>
      </c>
      <c r="AH6" s="1">
        <f t="shared" si="4"/>
        <v>0</v>
      </c>
      <c r="AI6" s="1">
        <f t="shared" si="4"/>
        <v>0</v>
      </c>
      <c r="AJ6" s="1">
        <f t="shared" si="4"/>
        <v>0</v>
      </c>
      <c r="AK6" s="1">
        <f t="shared" si="4"/>
        <v>0</v>
      </c>
      <c r="AL6" s="1">
        <f t="shared" si="4"/>
        <v>0</v>
      </c>
      <c r="AM6" s="1">
        <f t="shared" si="4"/>
        <v>0</v>
      </c>
      <c r="AN6" s="1">
        <f t="shared" si="4"/>
        <v>0</v>
      </c>
      <c r="AO6" s="1">
        <f t="shared" si="4"/>
        <v>0</v>
      </c>
      <c r="AP6" s="1">
        <f t="shared" si="4"/>
        <v>0</v>
      </c>
      <c r="AQ6" s="1">
        <f t="shared" si="4"/>
        <v>0</v>
      </c>
      <c r="AR6" s="1">
        <f t="shared" si="4"/>
        <v>0</v>
      </c>
      <c r="AS6" s="1">
        <f t="shared" si="4"/>
        <v>0</v>
      </c>
      <c r="AT6" s="1">
        <f t="shared" si="4"/>
        <v>0</v>
      </c>
    </row>
    <row r="7" spans="4:46" hidden="1" outlineLevel="2">
      <c r="D7" s="1">
        <f>SUMIFS(NPV_Consolid!$C$14:$N$14,NPV_Consolid!$C$12:$N$12,E7)</f>
        <v>0</v>
      </c>
      <c r="E7" s="1" t="s">
        <v>723</v>
      </c>
      <c r="F7" s="1">
        <f t="shared" si="2"/>
        <v>0</v>
      </c>
      <c r="G7" s="1">
        <f t="shared" si="2"/>
        <v>0</v>
      </c>
      <c r="H7" s="1">
        <f t="shared" si="2"/>
        <v>0</v>
      </c>
      <c r="I7" s="1">
        <f t="shared" si="2"/>
        <v>0</v>
      </c>
      <c r="J7" s="1">
        <f t="shared" si="2"/>
        <v>0</v>
      </c>
      <c r="K7" s="1">
        <f t="shared" si="2"/>
        <v>0</v>
      </c>
      <c r="L7" s="1">
        <f t="shared" si="2"/>
        <v>0</v>
      </c>
      <c r="M7" s="1">
        <f t="shared" si="2"/>
        <v>0</v>
      </c>
      <c r="N7" s="1">
        <f t="shared" si="2"/>
        <v>0</v>
      </c>
      <c r="O7" s="1">
        <f t="shared" si="2"/>
        <v>0</v>
      </c>
      <c r="P7" s="1">
        <f t="shared" si="2"/>
        <v>0</v>
      </c>
      <c r="Q7" s="1">
        <f t="shared" si="2"/>
        <v>0</v>
      </c>
      <c r="R7" s="1">
        <f t="shared" si="2"/>
        <v>0</v>
      </c>
      <c r="S7" s="1">
        <f t="shared" si="2"/>
        <v>0</v>
      </c>
      <c r="T7" s="1">
        <f t="shared" si="2"/>
        <v>0</v>
      </c>
      <c r="AF7" s="1">
        <f t="shared" si="3"/>
        <v>0</v>
      </c>
      <c r="AG7" s="1">
        <f t="shared" si="4"/>
        <v>0</v>
      </c>
      <c r="AH7" s="1">
        <f t="shared" si="4"/>
        <v>0</v>
      </c>
      <c r="AI7" s="1">
        <f t="shared" si="4"/>
        <v>0</v>
      </c>
      <c r="AJ7" s="1">
        <f t="shared" si="4"/>
        <v>0</v>
      </c>
      <c r="AK7" s="1">
        <f t="shared" si="4"/>
        <v>0</v>
      </c>
      <c r="AL7" s="1">
        <f t="shared" si="4"/>
        <v>0</v>
      </c>
      <c r="AM7" s="1">
        <f t="shared" si="4"/>
        <v>0</v>
      </c>
      <c r="AN7" s="1">
        <f t="shared" si="4"/>
        <v>0</v>
      </c>
      <c r="AO7" s="1">
        <f t="shared" si="4"/>
        <v>0</v>
      </c>
      <c r="AP7" s="1">
        <f t="shared" si="4"/>
        <v>0</v>
      </c>
      <c r="AQ7" s="1">
        <f t="shared" si="4"/>
        <v>0</v>
      </c>
      <c r="AR7" s="1">
        <f t="shared" si="4"/>
        <v>0</v>
      </c>
      <c r="AS7" s="1">
        <f t="shared" si="4"/>
        <v>0</v>
      </c>
      <c r="AT7" s="1">
        <f t="shared" si="4"/>
        <v>0</v>
      </c>
    </row>
    <row r="8" spans="4:46" hidden="1" outlineLevel="2">
      <c r="D8" s="1">
        <f>SUMIFS(NPV_Consolid!$C$14:$N$14,NPV_Consolid!$C$12:$N$12,E8)</f>
        <v>0</v>
      </c>
      <c r="E8" s="1" t="s">
        <v>367</v>
      </c>
      <c r="F8" s="1">
        <f t="shared" si="2"/>
        <v>0</v>
      </c>
      <c r="G8" s="1">
        <f t="shared" si="2"/>
        <v>0</v>
      </c>
      <c r="H8" s="1">
        <f t="shared" si="2"/>
        <v>0</v>
      </c>
      <c r="I8" s="1">
        <f t="shared" si="2"/>
        <v>0</v>
      </c>
      <c r="J8" s="1">
        <f t="shared" si="2"/>
        <v>0</v>
      </c>
      <c r="K8" s="1">
        <f t="shared" si="2"/>
        <v>0</v>
      </c>
      <c r="L8" s="1">
        <f t="shared" si="2"/>
        <v>0</v>
      </c>
      <c r="M8" s="1">
        <f t="shared" si="2"/>
        <v>0</v>
      </c>
      <c r="N8" s="1">
        <f t="shared" si="2"/>
        <v>0</v>
      </c>
      <c r="O8" s="1">
        <f t="shared" si="2"/>
        <v>0</v>
      </c>
      <c r="P8" s="1">
        <f t="shared" si="2"/>
        <v>0</v>
      </c>
      <c r="Q8" s="1">
        <f t="shared" si="2"/>
        <v>0</v>
      </c>
      <c r="R8" s="1">
        <f t="shared" si="2"/>
        <v>0</v>
      </c>
      <c r="S8" s="1">
        <f t="shared" si="2"/>
        <v>0</v>
      </c>
      <c r="T8" s="1">
        <f t="shared" si="2"/>
        <v>0</v>
      </c>
      <c r="AF8" s="1">
        <f t="shared" si="3"/>
        <v>0</v>
      </c>
      <c r="AG8" s="1">
        <f t="shared" si="4"/>
        <v>0</v>
      </c>
      <c r="AH8" s="1">
        <f t="shared" si="4"/>
        <v>0</v>
      </c>
      <c r="AI8" s="1">
        <f t="shared" si="4"/>
        <v>0</v>
      </c>
      <c r="AJ8" s="1">
        <f t="shared" si="4"/>
        <v>0</v>
      </c>
      <c r="AK8" s="1">
        <f t="shared" si="4"/>
        <v>0</v>
      </c>
      <c r="AL8" s="1">
        <f t="shared" si="4"/>
        <v>0</v>
      </c>
      <c r="AM8" s="1">
        <f t="shared" si="4"/>
        <v>0</v>
      </c>
      <c r="AN8" s="1">
        <f t="shared" si="4"/>
        <v>0</v>
      </c>
      <c r="AO8" s="1">
        <f t="shared" si="4"/>
        <v>0</v>
      </c>
      <c r="AP8" s="1">
        <f t="shared" si="4"/>
        <v>0</v>
      </c>
      <c r="AQ8" s="1">
        <f t="shared" si="4"/>
        <v>0</v>
      </c>
      <c r="AR8" s="1">
        <f t="shared" si="4"/>
        <v>0</v>
      </c>
      <c r="AS8" s="1">
        <f t="shared" si="4"/>
        <v>0</v>
      </c>
      <c r="AT8" s="1">
        <f t="shared" si="4"/>
        <v>0</v>
      </c>
    </row>
    <row r="9" spans="4:46" hidden="1" outlineLevel="2">
      <c r="D9" s="1">
        <f>SUMIFS(NPV_Consolid!$C$14:$N$14,NPV_Consolid!$C$12:$N$12,E9)</f>
        <v>0</v>
      </c>
      <c r="E9" s="1" t="s">
        <v>368</v>
      </c>
      <c r="F9" s="1">
        <f t="shared" si="2"/>
        <v>0</v>
      </c>
      <c r="G9" s="1">
        <f t="shared" si="2"/>
        <v>0</v>
      </c>
      <c r="H9" s="1">
        <f t="shared" si="2"/>
        <v>0</v>
      </c>
      <c r="I9" s="1">
        <f t="shared" si="2"/>
        <v>0</v>
      </c>
      <c r="J9" s="1">
        <f t="shared" si="2"/>
        <v>0</v>
      </c>
      <c r="K9" s="1">
        <f t="shared" si="2"/>
        <v>0</v>
      </c>
      <c r="L9" s="1">
        <f t="shared" si="2"/>
        <v>0</v>
      </c>
      <c r="M9" s="1">
        <f t="shared" si="2"/>
        <v>0</v>
      </c>
      <c r="N9" s="1">
        <f t="shared" si="2"/>
        <v>0</v>
      </c>
      <c r="O9" s="1">
        <f t="shared" si="2"/>
        <v>0</v>
      </c>
      <c r="P9" s="1">
        <f t="shared" si="2"/>
        <v>0</v>
      </c>
      <c r="Q9" s="1">
        <f t="shared" si="2"/>
        <v>0</v>
      </c>
      <c r="R9" s="1">
        <f t="shared" si="2"/>
        <v>0</v>
      </c>
      <c r="S9" s="1">
        <f t="shared" si="2"/>
        <v>0</v>
      </c>
      <c r="T9" s="1">
        <f t="shared" si="2"/>
        <v>0</v>
      </c>
      <c r="AF9" s="1">
        <f t="shared" si="3"/>
        <v>0</v>
      </c>
      <c r="AG9" s="1">
        <f t="shared" si="4"/>
        <v>0</v>
      </c>
      <c r="AH9" s="1">
        <f t="shared" si="4"/>
        <v>0</v>
      </c>
      <c r="AI9" s="1">
        <f t="shared" si="4"/>
        <v>0</v>
      </c>
      <c r="AJ9" s="1">
        <f t="shared" si="4"/>
        <v>0</v>
      </c>
      <c r="AK9" s="1">
        <f t="shared" si="4"/>
        <v>0</v>
      </c>
      <c r="AL9" s="1">
        <f t="shared" si="4"/>
        <v>0</v>
      </c>
      <c r="AM9" s="1">
        <f t="shared" si="4"/>
        <v>0</v>
      </c>
      <c r="AN9" s="1">
        <f t="shared" si="4"/>
        <v>0</v>
      </c>
      <c r="AO9" s="1">
        <f t="shared" si="4"/>
        <v>0</v>
      </c>
      <c r="AP9" s="1">
        <f t="shared" si="4"/>
        <v>0</v>
      </c>
      <c r="AQ9" s="1">
        <f t="shared" si="4"/>
        <v>0</v>
      </c>
      <c r="AR9" s="1">
        <f t="shared" si="4"/>
        <v>0</v>
      </c>
      <c r="AS9" s="1">
        <f t="shared" si="4"/>
        <v>0</v>
      </c>
      <c r="AT9" s="1">
        <f t="shared" si="4"/>
        <v>0</v>
      </c>
    </row>
    <row r="10" spans="4:46" hidden="1" outlineLevel="2">
      <c r="D10" s="1">
        <f>SUMIFS(NPV_Consolid!$C$14:$N$14,NPV_Consolid!$C$12:$N$12,E10)</f>
        <v>0</v>
      </c>
      <c r="E10" s="1" t="s">
        <v>724</v>
      </c>
      <c r="F10" s="1">
        <f t="shared" si="2"/>
        <v>0</v>
      </c>
      <c r="G10" s="1">
        <f t="shared" si="2"/>
        <v>0</v>
      </c>
      <c r="H10" s="1">
        <f t="shared" si="2"/>
        <v>0</v>
      </c>
      <c r="I10" s="1">
        <f t="shared" si="2"/>
        <v>0</v>
      </c>
      <c r="J10" s="1">
        <f t="shared" si="2"/>
        <v>0</v>
      </c>
      <c r="K10" s="1">
        <f t="shared" si="2"/>
        <v>0</v>
      </c>
      <c r="L10" s="1">
        <f t="shared" si="2"/>
        <v>0</v>
      </c>
      <c r="M10" s="1">
        <f t="shared" si="2"/>
        <v>0</v>
      </c>
      <c r="N10" s="1">
        <f t="shared" si="2"/>
        <v>0</v>
      </c>
      <c r="O10" s="1">
        <f t="shared" si="2"/>
        <v>0</v>
      </c>
      <c r="P10" s="1">
        <f t="shared" si="2"/>
        <v>0</v>
      </c>
      <c r="Q10" s="1">
        <f t="shared" si="2"/>
        <v>0</v>
      </c>
      <c r="R10" s="1">
        <f t="shared" si="2"/>
        <v>0</v>
      </c>
      <c r="S10" s="1">
        <f t="shared" si="2"/>
        <v>0</v>
      </c>
      <c r="T10" s="1">
        <f t="shared" si="2"/>
        <v>0</v>
      </c>
      <c r="AF10" s="1">
        <f t="shared" si="3"/>
        <v>0</v>
      </c>
      <c r="AG10" s="1">
        <f t="shared" si="4"/>
        <v>0</v>
      </c>
      <c r="AH10" s="1">
        <f t="shared" si="4"/>
        <v>0</v>
      </c>
      <c r="AI10" s="1">
        <f t="shared" si="4"/>
        <v>0</v>
      </c>
      <c r="AJ10" s="1">
        <f t="shared" si="4"/>
        <v>0</v>
      </c>
      <c r="AK10" s="1">
        <f t="shared" si="4"/>
        <v>0</v>
      </c>
      <c r="AL10" s="1">
        <f t="shared" si="4"/>
        <v>0</v>
      </c>
      <c r="AM10" s="1">
        <f t="shared" si="4"/>
        <v>0</v>
      </c>
      <c r="AN10" s="1">
        <f t="shared" si="4"/>
        <v>0</v>
      </c>
      <c r="AO10" s="1">
        <f t="shared" si="4"/>
        <v>0</v>
      </c>
      <c r="AP10" s="1">
        <f t="shared" si="4"/>
        <v>0</v>
      </c>
      <c r="AQ10" s="1">
        <f t="shared" si="4"/>
        <v>0</v>
      </c>
      <c r="AR10" s="1">
        <f t="shared" si="4"/>
        <v>0</v>
      </c>
      <c r="AS10" s="1">
        <f t="shared" si="4"/>
        <v>0</v>
      </c>
      <c r="AT10" s="1">
        <f t="shared" si="4"/>
        <v>0</v>
      </c>
    </row>
    <row r="11" spans="4:46" hidden="1" outlineLevel="2">
      <c r="D11" s="1">
        <f>SUMIFS(NPV_Consolid!$C$14:$N$14,NPV_Consolid!$C$12:$N$12,E11)</f>
        <v>0</v>
      </c>
      <c r="E11" s="1" t="s">
        <v>370</v>
      </c>
      <c r="F11" s="1">
        <f t="shared" si="2"/>
        <v>0</v>
      </c>
      <c r="G11" s="1">
        <f t="shared" si="2"/>
        <v>0</v>
      </c>
      <c r="H11" s="1">
        <f t="shared" si="2"/>
        <v>0</v>
      </c>
      <c r="I11" s="1">
        <f t="shared" si="2"/>
        <v>0</v>
      </c>
      <c r="J11" s="1">
        <f t="shared" si="2"/>
        <v>0</v>
      </c>
      <c r="K11" s="1">
        <f t="shared" si="2"/>
        <v>0</v>
      </c>
      <c r="L11" s="1">
        <f t="shared" si="2"/>
        <v>0</v>
      </c>
      <c r="M11" s="1">
        <f t="shared" si="2"/>
        <v>0</v>
      </c>
      <c r="N11" s="1">
        <f t="shared" si="2"/>
        <v>0</v>
      </c>
      <c r="O11" s="1">
        <f t="shared" si="2"/>
        <v>0</v>
      </c>
      <c r="P11" s="1">
        <f t="shared" si="2"/>
        <v>0</v>
      </c>
      <c r="Q11" s="1">
        <f t="shared" si="2"/>
        <v>0</v>
      </c>
      <c r="R11" s="1">
        <f t="shared" si="2"/>
        <v>0</v>
      </c>
      <c r="S11" s="1">
        <f t="shared" si="2"/>
        <v>0</v>
      </c>
      <c r="T11" s="1">
        <f t="shared" si="2"/>
        <v>0</v>
      </c>
      <c r="AF11" s="1">
        <f t="shared" si="3"/>
        <v>0</v>
      </c>
      <c r="AG11" s="1">
        <f t="shared" si="4"/>
        <v>0</v>
      </c>
      <c r="AH11" s="1">
        <f t="shared" si="4"/>
        <v>0</v>
      </c>
      <c r="AI11" s="1">
        <f t="shared" si="4"/>
        <v>0</v>
      </c>
      <c r="AJ11" s="1">
        <f t="shared" si="4"/>
        <v>0</v>
      </c>
      <c r="AK11" s="1">
        <f t="shared" si="4"/>
        <v>0</v>
      </c>
      <c r="AL11" s="1">
        <f t="shared" si="4"/>
        <v>0</v>
      </c>
      <c r="AM11" s="1">
        <f t="shared" si="4"/>
        <v>0</v>
      </c>
      <c r="AN11" s="1">
        <f t="shared" si="4"/>
        <v>0</v>
      </c>
      <c r="AO11" s="1">
        <f t="shared" si="4"/>
        <v>0</v>
      </c>
      <c r="AP11" s="1">
        <f t="shared" si="4"/>
        <v>0</v>
      </c>
      <c r="AQ11" s="1">
        <f t="shared" si="4"/>
        <v>0</v>
      </c>
      <c r="AR11" s="1">
        <f t="shared" si="4"/>
        <v>0</v>
      </c>
      <c r="AS11" s="1">
        <f t="shared" si="4"/>
        <v>0</v>
      </c>
      <c r="AT11" s="1">
        <f t="shared" si="4"/>
        <v>0</v>
      </c>
    </row>
    <row r="12" spans="4:46" hidden="1" outlineLevel="2">
      <c r="D12" s="1">
        <f>SUMIFS(NPV_Consolid!$C$14:$N$14,NPV_Consolid!$C$12:$N$12,E12)</f>
        <v>0</v>
      </c>
      <c r="E12" s="1" t="s">
        <v>371</v>
      </c>
      <c r="F12" s="1">
        <f t="shared" si="2"/>
        <v>0</v>
      </c>
      <c r="G12" s="1">
        <f t="shared" si="2"/>
        <v>0</v>
      </c>
      <c r="H12" s="1">
        <f t="shared" si="2"/>
        <v>0</v>
      </c>
      <c r="I12" s="1">
        <f t="shared" si="2"/>
        <v>0</v>
      </c>
      <c r="J12" s="1">
        <f t="shared" si="2"/>
        <v>0</v>
      </c>
      <c r="K12" s="1">
        <f t="shared" si="2"/>
        <v>0</v>
      </c>
      <c r="L12" s="1">
        <f t="shared" si="2"/>
        <v>0</v>
      </c>
      <c r="M12" s="1">
        <f t="shared" si="2"/>
        <v>0</v>
      </c>
      <c r="N12" s="1">
        <f t="shared" si="2"/>
        <v>0</v>
      </c>
      <c r="O12" s="1">
        <f t="shared" si="2"/>
        <v>0</v>
      </c>
      <c r="P12" s="1">
        <f t="shared" si="2"/>
        <v>0</v>
      </c>
      <c r="Q12" s="1">
        <f t="shared" si="2"/>
        <v>0</v>
      </c>
      <c r="R12" s="1">
        <f t="shared" si="2"/>
        <v>0</v>
      </c>
      <c r="S12" s="1">
        <f t="shared" si="2"/>
        <v>0</v>
      </c>
      <c r="T12" s="1">
        <f t="shared" si="2"/>
        <v>0</v>
      </c>
      <c r="AF12" s="1">
        <f t="shared" si="3"/>
        <v>0</v>
      </c>
      <c r="AG12" s="1">
        <f t="shared" si="4"/>
        <v>0</v>
      </c>
      <c r="AH12" s="1">
        <f t="shared" si="4"/>
        <v>0</v>
      </c>
      <c r="AI12" s="1">
        <f t="shared" si="4"/>
        <v>0</v>
      </c>
      <c r="AJ12" s="1">
        <f t="shared" si="4"/>
        <v>0</v>
      </c>
      <c r="AK12" s="1">
        <f t="shared" si="4"/>
        <v>0</v>
      </c>
      <c r="AL12" s="1">
        <f t="shared" si="4"/>
        <v>0</v>
      </c>
      <c r="AM12" s="1">
        <f t="shared" si="4"/>
        <v>0</v>
      </c>
      <c r="AN12" s="1">
        <f t="shared" si="4"/>
        <v>0</v>
      </c>
      <c r="AO12" s="1">
        <f t="shared" si="4"/>
        <v>0</v>
      </c>
      <c r="AP12" s="1">
        <f t="shared" si="4"/>
        <v>0</v>
      </c>
      <c r="AQ12" s="1">
        <f t="shared" si="4"/>
        <v>0</v>
      </c>
      <c r="AR12" s="1">
        <f t="shared" si="4"/>
        <v>0</v>
      </c>
      <c r="AS12" s="1">
        <f t="shared" si="4"/>
        <v>0</v>
      </c>
      <c r="AT12" s="1">
        <f t="shared" si="4"/>
        <v>0</v>
      </c>
    </row>
    <row r="13" spans="4:46" hidden="1" outlineLevel="2">
      <c r="D13" s="1">
        <f>SUMIFS(NPV_Consolid!$C$14:$N$14,NPV_Consolid!$C$12:$N$12,E13)</f>
        <v>0</v>
      </c>
      <c r="E13" s="1" t="s">
        <v>369</v>
      </c>
      <c r="F13" s="1">
        <f t="shared" si="2"/>
        <v>0</v>
      </c>
      <c r="G13" s="1">
        <f t="shared" si="2"/>
        <v>0</v>
      </c>
      <c r="H13" s="1">
        <f t="shared" si="2"/>
        <v>0</v>
      </c>
      <c r="I13" s="1">
        <f t="shared" si="2"/>
        <v>0</v>
      </c>
      <c r="J13" s="1">
        <f t="shared" si="2"/>
        <v>0</v>
      </c>
      <c r="K13" s="1">
        <f t="shared" si="2"/>
        <v>0</v>
      </c>
      <c r="L13" s="1">
        <f t="shared" si="2"/>
        <v>0</v>
      </c>
      <c r="M13" s="1">
        <f t="shared" si="2"/>
        <v>0</v>
      </c>
      <c r="N13" s="1">
        <f t="shared" si="2"/>
        <v>0</v>
      </c>
      <c r="O13" s="1">
        <f t="shared" si="2"/>
        <v>0</v>
      </c>
      <c r="P13" s="1">
        <f t="shared" si="2"/>
        <v>0</v>
      </c>
      <c r="Q13" s="1">
        <f t="shared" si="2"/>
        <v>0</v>
      </c>
      <c r="R13" s="1">
        <f t="shared" si="2"/>
        <v>0</v>
      </c>
      <c r="S13" s="1">
        <f t="shared" si="2"/>
        <v>0</v>
      </c>
      <c r="T13" s="1">
        <f t="shared" si="2"/>
        <v>0</v>
      </c>
      <c r="AF13" s="1">
        <f t="shared" si="3"/>
        <v>0</v>
      </c>
      <c r="AG13" s="1">
        <f t="shared" si="4"/>
        <v>0</v>
      </c>
      <c r="AH13" s="1">
        <f t="shared" si="4"/>
        <v>0</v>
      </c>
      <c r="AI13" s="1">
        <f t="shared" si="4"/>
        <v>0</v>
      </c>
      <c r="AJ13" s="1">
        <f t="shared" si="4"/>
        <v>0</v>
      </c>
      <c r="AK13" s="1">
        <f t="shared" si="4"/>
        <v>0</v>
      </c>
      <c r="AL13" s="1">
        <f t="shared" si="4"/>
        <v>0</v>
      </c>
      <c r="AM13" s="1">
        <f t="shared" si="4"/>
        <v>0</v>
      </c>
      <c r="AN13" s="1">
        <f t="shared" si="4"/>
        <v>0</v>
      </c>
      <c r="AO13" s="1">
        <f t="shared" si="4"/>
        <v>0</v>
      </c>
      <c r="AP13" s="1">
        <f t="shared" si="4"/>
        <v>0</v>
      </c>
      <c r="AQ13" s="1">
        <f t="shared" si="4"/>
        <v>0</v>
      </c>
      <c r="AR13" s="1">
        <f t="shared" si="4"/>
        <v>0</v>
      </c>
      <c r="AS13" s="1">
        <f t="shared" si="4"/>
        <v>0</v>
      </c>
      <c r="AT13" s="1">
        <f t="shared" si="4"/>
        <v>0</v>
      </c>
    </row>
    <row r="14" spans="4:46" collapsed="1"/>
    <row r="15" spans="4:46">
      <c r="F15" s="930">
        <f>SUM(F19:F294)</f>
        <v>0</v>
      </c>
      <c r="G15" s="930">
        <f t="shared" ref="G15:T15" si="5">SUM(G19:G294)</f>
        <v>0</v>
      </c>
      <c r="H15" s="930">
        <f t="shared" si="5"/>
        <v>0</v>
      </c>
      <c r="I15" s="930">
        <f t="shared" si="5"/>
        <v>4348</v>
      </c>
      <c r="J15" s="930">
        <f t="shared" si="5"/>
        <v>13044</v>
      </c>
      <c r="K15" s="930">
        <f t="shared" si="5"/>
        <v>0</v>
      </c>
      <c r="L15" s="930">
        <f t="shared" si="5"/>
        <v>0</v>
      </c>
      <c r="M15" s="930">
        <f t="shared" si="5"/>
        <v>0</v>
      </c>
      <c r="N15" s="930">
        <f t="shared" si="5"/>
        <v>0</v>
      </c>
      <c r="O15" s="930">
        <f t="shared" si="5"/>
        <v>0</v>
      </c>
      <c r="P15" s="930">
        <f t="shared" si="5"/>
        <v>0</v>
      </c>
      <c r="Q15" s="930">
        <f t="shared" si="5"/>
        <v>0</v>
      </c>
      <c r="R15" s="930">
        <f t="shared" si="5"/>
        <v>0</v>
      </c>
      <c r="S15" s="930">
        <f t="shared" si="5"/>
        <v>0</v>
      </c>
      <c r="T15" s="930">
        <f t="shared" si="5"/>
        <v>0</v>
      </c>
      <c r="U15" s="930"/>
      <c r="AF15" s="930">
        <f>SUM(AF19:AF294)</f>
        <v>0</v>
      </c>
      <c r="AG15" s="930">
        <f t="shared" ref="AG15:AT15" si="6">SUM(AG19:AG294)</f>
        <v>0</v>
      </c>
      <c r="AH15" s="930">
        <f t="shared" si="6"/>
        <v>0</v>
      </c>
      <c r="AI15" s="930">
        <f t="shared" si="6"/>
        <v>0</v>
      </c>
      <c r="AJ15" s="930">
        <f t="shared" si="6"/>
        <v>0</v>
      </c>
      <c r="AK15" s="930">
        <f t="shared" si="6"/>
        <v>869.6</v>
      </c>
      <c r="AL15" s="930">
        <f t="shared" si="6"/>
        <v>869.6</v>
      </c>
      <c r="AM15" s="930">
        <f t="shared" si="6"/>
        <v>869.6</v>
      </c>
      <c r="AN15" s="930">
        <f t="shared" si="6"/>
        <v>869.6</v>
      </c>
      <c r="AO15" s="930">
        <f t="shared" si="6"/>
        <v>869.6</v>
      </c>
      <c r="AP15" s="930">
        <f t="shared" si="6"/>
        <v>869.6</v>
      </c>
      <c r="AQ15" s="930">
        <f t="shared" si="6"/>
        <v>869.6</v>
      </c>
      <c r="AR15" s="930">
        <f t="shared" si="6"/>
        <v>869.6</v>
      </c>
      <c r="AS15" s="930">
        <f t="shared" si="6"/>
        <v>869.6</v>
      </c>
      <c r="AT15" s="930">
        <f t="shared" si="6"/>
        <v>869.6</v>
      </c>
    </row>
    <row r="16" spans="4:46">
      <c r="F16" s="931" t="s">
        <v>839</v>
      </c>
      <c r="G16" s="931" t="s">
        <v>839</v>
      </c>
      <c r="H16" s="931" t="s">
        <v>839</v>
      </c>
      <c r="I16" s="931" t="s">
        <v>839</v>
      </c>
      <c r="J16" s="931" t="s">
        <v>839</v>
      </c>
      <c r="K16" s="931" t="s">
        <v>839</v>
      </c>
      <c r="L16" s="931" t="s">
        <v>839</v>
      </c>
      <c r="M16" s="931" t="s">
        <v>839</v>
      </c>
      <c r="N16" s="931" t="s">
        <v>839</v>
      </c>
      <c r="O16" s="931" t="s">
        <v>839</v>
      </c>
      <c r="P16" s="931" t="s">
        <v>839</v>
      </c>
      <c r="Q16" s="931" t="s">
        <v>839</v>
      </c>
      <c r="R16" s="931" t="s">
        <v>839</v>
      </c>
      <c r="S16" s="931" t="s">
        <v>839</v>
      </c>
      <c r="T16" s="931" t="s">
        <v>839</v>
      </c>
      <c r="AF16" s="931" t="s">
        <v>840</v>
      </c>
      <c r="AG16" s="931" t="s">
        <v>840</v>
      </c>
      <c r="AH16" s="931" t="s">
        <v>840</v>
      </c>
      <c r="AI16" s="931" t="s">
        <v>840</v>
      </c>
      <c r="AJ16" s="931" t="s">
        <v>840</v>
      </c>
      <c r="AK16" s="931" t="s">
        <v>840</v>
      </c>
      <c r="AL16" s="931" t="s">
        <v>840</v>
      </c>
      <c r="AM16" s="931" t="s">
        <v>840</v>
      </c>
      <c r="AN16" s="931" t="s">
        <v>840</v>
      </c>
      <c r="AO16" s="931" t="s">
        <v>840</v>
      </c>
      <c r="AP16" s="931" t="s">
        <v>840</v>
      </c>
      <c r="AQ16" s="931" t="s">
        <v>840</v>
      </c>
      <c r="AR16" s="931" t="s">
        <v>840</v>
      </c>
      <c r="AS16" s="931" t="s">
        <v>840</v>
      </c>
      <c r="AT16" s="931" t="s">
        <v>840</v>
      </c>
    </row>
    <row r="17" spans="1:46">
      <c r="C17" s="1" t="s">
        <v>835</v>
      </c>
      <c r="E17" s="1146" t="s">
        <v>841</v>
      </c>
      <c r="F17" s="932">
        <f>NPV_RUB_EUR!C3</f>
        <v>-4</v>
      </c>
      <c r="G17" s="932">
        <f>NPV_RUB_EUR!D3</f>
        <v>-3</v>
      </c>
      <c r="H17" s="932">
        <f>NPV_RUB_EUR!E3</f>
        <v>-2</v>
      </c>
      <c r="I17" s="932">
        <f>NPV_RUB_EUR!F3</f>
        <v>-1</v>
      </c>
      <c r="J17" s="932">
        <f>NPV_RUB_EUR!G3</f>
        <v>0</v>
      </c>
      <c r="K17" s="932">
        <f>NPV_RUB_EUR!H3</f>
        <v>1</v>
      </c>
      <c r="L17" s="932">
        <f>NPV_RUB_EUR!I3</f>
        <v>2</v>
      </c>
      <c r="M17" s="932">
        <f>NPV_RUB_EUR!J3</f>
        <v>3</v>
      </c>
      <c r="N17" s="932">
        <f>NPV_RUB_EUR!K3</f>
        <v>4</v>
      </c>
      <c r="O17" s="932">
        <f>NPV_RUB_EUR!L3</f>
        <v>5</v>
      </c>
      <c r="P17" s="932">
        <f>NPV_RUB_EUR!M3</f>
        <v>6</v>
      </c>
      <c r="Q17" s="932">
        <f>NPV_RUB_EUR!N3</f>
        <v>7</v>
      </c>
      <c r="R17" s="932">
        <f>NPV_RUB_EUR!O3</f>
        <v>8</v>
      </c>
      <c r="S17" s="1">
        <v>9</v>
      </c>
      <c r="T17" s="1">
        <v>10</v>
      </c>
      <c r="AF17" s="932">
        <f>NPV_RUB_EUR!C3</f>
        <v>-4</v>
      </c>
      <c r="AG17" s="932">
        <f>NPV_RUB_EUR!D3</f>
        <v>-3</v>
      </c>
      <c r="AH17" s="932">
        <f>NPV_RUB_EUR!E3</f>
        <v>-2</v>
      </c>
      <c r="AI17" s="932">
        <f>NPV_RUB_EUR!F3</f>
        <v>-1</v>
      </c>
      <c r="AJ17" s="932">
        <f>NPV_RUB_EUR!G3</f>
        <v>0</v>
      </c>
      <c r="AK17" s="932">
        <f>NPV_RUB_EUR!H3</f>
        <v>1</v>
      </c>
      <c r="AL17" s="932">
        <f>NPV_RUB_EUR!I3</f>
        <v>2</v>
      </c>
      <c r="AM17" s="932">
        <f>NPV_RUB_EUR!J3</f>
        <v>3</v>
      </c>
      <c r="AN17" s="932">
        <f>NPV_RUB_EUR!K3</f>
        <v>4</v>
      </c>
      <c r="AO17" s="932">
        <f>NPV_RUB_EUR!L3</f>
        <v>5</v>
      </c>
      <c r="AP17" s="932">
        <f>NPV_RUB_EUR!M3</f>
        <v>6</v>
      </c>
      <c r="AQ17" s="932">
        <f>NPV_RUB_EUR!N3</f>
        <v>7</v>
      </c>
      <c r="AR17" s="932">
        <f>NPV_RUB_EUR!O3</f>
        <v>8</v>
      </c>
      <c r="AS17" s="1">
        <v>9</v>
      </c>
      <c r="AT17" s="1">
        <v>10</v>
      </c>
    </row>
    <row r="18" spans="1:46" ht="51">
      <c r="A18" s="1147" t="s">
        <v>842</v>
      </c>
      <c r="B18" s="1147" t="s">
        <v>843</v>
      </c>
      <c r="C18" s="1147" t="s">
        <v>844</v>
      </c>
      <c r="D18" s="1147"/>
      <c r="E18" s="1116" t="s">
        <v>249</v>
      </c>
      <c r="F18" s="933">
        <f>NPV_RUB_EUR!C4</f>
        <v>2022</v>
      </c>
      <c r="G18" s="933">
        <f>NPV_RUB_EUR!D4</f>
        <v>2023</v>
      </c>
      <c r="H18" s="933">
        <f>NPV_RUB_EUR!E4</f>
        <v>2024</v>
      </c>
      <c r="I18" s="933">
        <f>NPV_RUB_EUR!F4</f>
        <v>2025</v>
      </c>
      <c r="J18" s="933">
        <f>NPV_RUB_EUR!G4</f>
        <v>2026</v>
      </c>
      <c r="K18" s="933">
        <f>NPV_RUB_EUR!H4</f>
        <v>2027</v>
      </c>
      <c r="L18" s="933">
        <f>NPV_RUB_EUR!I4</f>
        <v>2028</v>
      </c>
      <c r="M18" s="933">
        <f>NPV_RUB_EUR!J4</f>
        <v>2029</v>
      </c>
      <c r="N18" s="933">
        <f>NPV_RUB_EUR!K4</f>
        <v>2030</v>
      </c>
      <c r="O18" s="933">
        <f>NPV_RUB_EUR!L4</f>
        <v>2031</v>
      </c>
      <c r="P18" s="933">
        <f>NPV_RUB_EUR!M4</f>
        <v>2032</v>
      </c>
      <c r="Q18" s="933">
        <f>NPV_RUB_EUR!N4</f>
        <v>2033</v>
      </c>
      <c r="R18" s="933">
        <f>NPV_RUB_EUR!N4</f>
        <v>2033</v>
      </c>
      <c r="S18" s="1134">
        <f>R18+1</f>
        <v>2034</v>
      </c>
      <c r="T18" s="1134">
        <f>S18+1</f>
        <v>2035</v>
      </c>
      <c r="U18" s="1148"/>
      <c r="V18" s="1149" t="s">
        <v>845</v>
      </c>
      <c r="W18" s="1149" t="s">
        <v>846</v>
      </c>
      <c r="X18" s="1149" t="s">
        <v>847</v>
      </c>
      <c r="Y18" s="1149" t="s">
        <v>848</v>
      </c>
      <c r="Z18" s="1149" t="s">
        <v>849</v>
      </c>
      <c r="AA18" s="1149" t="s">
        <v>850</v>
      </c>
      <c r="AB18" s="1149" t="s">
        <v>851</v>
      </c>
      <c r="AC18" s="1149" t="s">
        <v>852</v>
      </c>
      <c r="AD18" s="1149" t="s">
        <v>853</v>
      </c>
      <c r="AF18" s="933">
        <f>NPV_RUB_EUR!C4</f>
        <v>2022</v>
      </c>
      <c r="AG18" s="933">
        <f>NPV_RUB_EUR!D4</f>
        <v>2023</v>
      </c>
      <c r="AH18" s="933">
        <f>NPV_RUB_EUR!E4</f>
        <v>2024</v>
      </c>
      <c r="AI18" s="933">
        <f>NPV_RUB_EUR!F4</f>
        <v>2025</v>
      </c>
      <c r="AJ18" s="933">
        <f>NPV_RUB_EUR!G4</f>
        <v>2026</v>
      </c>
      <c r="AK18" s="933">
        <f>NPV_RUB_EUR!H4</f>
        <v>2027</v>
      </c>
      <c r="AL18" s="933">
        <f>NPV_RUB_EUR!I4</f>
        <v>2028</v>
      </c>
      <c r="AM18" s="933">
        <f>NPV_RUB_EUR!J4</f>
        <v>2029</v>
      </c>
      <c r="AN18" s="933">
        <f>NPV_RUB_EUR!K4</f>
        <v>2030</v>
      </c>
      <c r="AO18" s="933">
        <f>NPV_RUB_EUR!L4</f>
        <v>2031</v>
      </c>
      <c r="AP18" s="933">
        <f>NPV_RUB_EUR!M4</f>
        <v>2032</v>
      </c>
      <c r="AQ18" s="933">
        <f>NPV_RUB_EUR!N4</f>
        <v>2033</v>
      </c>
      <c r="AR18" s="933">
        <f>NPV_RUB_EUR!O4</f>
        <v>2034</v>
      </c>
      <c r="AS18" s="933">
        <f>AR18+1</f>
        <v>2035</v>
      </c>
      <c r="AT18" s="933">
        <f>AS18+1</f>
        <v>2036</v>
      </c>
    </row>
    <row r="19" spans="1:46">
      <c r="A19" s="1150"/>
      <c r="B19" s="1150"/>
      <c r="C19" s="1151" t="s">
        <v>854</v>
      </c>
      <c r="D19" s="1151" t="s">
        <v>855</v>
      </c>
      <c r="E19" s="1152" t="s">
        <v>715</v>
      </c>
      <c r="F19" s="1118"/>
      <c r="G19" s="1118"/>
      <c r="H19" s="1118"/>
      <c r="I19" s="1118"/>
      <c r="J19" s="1118"/>
      <c r="K19" s="1118"/>
      <c r="L19" s="1118"/>
      <c r="M19" s="1118"/>
      <c r="N19" s="1118"/>
      <c r="O19" s="1118"/>
      <c r="P19" s="1118"/>
      <c r="Q19" s="1118"/>
      <c r="R19" s="1118"/>
      <c r="S19" s="1118"/>
      <c r="T19" s="1118"/>
      <c r="V19" s="1117">
        <v>20</v>
      </c>
      <c r="W19" s="1117">
        <f t="shared" ref="W19:W82" si="7">SUM(F19:T19)</f>
        <v>0</v>
      </c>
      <c r="X19" s="1136">
        <f t="shared" ref="X19:X82" si="8">W19/V19</f>
        <v>0</v>
      </c>
      <c r="Y19" s="932">
        <f>Input!$C$8</f>
        <v>2027</v>
      </c>
      <c r="Z19" s="932">
        <f>Input!$D$8</f>
        <v>1</v>
      </c>
      <c r="AA19" s="1117">
        <f t="shared" ref="AA19:AA82" si="9">X19/12*(13-Z19)</f>
        <v>0</v>
      </c>
      <c r="AB19" s="932">
        <f t="shared" ref="AB19:AB82" si="10">Y19+V19</f>
        <v>2047</v>
      </c>
      <c r="AC19" s="932">
        <f t="shared" ref="AC19:AC82" si="11">Z19-1</f>
        <v>0</v>
      </c>
      <c r="AD19" s="1117">
        <f t="shared" ref="AD19:AD82" si="12">X19/12*AC19</f>
        <v>0</v>
      </c>
      <c r="AF19" s="1117">
        <f t="shared" ref="AF19:AT52" si="13">IF(OR(AF$18&lt;$Y19,AF$18&gt;$AB19),0,
IF(AND(AF$18&gt;$Y19,AF$18&lt;$AB19),$X19,
IF(AF$18=$Y19,$AA19,
IF(AF$18=$AB19,$AD19,))))</f>
        <v>0</v>
      </c>
      <c r="AG19" s="1117">
        <f t="shared" ref="AG19:AT36" si="14">IF(OR(AG$18&lt;$Y19,AG$18&gt;$AB19),0,
IF(AND(AG$18&gt;$Y19,AG$18&lt;$AB19),$X19,
IF(AG$18=$Y19,$AA19,
IF(AG$18=$AB19,$AD19,))))</f>
        <v>0</v>
      </c>
      <c r="AH19" s="1117">
        <f t="shared" si="14"/>
        <v>0</v>
      </c>
      <c r="AI19" s="1117">
        <f t="shared" si="14"/>
        <v>0</v>
      </c>
      <c r="AJ19" s="1117">
        <f t="shared" si="14"/>
        <v>0</v>
      </c>
      <c r="AK19" s="1117">
        <f t="shared" si="14"/>
        <v>0</v>
      </c>
      <c r="AL19" s="1117">
        <f t="shared" si="14"/>
        <v>0</v>
      </c>
      <c r="AM19" s="1117">
        <f>IF(OR(AM$18&lt;$Y19,AM$18&gt;$AB19),0,
IF(AND(AM$18&gt;$Y19,AM$18&lt;$AB19),$X19,
IF(AM$18=$Y19,$AA19,
IF(AM$18=$AB19,$AD19,))))</f>
        <v>0</v>
      </c>
      <c r="AN19" s="1117">
        <f t="shared" si="14"/>
        <v>0</v>
      </c>
      <c r="AO19" s="1117">
        <f t="shared" si="14"/>
        <v>0</v>
      </c>
      <c r="AP19" s="1117">
        <f t="shared" si="14"/>
        <v>0</v>
      </c>
      <c r="AQ19" s="1117">
        <f t="shared" si="14"/>
        <v>0</v>
      </c>
      <c r="AR19" s="1117">
        <f t="shared" si="14"/>
        <v>0</v>
      </c>
      <c r="AS19" s="1117">
        <f t="shared" si="14"/>
        <v>0</v>
      </c>
      <c r="AT19" s="1117">
        <f t="shared" si="14"/>
        <v>0</v>
      </c>
    </row>
    <row r="20" spans="1:46">
      <c r="A20" s="1150"/>
      <c r="B20" s="1150"/>
      <c r="C20" s="932" t="s">
        <v>387</v>
      </c>
      <c r="D20" s="932" t="s">
        <v>855</v>
      </c>
      <c r="E20" s="1152" t="s">
        <v>715</v>
      </c>
      <c r="F20" s="1118"/>
      <c r="G20" s="1153">
        <v>0</v>
      </c>
      <c r="H20" s="1154">
        <v>0</v>
      </c>
      <c r="I20" s="1154">
        <v>4348</v>
      </c>
      <c r="J20" s="1154">
        <v>0</v>
      </c>
      <c r="K20" s="1154">
        <v>0</v>
      </c>
      <c r="L20" s="1118"/>
      <c r="M20" s="1118"/>
      <c r="N20" s="1118"/>
      <c r="O20" s="1118"/>
      <c r="P20" s="1118"/>
      <c r="Q20" s="1118"/>
      <c r="R20" s="1118"/>
      <c r="S20" s="1118"/>
      <c r="T20" s="1118"/>
      <c r="V20" s="1117">
        <v>20</v>
      </c>
      <c r="W20" s="1117">
        <f t="shared" si="7"/>
        <v>4348</v>
      </c>
      <c r="X20" s="1136">
        <f t="shared" si="8"/>
        <v>217.4</v>
      </c>
      <c r="Y20" s="932">
        <f>Input!$C$8</f>
        <v>2027</v>
      </c>
      <c r="Z20" s="932">
        <f>Input!$D$8</f>
        <v>1</v>
      </c>
      <c r="AA20" s="1117">
        <f t="shared" si="9"/>
        <v>217.4</v>
      </c>
      <c r="AB20" s="932">
        <f t="shared" si="10"/>
        <v>2047</v>
      </c>
      <c r="AC20" s="932">
        <f t="shared" si="11"/>
        <v>0</v>
      </c>
      <c r="AD20" s="1117">
        <f t="shared" si="12"/>
        <v>0</v>
      </c>
      <c r="AF20" s="1117">
        <f t="shared" si="13"/>
        <v>0</v>
      </c>
      <c r="AG20" s="1117">
        <f t="shared" si="14"/>
        <v>0</v>
      </c>
      <c r="AH20" s="1117">
        <f t="shared" si="14"/>
        <v>0</v>
      </c>
      <c r="AI20" s="1117">
        <f t="shared" si="14"/>
        <v>0</v>
      </c>
      <c r="AJ20" s="1117">
        <f t="shared" si="14"/>
        <v>0</v>
      </c>
      <c r="AK20" s="1117">
        <f t="shared" si="14"/>
        <v>217.4</v>
      </c>
      <c r="AL20" s="1117">
        <f t="shared" si="14"/>
        <v>217.4</v>
      </c>
      <c r="AM20" s="1117">
        <f t="shared" si="14"/>
        <v>217.4</v>
      </c>
      <c r="AN20" s="1117">
        <f t="shared" si="14"/>
        <v>217.4</v>
      </c>
      <c r="AO20" s="1117">
        <f t="shared" si="14"/>
        <v>217.4</v>
      </c>
      <c r="AP20" s="1117">
        <f t="shared" si="14"/>
        <v>217.4</v>
      </c>
      <c r="AQ20" s="1117">
        <f t="shared" si="14"/>
        <v>217.4</v>
      </c>
      <c r="AR20" s="1117">
        <f t="shared" si="14"/>
        <v>217.4</v>
      </c>
      <c r="AS20" s="1117">
        <f t="shared" si="14"/>
        <v>217.4</v>
      </c>
      <c r="AT20" s="1117">
        <f t="shared" si="14"/>
        <v>217.4</v>
      </c>
    </row>
    <row r="21" spans="1:46">
      <c r="A21" s="1150"/>
      <c r="B21" s="1150"/>
      <c r="C21" s="932" t="s">
        <v>388</v>
      </c>
      <c r="D21" s="932" t="s">
        <v>855</v>
      </c>
      <c r="E21" s="1152" t="s">
        <v>715</v>
      </c>
      <c r="F21" s="1118"/>
      <c r="G21" s="1155">
        <v>0</v>
      </c>
      <c r="H21" s="1156">
        <v>0</v>
      </c>
      <c r="I21" s="1156">
        <v>0</v>
      </c>
      <c r="J21" s="1156">
        <v>0</v>
      </c>
      <c r="K21" s="1156">
        <v>0</v>
      </c>
      <c r="L21" s="1118"/>
      <c r="M21" s="1118"/>
      <c r="N21" s="1118"/>
      <c r="O21" s="1118"/>
      <c r="P21" s="1118"/>
      <c r="Q21" s="1118"/>
      <c r="R21" s="1118"/>
      <c r="S21" s="1118"/>
      <c r="T21" s="1118"/>
      <c r="V21" s="1117">
        <v>20</v>
      </c>
      <c r="W21" s="1117">
        <f t="shared" si="7"/>
        <v>0</v>
      </c>
      <c r="X21" s="1136">
        <f t="shared" si="8"/>
        <v>0</v>
      </c>
      <c r="Y21" s="932">
        <f>Input!$C$8</f>
        <v>2027</v>
      </c>
      <c r="Z21" s="932">
        <f>Input!$D$8</f>
        <v>1</v>
      </c>
      <c r="AA21" s="1117">
        <f t="shared" si="9"/>
        <v>0</v>
      </c>
      <c r="AB21" s="932">
        <f t="shared" si="10"/>
        <v>2047</v>
      </c>
      <c r="AC21" s="932">
        <f t="shared" si="11"/>
        <v>0</v>
      </c>
      <c r="AD21" s="1117">
        <f t="shared" si="12"/>
        <v>0</v>
      </c>
      <c r="AF21" s="1117">
        <f t="shared" si="13"/>
        <v>0</v>
      </c>
      <c r="AG21" s="1117">
        <f t="shared" si="14"/>
        <v>0</v>
      </c>
      <c r="AH21" s="1117">
        <f t="shared" si="14"/>
        <v>0</v>
      </c>
      <c r="AI21" s="1117">
        <f t="shared" si="14"/>
        <v>0</v>
      </c>
      <c r="AJ21" s="1117">
        <f t="shared" si="14"/>
        <v>0</v>
      </c>
      <c r="AK21" s="1117">
        <f t="shared" si="14"/>
        <v>0</v>
      </c>
      <c r="AL21" s="1117">
        <f t="shared" si="14"/>
        <v>0</v>
      </c>
      <c r="AM21" s="1117">
        <f t="shared" si="14"/>
        <v>0</v>
      </c>
      <c r="AN21" s="1117">
        <f t="shared" si="14"/>
        <v>0</v>
      </c>
      <c r="AO21" s="1117">
        <f t="shared" si="14"/>
        <v>0</v>
      </c>
      <c r="AP21" s="1117">
        <f t="shared" si="14"/>
        <v>0</v>
      </c>
      <c r="AQ21" s="1117">
        <f t="shared" si="14"/>
        <v>0</v>
      </c>
      <c r="AR21" s="1117">
        <f t="shared" si="14"/>
        <v>0</v>
      </c>
      <c r="AS21" s="1117">
        <f t="shared" si="14"/>
        <v>0</v>
      </c>
      <c r="AT21" s="1117">
        <f t="shared" si="14"/>
        <v>0</v>
      </c>
    </row>
    <row r="22" spans="1:46">
      <c r="A22" s="1150"/>
      <c r="B22" s="1150"/>
      <c r="C22" s="932" t="s">
        <v>389</v>
      </c>
      <c r="D22" s="932" t="s">
        <v>855</v>
      </c>
      <c r="E22" s="1152" t="s">
        <v>715</v>
      </c>
      <c r="F22" s="1118"/>
      <c r="G22" s="1155">
        <v>0</v>
      </c>
      <c r="H22" s="1156">
        <v>0</v>
      </c>
      <c r="I22" s="1156">
        <v>0</v>
      </c>
      <c r="J22" s="1156">
        <v>0</v>
      </c>
      <c r="K22" s="1156">
        <v>0</v>
      </c>
      <c r="L22" s="1118"/>
      <c r="M22" s="1118"/>
      <c r="N22" s="1118"/>
      <c r="O22" s="1118"/>
      <c r="P22" s="1118"/>
      <c r="Q22" s="1118"/>
      <c r="R22" s="1118"/>
      <c r="S22" s="1118"/>
      <c r="T22" s="1118"/>
      <c r="V22" s="1117">
        <v>20</v>
      </c>
      <c r="W22" s="1117">
        <f t="shared" si="7"/>
        <v>0</v>
      </c>
      <c r="X22" s="1136">
        <f t="shared" si="8"/>
        <v>0</v>
      </c>
      <c r="Y22" s="932">
        <f>Input!$C$8</f>
        <v>2027</v>
      </c>
      <c r="Z22" s="932">
        <f>Input!$D$8</f>
        <v>1</v>
      </c>
      <c r="AA22" s="1117">
        <f t="shared" si="9"/>
        <v>0</v>
      </c>
      <c r="AB22" s="932">
        <f t="shared" si="10"/>
        <v>2047</v>
      </c>
      <c r="AC22" s="932">
        <f t="shared" si="11"/>
        <v>0</v>
      </c>
      <c r="AD22" s="1117">
        <f t="shared" si="12"/>
        <v>0</v>
      </c>
      <c r="AF22" s="1117">
        <f t="shared" si="13"/>
        <v>0</v>
      </c>
      <c r="AG22" s="1117">
        <f t="shared" si="14"/>
        <v>0</v>
      </c>
      <c r="AH22" s="1117">
        <f t="shared" si="14"/>
        <v>0</v>
      </c>
      <c r="AI22" s="1117">
        <f t="shared" si="14"/>
        <v>0</v>
      </c>
      <c r="AJ22" s="1117">
        <f t="shared" si="14"/>
        <v>0</v>
      </c>
      <c r="AK22" s="1117">
        <f t="shared" si="14"/>
        <v>0</v>
      </c>
      <c r="AL22" s="1117">
        <f t="shared" si="14"/>
        <v>0</v>
      </c>
      <c r="AM22" s="1117">
        <f t="shared" si="14"/>
        <v>0</v>
      </c>
      <c r="AN22" s="1117">
        <f t="shared" si="14"/>
        <v>0</v>
      </c>
      <c r="AO22" s="1117">
        <f t="shared" si="14"/>
        <v>0</v>
      </c>
      <c r="AP22" s="1117">
        <f t="shared" si="14"/>
        <v>0</v>
      </c>
      <c r="AQ22" s="1117">
        <f t="shared" si="14"/>
        <v>0</v>
      </c>
      <c r="AR22" s="1117">
        <f t="shared" si="14"/>
        <v>0</v>
      </c>
      <c r="AS22" s="1117">
        <f t="shared" si="14"/>
        <v>0</v>
      </c>
      <c r="AT22" s="1117">
        <f t="shared" si="14"/>
        <v>0</v>
      </c>
    </row>
    <row r="23" spans="1:46">
      <c r="A23" s="1150"/>
      <c r="B23" s="1150"/>
      <c r="C23" s="932" t="s">
        <v>856</v>
      </c>
      <c r="D23" s="932" t="s">
        <v>855</v>
      </c>
      <c r="E23" s="1152" t="s">
        <v>715</v>
      </c>
      <c r="F23" s="1118"/>
      <c r="G23" s="1155">
        <v>0</v>
      </c>
      <c r="H23" s="1156">
        <v>0</v>
      </c>
      <c r="I23" s="1156">
        <v>0</v>
      </c>
      <c r="J23" s="1156">
        <v>8696</v>
      </c>
      <c r="K23" s="1156">
        <v>0</v>
      </c>
      <c r="L23" s="1118"/>
      <c r="M23" s="1118"/>
      <c r="N23" s="1118"/>
      <c r="O23" s="1118"/>
      <c r="P23" s="1118"/>
      <c r="Q23" s="1118"/>
      <c r="R23" s="1118"/>
      <c r="S23" s="1118"/>
      <c r="T23" s="1118"/>
      <c r="V23" s="1117">
        <v>20</v>
      </c>
      <c r="W23" s="1117">
        <f t="shared" si="7"/>
        <v>8696</v>
      </c>
      <c r="X23" s="1136">
        <f t="shared" si="8"/>
        <v>434.8</v>
      </c>
      <c r="Y23" s="932">
        <f>Input!$C$8</f>
        <v>2027</v>
      </c>
      <c r="Z23" s="932">
        <f>Input!$D$8</f>
        <v>1</v>
      </c>
      <c r="AA23" s="1117">
        <f t="shared" si="9"/>
        <v>434.8</v>
      </c>
      <c r="AB23" s="932">
        <f t="shared" si="10"/>
        <v>2047</v>
      </c>
      <c r="AC23" s="932">
        <f t="shared" si="11"/>
        <v>0</v>
      </c>
      <c r="AD23" s="1117">
        <f t="shared" si="12"/>
        <v>0</v>
      </c>
      <c r="AF23" s="1117">
        <f t="shared" si="13"/>
        <v>0</v>
      </c>
      <c r="AG23" s="1117">
        <f t="shared" si="14"/>
        <v>0</v>
      </c>
      <c r="AH23" s="1117">
        <f t="shared" si="14"/>
        <v>0</v>
      </c>
      <c r="AI23" s="1117">
        <f t="shared" si="14"/>
        <v>0</v>
      </c>
      <c r="AJ23" s="1117">
        <f t="shared" si="14"/>
        <v>0</v>
      </c>
      <c r="AK23" s="1117">
        <f t="shared" si="14"/>
        <v>434.8</v>
      </c>
      <c r="AL23" s="1117">
        <f t="shared" si="14"/>
        <v>434.8</v>
      </c>
      <c r="AM23" s="1117">
        <f t="shared" si="14"/>
        <v>434.8</v>
      </c>
      <c r="AN23" s="1117">
        <f t="shared" si="14"/>
        <v>434.8</v>
      </c>
      <c r="AO23" s="1117">
        <f t="shared" si="14"/>
        <v>434.8</v>
      </c>
      <c r="AP23" s="1117">
        <f t="shared" si="14"/>
        <v>434.8</v>
      </c>
      <c r="AQ23" s="1117">
        <f t="shared" si="14"/>
        <v>434.8</v>
      </c>
      <c r="AR23" s="1117">
        <f t="shared" si="14"/>
        <v>434.8</v>
      </c>
      <c r="AS23" s="1117">
        <f t="shared" si="14"/>
        <v>434.8</v>
      </c>
      <c r="AT23" s="1117">
        <f t="shared" si="14"/>
        <v>434.8</v>
      </c>
    </row>
    <row r="24" spans="1:46">
      <c r="A24" s="1150"/>
      <c r="B24" s="1150"/>
      <c r="C24" s="932" t="s">
        <v>857</v>
      </c>
      <c r="D24" s="932" t="s">
        <v>855</v>
      </c>
      <c r="E24" s="1152" t="s">
        <v>715</v>
      </c>
      <c r="F24" s="1118"/>
      <c r="G24" s="1157" t="s">
        <v>858</v>
      </c>
      <c r="H24" s="1158" t="s">
        <v>858</v>
      </c>
      <c r="I24" s="1158" t="s">
        <v>858</v>
      </c>
      <c r="J24" s="1158" t="s">
        <v>858</v>
      </c>
      <c r="K24" s="1158" t="s">
        <v>858</v>
      </c>
      <c r="L24" s="1118"/>
      <c r="M24" s="1118"/>
      <c r="N24" s="1118"/>
      <c r="O24" s="1118"/>
      <c r="P24" s="1118"/>
      <c r="Q24" s="1118"/>
      <c r="R24" s="1118"/>
      <c r="S24" s="1118"/>
      <c r="T24" s="1118"/>
      <c r="V24" s="1117">
        <v>20</v>
      </c>
      <c r="W24" s="1117">
        <f t="shared" si="7"/>
        <v>0</v>
      </c>
      <c r="X24" s="1136">
        <f t="shared" si="8"/>
        <v>0</v>
      </c>
      <c r="Y24" s="932">
        <f>Input!$C$8</f>
        <v>2027</v>
      </c>
      <c r="Z24" s="932">
        <f>Input!$D$8</f>
        <v>1</v>
      </c>
      <c r="AA24" s="1117">
        <f t="shared" si="9"/>
        <v>0</v>
      </c>
      <c r="AB24" s="932">
        <f t="shared" si="10"/>
        <v>2047</v>
      </c>
      <c r="AC24" s="932">
        <f t="shared" si="11"/>
        <v>0</v>
      </c>
      <c r="AD24" s="1117">
        <f t="shared" si="12"/>
        <v>0</v>
      </c>
      <c r="AF24" s="1117">
        <f t="shared" si="13"/>
        <v>0</v>
      </c>
      <c r="AG24" s="1117">
        <f t="shared" si="14"/>
        <v>0</v>
      </c>
      <c r="AH24" s="1117">
        <f t="shared" si="14"/>
        <v>0</v>
      </c>
      <c r="AI24" s="1117">
        <f t="shared" si="14"/>
        <v>0</v>
      </c>
      <c r="AJ24" s="1117">
        <f t="shared" si="14"/>
        <v>0</v>
      </c>
      <c r="AK24" s="1117">
        <f t="shared" si="14"/>
        <v>0</v>
      </c>
      <c r="AL24" s="1117">
        <f t="shared" si="14"/>
        <v>0</v>
      </c>
      <c r="AM24" s="1117">
        <f t="shared" si="14"/>
        <v>0</v>
      </c>
      <c r="AN24" s="1117">
        <f t="shared" si="14"/>
        <v>0</v>
      </c>
      <c r="AO24" s="1117">
        <f t="shared" si="14"/>
        <v>0</v>
      </c>
      <c r="AP24" s="1117">
        <f t="shared" si="14"/>
        <v>0</v>
      </c>
      <c r="AQ24" s="1117">
        <f t="shared" si="14"/>
        <v>0</v>
      </c>
      <c r="AR24" s="1117">
        <f t="shared" si="14"/>
        <v>0</v>
      </c>
      <c r="AS24" s="1117">
        <f t="shared" si="14"/>
        <v>0</v>
      </c>
      <c r="AT24" s="1117">
        <f t="shared" si="14"/>
        <v>0</v>
      </c>
    </row>
    <row r="25" spans="1:46">
      <c r="A25" s="1150"/>
      <c r="B25" s="1150"/>
      <c r="C25" s="932" t="s">
        <v>859</v>
      </c>
      <c r="D25" s="932" t="s">
        <v>855</v>
      </c>
      <c r="E25" s="1152" t="s">
        <v>715</v>
      </c>
      <c r="F25" s="1118"/>
      <c r="G25" s="1157" t="s">
        <v>858</v>
      </c>
      <c r="H25" s="1158" t="s">
        <v>858</v>
      </c>
      <c r="I25" s="1158" t="s">
        <v>858</v>
      </c>
      <c r="J25" s="1156">
        <v>4348</v>
      </c>
      <c r="K25" s="1158" t="s">
        <v>858</v>
      </c>
      <c r="L25" s="1118"/>
      <c r="M25" s="1118"/>
      <c r="N25" s="1118"/>
      <c r="O25" s="1118"/>
      <c r="P25" s="1118"/>
      <c r="Q25" s="1118"/>
      <c r="R25" s="1118"/>
      <c r="S25" s="1118"/>
      <c r="T25" s="1118"/>
      <c r="V25" s="1117">
        <v>20</v>
      </c>
      <c r="W25" s="1117">
        <f t="shared" si="7"/>
        <v>4348</v>
      </c>
      <c r="X25" s="1136">
        <f t="shared" si="8"/>
        <v>217.4</v>
      </c>
      <c r="Y25" s="932">
        <f>Input!$C$8</f>
        <v>2027</v>
      </c>
      <c r="Z25" s="932">
        <f>Input!$D$8</f>
        <v>1</v>
      </c>
      <c r="AA25" s="1117">
        <f t="shared" si="9"/>
        <v>217.4</v>
      </c>
      <c r="AB25" s="932">
        <f t="shared" si="10"/>
        <v>2047</v>
      </c>
      <c r="AC25" s="932">
        <f t="shared" si="11"/>
        <v>0</v>
      </c>
      <c r="AD25" s="1117">
        <f t="shared" si="12"/>
        <v>0</v>
      </c>
      <c r="AF25" s="1117">
        <f t="shared" si="13"/>
        <v>0</v>
      </c>
      <c r="AG25" s="1117">
        <f t="shared" si="14"/>
        <v>0</v>
      </c>
      <c r="AH25" s="1117">
        <f t="shared" si="14"/>
        <v>0</v>
      </c>
      <c r="AI25" s="1117">
        <f t="shared" si="14"/>
        <v>0</v>
      </c>
      <c r="AJ25" s="1117">
        <f t="shared" si="14"/>
        <v>0</v>
      </c>
      <c r="AK25" s="1117">
        <f t="shared" si="14"/>
        <v>217.4</v>
      </c>
      <c r="AL25" s="1117">
        <f t="shared" si="14"/>
        <v>217.4</v>
      </c>
      <c r="AM25" s="1117">
        <f t="shared" si="14"/>
        <v>217.4</v>
      </c>
      <c r="AN25" s="1117">
        <f t="shared" si="14"/>
        <v>217.4</v>
      </c>
      <c r="AO25" s="1117">
        <f t="shared" si="14"/>
        <v>217.4</v>
      </c>
      <c r="AP25" s="1117">
        <f t="shared" si="14"/>
        <v>217.4</v>
      </c>
      <c r="AQ25" s="1117">
        <f t="shared" si="14"/>
        <v>217.4</v>
      </c>
      <c r="AR25" s="1117">
        <f t="shared" si="14"/>
        <v>217.4</v>
      </c>
      <c r="AS25" s="1117">
        <f t="shared" si="14"/>
        <v>217.4</v>
      </c>
      <c r="AT25" s="1117">
        <f t="shared" si="14"/>
        <v>217.4</v>
      </c>
    </row>
    <row r="26" spans="1:46">
      <c r="A26" s="1150"/>
      <c r="B26" s="1150"/>
      <c r="C26" s="932" t="s">
        <v>860</v>
      </c>
      <c r="D26" s="932" t="s">
        <v>855</v>
      </c>
      <c r="E26" s="1152" t="s">
        <v>715</v>
      </c>
      <c r="F26" s="1118"/>
      <c r="G26" s="1157" t="s">
        <v>858</v>
      </c>
      <c r="H26" s="1158" t="s">
        <v>858</v>
      </c>
      <c r="I26" s="1158" t="s">
        <v>858</v>
      </c>
      <c r="J26" s="1158" t="s">
        <v>858</v>
      </c>
      <c r="K26" s="1158" t="s">
        <v>858</v>
      </c>
      <c r="L26" s="1118"/>
      <c r="M26" s="1118"/>
      <c r="N26" s="1118"/>
      <c r="O26" s="1118"/>
      <c r="P26" s="1118"/>
      <c r="Q26" s="1118"/>
      <c r="R26" s="1118"/>
      <c r="S26" s="1118"/>
      <c r="T26" s="1118"/>
      <c r="V26" s="1117">
        <v>20</v>
      </c>
      <c r="W26" s="1117">
        <f t="shared" si="7"/>
        <v>0</v>
      </c>
      <c r="X26" s="1136">
        <f t="shared" si="8"/>
        <v>0</v>
      </c>
      <c r="Y26" s="932">
        <f>Input!$C$8</f>
        <v>2027</v>
      </c>
      <c r="Z26" s="932">
        <f>Input!$D$8</f>
        <v>1</v>
      </c>
      <c r="AA26" s="1117">
        <f t="shared" si="9"/>
        <v>0</v>
      </c>
      <c r="AB26" s="932">
        <f t="shared" si="10"/>
        <v>2047</v>
      </c>
      <c r="AC26" s="932">
        <f t="shared" si="11"/>
        <v>0</v>
      </c>
      <c r="AD26" s="1117">
        <f t="shared" si="12"/>
        <v>0</v>
      </c>
      <c r="AF26" s="1117">
        <f t="shared" si="13"/>
        <v>0</v>
      </c>
      <c r="AG26" s="1117">
        <f t="shared" si="14"/>
        <v>0</v>
      </c>
      <c r="AH26" s="1117">
        <f t="shared" si="14"/>
        <v>0</v>
      </c>
      <c r="AI26" s="1117">
        <f t="shared" si="14"/>
        <v>0</v>
      </c>
      <c r="AJ26" s="1117">
        <f t="shared" si="14"/>
        <v>0</v>
      </c>
      <c r="AK26" s="1117">
        <f t="shared" si="14"/>
        <v>0</v>
      </c>
      <c r="AL26" s="1117">
        <f t="shared" si="14"/>
        <v>0</v>
      </c>
      <c r="AM26" s="1117">
        <f t="shared" si="14"/>
        <v>0</v>
      </c>
      <c r="AN26" s="1117">
        <f t="shared" si="14"/>
        <v>0</v>
      </c>
      <c r="AO26" s="1117">
        <f t="shared" si="14"/>
        <v>0</v>
      </c>
      <c r="AP26" s="1117">
        <f t="shared" si="14"/>
        <v>0</v>
      </c>
      <c r="AQ26" s="1117">
        <f t="shared" si="14"/>
        <v>0</v>
      </c>
      <c r="AR26" s="1117">
        <f t="shared" si="14"/>
        <v>0</v>
      </c>
      <c r="AS26" s="1117">
        <f t="shared" si="14"/>
        <v>0</v>
      </c>
      <c r="AT26" s="1117">
        <f t="shared" si="14"/>
        <v>0</v>
      </c>
    </row>
    <row r="27" spans="1:46">
      <c r="A27" s="1150"/>
      <c r="B27" s="1150"/>
      <c r="C27" s="932" t="s">
        <v>861</v>
      </c>
      <c r="D27" s="932" t="s">
        <v>855</v>
      </c>
      <c r="E27" s="1152" t="s">
        <v>715</v>
      </c>
      <c r="F27" s="1118"/>
      <c r="G27" s="1157" t="s">
        <v>858</v>
      </c>
      <c r="H27" s="1158" t="s">
        <v>858</v>
      </c>
      <c r="I27" s="1158" t="s">
        <v>858</v>
      </c>
      <c r="J27" s="1158" t="s">
        <v>858</v>
      </c>
      <c r="K27" s="1158" t="s">
        <v>858</v>
      </c>
      <c r="L27" s="1118"/>
      <c r="M27" s="1118"/>
      <c r="N27" s="1118"/>
      <c r="O27" s="1118"/>
      <c r="P27" s="1118"/>
      <c r="Q27" s="1118"/>
      <c r="R27" s="1118"/>
      <c r="S27" s="1118"/>
      <c r="T27" s="1118"/>
      <c r="V27" s="1117">
        <v>20</v>
      </c>
      <c r="W27" s="1117">
        <f t="shared" si="7"/>
        <v>0</v>
      </c>
      <c r="X27" s="1136">
        <f t="shared" si="8"/>
        <v>0</v>
      </c>
      <c r="Y27" s="932">
        <f>Input!$C$8</f>
        <v>2027</v>
      </c>
      <c r="Z27" s="932">
        <f>Input!$D$8</f>
        <v>1</v>
      </c>
      <c r="AA27" s="1117">
        <f t="shared" si="9"/>
        <v>0</v>
      </c>
      <c r="AB27" s="932">
        <f t="shared" si="10"/>
        <v>2047</v>
      </c>
      <c r="AC27" s="932">
        <f t="shared" si="11"/>
        <v>0</v>
      </c>
      <c r="AD27" s="1117">
        <f t="shared" si="12"/>
        <v>0</v>
      </c>
      <c r="AF27" s="1117">
        <f t="shared" si="13"/>
        <v>0</v>
      </c>
      <c r="AG27" s="1117">
        <f t="shared" si="14"/>
        <v>0</v>
      </c>
      <c r="AH27" s="1117">
        <f t="shared" si="14"/>
        <v>0</v>
      </c>
      <c r="AI27" s="1117">
        <f t="shared" si="14"/>
        <v>0</v>
      </c>
      <c r="AJ27" s="1117">
        <f t="shared" si="14"/>
        <v>0</v>
      </c>
      <c r="AK27" s="1117">
        <f t="shared" si="14"/>
        <v>0</v>
      </c>
      <c r="AL27" s="1117">
        <f t="shared" si="14"/>
        <v>0</v>
      </c>
      <c r="AM27" s="1117">
        <f t="shared" si="14"/>
        <v>0</v>
      </c>
      <c r="AN27" s="1117">
        <f t="shared" si="14"/>
        <v>0</v>
      </c>
      <c r="AO27" s="1117">
        <f t="shared" si="14"/>
        <v>0</v>
      </c>
      <c r="AP27" s="1117">
        <f t="shared" si="14"/>
        <v>0</v>
      </c>
      <c r="AQ27" s="1117">
        <f t="shared" si="14"/>
        <v>0</v>
      </c>
      <c r="AR27" s="1117">
        <f t="shared" si="14"/>
        <v>0</v>
      </c>
      <c r="AS27" s="1117">
        <f t="shared" si="14"/>
        <v>0</v>
      </c>
      <c r="AT27" s="1117">
        <f t="shared" si="14"/>
        <v>0</v>
      </c>
    </row>
    <row r="28" spans="1:46">
      <c r="A28" s="1150"/>
      <c r="B28" s="1150"/>
      <c r="C28" s="932" t="s">
        <v>390</v>
      </c>
      <c r="D28" s="1159" t="s">
        <v>855</v>
      </c>
      <c r="E28" s="1152" t="s">
        <v>715</v>
      </c>
      <c r="F28" s="1118"/>
      <c r="G28" s="1155">
        <v>0</v>
      </c>
      <c r="H28" s="1156">
        <v>0</v>
      </c>
      <c r="I28" s="1156">
        <v>0</v>
      </c>
      <c r="J28" s="1156">
        <v>0</v>
      </c>
      <c r="K28" s="1156">
        <v>0</v>
      </c>
      <c r="L28" s="1118"/>
      <c r="M28" s="1118"/>
      <c r="N28" s="1118"/>
      <c r="O28" s="1118"/>
      <c r="P28" s="1118"/>
      <c r="Q28" s="1118"/>
      <c r="R28" s="1118"/>
      <c r="S28" s="1118"/>
      <c r="T28" s="1118"/>
      <c r="V28" s="1117">
        <v>20</v>
      </c>
      <c r="W28" s="1117">
        <f t="shared" si="7"/>
        <v>0</v>
      </c>
      <c r="X28" s="1136">
        <f t="shared" si="8"/>
        <v>0</v>
      </c>
      <c r="Y28" s="932">
        <f>Input!$C$8</f>
        <v>2027</v>
      </c>
      <c r="Z28" s="932">
        <f>Input!$D$8</f>
        <v>1</v>
      </c>
      <c r="AA28" s="1117">
        <f t="shared" si="9"/>
        <v>0</v>
      </c>
      <c r="AB28" s="932">
        <f t="shared" si="10"/>
        <v>2047</v>
      </c>
      <c r="AC28" s="932">
        <f t="shared" si="11"/>
        <v>0</v>
      </c>
      <c r="AD28" s="1117">
        <f t="shared" si="12"/>
        <v>0</v>
      </c>
      <c r="AF28" s="1117">
        <f t="shared" si="13"/>
        <v>0</v>
      </c>
      <c r="AG28" s="1117">
        <f t="shared" si="14"/>
        <v>0</v>
      </c>
      <c r="AH28" s="1117">
        <f t="shared" si="14"/>
        <v>0</v>
      </c>
      <c r="AI28" s="1117">
        <f t="shared" si="14"/>
        <v>0</v>
      </c>
      <c r="AJ28" s="1117">
        <f t="shared" si="14"/>
        <v>0</v>
      </c>
      <c r="AK28" s="1117">
        <f t="shared" si="14"/>
        <v>0</v>
      </c>
      <c r="AL28" s="1117">
        <f t="shared" si="14"/>
        <v>0</v>
      </c>
      <c r="AM28" s="1117">
        <f t="shared" si="14"/>
        <v>0</v>
      </c>
      <c r="AN28" s="1117">
        <f t="shared" si="14"/>
        <v>0</v>
      </c>
      <c r="AO28" s="1117">
        <f t="shared" si="14"/>
        <v>0</v>
      </c>
      <c r="AP28" s="1117">
        <f t="shared" si="14"/>
        <v>0</v>
      </c>
      <c r="AQ28" s="1117">
        <f t="shared" si="14"/>
        <v>0</v>
      </c>
      <c r="AR28" s="1117">
        <f t="shared" si="14"/>
        <v>0</v>
      </c>
      <c r="AS28" s="1117">
        <f t="shared" si="14"/>
        <v>0</v>
      </c>
      <c r="AT28" s="1117">
        <f t="shared" si="14"/>
        <v>0</v>
      </c>
    </row>
    <row r="29" spans="1:46">
      <c r="A29" s="1160"/>
      <c r="B29" s="1160"/>
      <c r="C29" s="932" t="s">
        <v>862</v>
      </c>
      <c r="D29" s="1159" t="s">
        <v>855</v>
      </c>
      <c r="E29" s="1152" t="s">
        <v>715</v>
      </c>
      <c r="F29" s="1161"/>
      <c r="G29" s="1161"/>
      <c r="H29" s="1161"/>
      <c r="I29" s="1161"/>
      <c r="J29" s="1161"/>
      <c r="K29" s="1161"/>
      <c r="L29" s="1161"/>
      <c r="M29" s="1161"/>
      <c r="N29" s="1161"/>
      <c r="O29" s="1161"/>
      <c r="P29" s="1161"/>
      <c r="Q29" s="1161"/>
      <c r="R29" s="1161"/>
      <c r="S29" s="1161"/>
      <c r="T29" s="1161"/>
      <c r="V29" s="1117">
        <v>20</v>
      </c>
      <c r="W29" s="1117">
        <f t="shared" si="7"/>
        <v>0</v>
      </c>
      <c r="X29" s="1136">
        <f t="shared" si="8"/>
        <v>0</v>
      </c>
      <c r="Y29" s="932">
        <f>Input!$C$8</f>
        <v>2027</v>
      </c>
      <c r="Z29" s="932">
        <f>Input!$D$8</f>
        <v>1</v>
      </c>
      <c r="AA29" s="1117">
        <f t="shared" si="9"/>
        <v>0</v>
      </c>
      <c r="AB29" s="932">
        <f t="shared" si="10"/>
        <v>2047</v>
      </c>
      <c r="AC29" s="932">
        <f t="shared" si="11"/>
        <v>0</v>
      </c>
      <c r="AD29" s="1117">
        <f t="shared" si="12"/>
        <v>0</v>
      </c>
      <c r="AF29" s="1117">
        <f t="shared" si="13"/>
        <v>0</v>
      </c>
      <c r="AG29" s="1117">
        <f t="shared" si="14"/>
        <v>0</v>
      </c>
      <c r="AH29" s="1117">
        <f t="shared" si="14"/>
        <v>0</v>
      </c>
      <c r="AI29" s="1117">
        <f t="shared" si="14"/>
        <v>0</v>
      </c>
      <c r="AJ29" s="1117">
        <f t="shared" si="14"/>
        <v>0</v>
      </c>
      <c r="AK29" s="1117">
        <f t="shared" si="14"/>
        <v>0</v>
      </c>
      <c r="AL29" s="1117">
        <f t="shared" si="14"/>
        <v>0</v>
      </c>
      <c r="AM29" s="1117">
        <f t="shared" si="14"/>
        <v>0</v>
      </c>
      <c r="AN29" s="1117">
        <f t="shared" si="14"/>
        <v>0</v>
      </c>
      <c r="AO29" s="1117">
        <f t="shared" si="14"/>
        <v>0</v>
      </c>
      <c r="AP29" s="1117">
        <f t="shared" si="14"/>
        <v>0</v>
      </c>
      <c r="AQ29" s="1117">
        <f t="shared" si="14"/>
        <v>0</v>
      </c>
      <c r="AR29" s="1117">
        <f t="shared" si="14"/>
        <v>0</v>
      </c>
      <c r="AS29" s="1117">
        <f t="shared" si="14"/>
        <v>0</v>
      </c>
      <c r="AT29" s="1117">
        <f t="shared" si="14"/>
        <v>0</v>
      </c>
    </row>
    <row r="30" spans="1:46">
      <c r="A30" s="1162"/>
      <c r="B30" s="1162"/>
      <c r="C30" s="932" t="s">
        <v>863</v>
      </c>
      <c r="D30" s="1159" t="s">
        <v>855</v>
      </c>
      <c r="E30" s="1152" t="s">
        <v>715</v>
      </c>
      <c r="F30" s="1163"/>
      <c r="G30" s="1163"/>
      <c r="H30" s="1163"/>
      <c r="I30" s="1163"/>
      <c r="J30" s="1163"/>
      <c r="K30" s="1163"/>
      <c r="L30" s="1163"/>
      <c r="M30" s="1163"/>
      <c r="N30" s="1163"/>
      <c r="O30" s="1163"/>
      <c r="P30" s="1163"/>
      <c r="Q30" s="1163"/>
      <c r="R30" s="1163"/>
      <c r="S30" s="1163"/>
      <c r="T30" s="1163"/>
      <c r="V30" s="1117">
        <v>20</v>
      </c>
      <c r="W30" s="1117">
        <f t="shared" si="7"/>
        <v>0</v>
      </c>
      <c r="X30" s="1136">
        <f t="shared" si="8"/>
        <v>0</v>
      </c>
      <c r="Y30" s="932">
        <f>Input!$C$8</f>
        <v>2027</v>
      </c>
      <c r="Z30" s="932">
        <f>Input!$D$8</f>
        <v>1</v>
      </c>
      <c r="AA30" s="1117">
        <f t="shared" si="9"/>
        <v>0</v>
      </c>
      <c r="AB30" s="932">
        <f t="shared" si="10"/>
        <v>2047</v>
      </c>
      <c r="AC30" s="932">
        <f t="shared" si="11"/>
        <v>0</v>
      </c>
      <c r="AD30" s="1117">
        <f t="shared" si="12"/>
        <v>0</v>
      </c>
      <c r="AF30" s="1117">
        <f t="shared" si="13"/>
        <v>0</v>
      </c>
      <c r="AG30" s="1117">
        <f t="shared" si="14"/>
        <v>0</v>
      </c>
      <c r="AH30" s="1117">
        <f t="shared" si="14"/>
        <v>0</v>
      </c>
      <c r="AI30" s="1117">
        <f t="shared" si="14"/>
        <v>0</v>
      </c>
      <c r="AJ30" s="1117">
        <f t="shared" si="14"/>
        <v>0</v>
      </c>
      <c r="AK30" s="1117">
        <f t="shared" si="14"/>
        <v>0</v>
      </c>
      <c r="AL30" s="1117">
        <f t="shared" si="14"/>
        <v>0</v>
      </c>
      <c r="AM30" s="1117">
        <f t="shared" si="14"/>
        <v>0</v>
      </c>
      <c r="AN30" s="1117">
        <f t="shared" si="14"/>
        <v>0</v>
      </c>
      <c r="AO30" s="1117">
        <f t="shared" si="14"/>
        <v>0</v>
      </c>
      <c r="AP30" s="1117">
        <f t="shared" si="14"/>
        <v>0</v>
      </c>
      <c r="AQ30" s="1117">
        <f t="shared" si="14"/>
        <v>0</v>
      </c>
      <c r="AR30" s="1117">
        <f t="shared" si="14"/>
        <v>0</v>
      </c>
      <c r="AS30" s="1117">
        <f t="shared" si="14"/>
        <v>0</v>
      </c>
      <c r="AT30" s="1117">
        <f t="shared" si="14"/>
        <v>0</v>
      </c>
    </row>
    <row r="31" spans="1:46">
      <c r="A31" s="1150"/>
      <c r="B31" s="1150"/>
      <c r="C31" s="932" t="s">
        <v>864</v>
      </c>
      <c r="D31" s="932" t="s">
        <v>855</v>
      </c>
      <c r="E31" s="1152" t="s">
        <v>715</v>
      </c>
      <c r="F31" s="1118"/>
      <c r="G31" s="1118"/>
      <c r="H31" s="1118"/>
      <c r="I31" s="1118"/>
      <c r="J31" s="1118"/>
      <c r="K31" s="1118"/>
      <c r="L31" s="1118"/>
      <c r="M31" s="1118"/>
      <c r="N31" s="1118"/>
      <c r="O31" s="1118"/>
      <c r="P31" s="1118"/>
      <c r="Q31" s="1118"/>
      <c r="R31" s="1118"/>
      <c r="S31" s="1118"/>
      <c r="T31" s="1118"/>
      <c r="V31" s="1164">
        <v>10</v>
      </c>
      <c r="W31" s="1117">
        <f t="shared" si="7"/>
        <v>0</v>
      </c>
      <c r="X31" s="1136">
        <f t="shared" si="8"/>
        <v>0</v>
      </c>
      <c r="Y31" s="932">
        <f>Input!$C$8</f>
        <v>2027</v>
      </c>
      <c r="Z31" s="932">
        <f>Input!$D$8</f>
        <v>1</v>
      </c>
      <c r="AA31" s="1117">
        <f t="shared" si="9"/>
        <v>0</v>
      </c>
      <c r="AB31" s="932">
        <f t="shared" si="10"/>
        <v>2037</v>
      </c>
      <c r="AC31" s="932">
        <f t="shared" si="11"/>
        <v>0</v>
      </c>
      <c r="AD31" s="1117">
        <f t="shared" si="12"/>
        <v>0</v>
      </c>
      <c r="AF31" s="1117">
        <f t="shared" si="13"/>
        <v>0</v>
      </c>
      <c r="AG31" s="1117">
        <f t="shared" si="14"/>
        <v>0</v>
      </c>
      <c r="AH31" s="1117">
        <f t="shared" si="14"/>
        <v>0</v>
      </c>
      <c r="AI31" s="1117">
        <f t="shared" si="14"/>
        <v>0</v>
      </c>
      <c r="AJ31" s="1117">
        <f t="shared" si="14"/>
        <v>0</v>
      </c>
      <c r="AK31" s="1117">
        <f t="shared" si="14"/>
        <v>0</v>
      </c>
      <c r="AL31" s="1117">
        <f t="shared" si="14"/>
        <v>0</v>
      </c>
      <c r="AM31" s="1117">
        <f t="shared" si="14"/>
        <v>0</v>
      </c>
      <c r="AN31" s="1117">
        <f t="shared" si="14"/>
        <v>0</v>
      </c>
      <c r="AO31" s="1117">
        <f t="shared" si="14"/>
        <v>0</v>
      </c>
      <c r="AP31" s="1117">
        <f t="shared" si="14"/>
        <v>0</v>
      </c>
      <c r="AQ31" s="1117">
        <f t="shared" si="14"/>
        <v>0</v>
      </c>
      <c r="AR31" s="1117">
        <f t="shared" si="14"/>
        <v>0</v>
      </c>
      <c r="AS31" s="1117">
        <f t="shared" si="14"/>
        <v>0</v>
      </c>
      <c r="AT31" s="1117">
        <f t="shared" si="14"/>
        <v>0</v>
      </c>
    </row>
    <row r="32" spans="1:46">
      <c r="A32" s="1150"/>
      <c r="B32" s="1150"/>
      <c r="C32" s="932" t="s">
        <v>865</v>
      </c>
      <c r="D32" s="932" t="s">
        <v>855</v>
      </c>
      <c r="E32" s="1152" t="s">
        <v>715</v>
      </c>
      <c r="F32" s="1118"/>
      <c r="G32" s="1118"/>
      <c r="H32" s="1118"/>
      <c r="I32" s="1118"/>
      <c r="J32" s="1118"/>
      <c r="K32" s="1118"/>
      <c r="L32" s="1118"/>
      <c r="M32" s="1118"/>
      <c r="N32" s="1118"/>
      <c r="O32" s="1118"/>
      <c r="P32" s="1118"/>
      <c r="Q32" s="1118"/>
      <c r="R32" s="1118"/>
      <c r="S32" s="1118"/>
      <c r="T32" s="1118"/>
      <c r="V32" s="1164">
        <v>8</v>
      </c>
      <c r="W32" s="1117">
        <f t="shared" si="7"/>
        <v>0</v>
      </c>
      <c r="X32" s="1136">
        <f t="shared" si="8"/>
        <v>0</v>
      </c>
      <c r="Y32" s="932">
        <f>Input!$C$8</f>
        <v>2027</v>
      </c>
      <c r="Z32" s="932">
        <f>Input!$D$8</f>
        <v>1</v>
      </c>
      <c r="AA32" s="1117">
        <f t="shared" si="9"/>
        <v>0</v>
      </c>
      <c r="AB32" s="932">
        <f t="shared" si="10"/>
        <v>2035</v>
      </c>
      <c r="AC32" s="932">
        <f t="shared" si="11"/>
        <v>0</v>
      </c>
      <c r="AD32" s="1117">
        <f t="shared" si="12"/>
        <v>0</v>
      </c>
      <c r="AF32" s="1117">
        <f t="shared" si="13"/>
        <v>0</v>
      </c>
      <c r="AG32" s="1117">
        <f t="shared" si="14"/>
        <v>0</v>
      </c>
      <c r="AH32" s="1117">
        <f t="shared" si="14"/>
        <v>0</v>
      </c>
      <c r="AI32" s="1117">
        <f t="shared" si="14"/>
        <v>0</v>
      </c>
      <c r="AJ32" s="1117">
        <f t="shared" si="14"/>
        <v>0</v>
      </c>
      <c r="AK32" s="1117">
        <f t="shared" si="14"/>
        <v>0</v>
      </c>
      <c r="AL32" s="1117">
        <f t="shared" si="14"/>
        <v>0</v>
      </c>
      <c r="AM32" s="1117">
        <f t="shared" si="14"/>
        <v>0</v>
      </c>
      <c r="AN32" s="1117">
        <f t="shared" si="14"/>
        <v>0</v>
      </c>
      <c r="AO32" s="1117">
        <f t="shared" si="14"/>
        <v>0</v>
      </c>
      <c r="AP32" s="1117">
        <f t="shared" si="14"/>
        <v>0</v>
      </c>
      <c r="AQ32" s="1117">
        <f t="shared" si="14"/>
        <v>0</v>
      </c>
      <c r="AR32" s="1117">
        <f t="shared" si="14"/>
        <v>0</v>
      </c>
      <c r="AS32" s="1117">
        <f t="shared" si="14"/>
        <v>0</v>
      </c>
      <c r="AT32" s="1117">
        <f t="shared" si="14"/>
        <v>0</v>
      </c>
    </row>
    <row r="33" spans="1:46">
      <c r="A33" s="1150"/>
      <c r="B33" s="1150"/>
      <c r="C33" s="932" t="s">
        <v>866</v>
      </c>
      <c r="D33" s="932" t="s">
        <v>855</v>
      </c>
      <c r="E33" s="1152" t="s">
        <v>715</v>
      </c>
      <c r="F33" s="1118"/>
      <c r="G33" s="1118"/>
      <c r="H33" s="1118"/>
      <c r="I33" s="1118"/>
      <c r="J33" s="1118"/>
      <c r="K33" s="1118"/>
      <c r="L33" s="1118"/>
      <c r="M33" s="1118"/>
      <c r="N33" s="1118"/>
      <c r="O33" s="1118"/>
      <c r="P33" s="1118"/>
      <c r="Q33" s="1118"/>
      <c r="R33" s="1118"/>
      <c r="S33" s="1118"/>
      <c r="T33" s="1118"/>
      <c r="V33" s="1164">
        <v>20</v>
      </c>
      <c r="W33" s="1117">
        <f t="shared" si="7"/>
        <v>0</v>
      </c>
      <c r="X33" s="1136">
        <f t="shared" si="8"/>
        <v>0</v>
      </c>
      <c r="Y33" s="932">
        <f>Input!$C$8</f>
        <v>2027</v>
      </c>
      <c r="Z33" s="932">
        <f>Input!$D$8</f>
        <v>1</v>
      </c>
      <c r="AA33" s="1117">
        <f t="shared" si="9"/>
        <v>0</v>
      </c>
      <c r="AB33" s="932">
        <f t="shared" si="10"/>
        <v>2047</v>
      </c>
      <c r="AC33" s="932">
        <f t="shared" si="11"/>
        <v>0</v>
      </c>
      <c r="AD33" s="1117">
        <f t="shared" si="12"/>
        <v>0</v>
      </c>
      <c r="AF33" s="1117">
        <f t="shared" si="13"/>
        <v>0</v>
      </c>
      <c r="AG33" s="1117">
        <f t="shared" si="14"/>
        <v>0</v>
      </c>
      <c r="AH33" s="1117">
        <f t="shared" si="14"/>
        <v>0</v>
      </c>
      <c r="AI33" s="1117">
        <f t="shared" si="14"/>
        <v>0</v>
      </c>
      <c r="AJ33" s="1117">
        <f t="shared" si="14"/>
        <v>0</v>
      </c>
      <c r="AK33" s="1117">
        <f t="shared" si="14"/>
        <v>0</v>
      </c>
      <c r="AL33" s="1117">
        <f t="shared" si="14"/>
        <v>0</v>
      </c>
      <c r="AM33" s="1117">
        <f t="shared" si="14"/>
        <v>0</v>
      </c>
      <c r="AN33" s="1117">
        <f t="shared" si="14"/>
        <v>0</v>
      </c>
      <c r="AO33" s="1117">
        <f t="shared" si="14"/>
        <v>0</v>
      </c>
      <c r="AP33" s="1117">
        <f t="shared" si="14"/>
        <v>0</v>
      </c>
      <c r="AQ33" s="1117">
        <f t="shared" si="14"/>
        <v>0</v>
      </c>
      <c r="AR33" s="1117">
        <f t="shared" si="14"/>
        <v>0</v>
      </c>
      <c r="AS33" s="1117">
        <f t="shared" si="14"/>
        <v>0</v>
      </c>
      <c r="AT33" s="1117">
        <f t="shared" si="14"/>
        <v>0</v>
      </c>
    </row>
    <row r="34" spans="1:46">
      <c r="A34" s="1150"/>
      <c r="B34" s="1150"/>
      <c r="C34" s="932" t="s">
        <v>867</v>
      </c>
      <c r="D34" s="932" t="s">
        <v>855</v>
      </c>
      <c r="E34" s="1152" t="s">
        <v>715</v>
      </c>
      <c r="F34" s="1118"/>
      <c r="G34" s="1118"/>
      <c r="H34" s="1118"/>
      <c r="I34" s="1118"/>
      <c r="J34" s="1118"/>
      <c r="K34" s="1118"/>
      <c r="L34" s="1118"/>
      <c r="M34" s="1118"/>
      <c r="N34" s="1118"/>
      <c r="O34" s="1118"/>
      <c r="P34" s="1118"/>
      <c r="Q34" s="1118"/>
      <c r="R34" s="1118"/>
      <c r="S34" s="1118"/>
      <c r="T34" s="1118"/>
      <c r="V34" s="1164">
        <v>20</v>
      </c>
      <c r="W34" s="1117">
        <f t="shared" si="7"/>
        <v>0</v>
      </c>
      <c r="X34" s="1136">
        <f t="shared" si="8"/>
        <v>0</v>
      </c>
      <c r="Y34" s="932">
        <f>Input!$C$8</f>
        <v>2027</v>
      </c>
      <c r="Z34" s="932">
        <f>Input!$D$8</f>
        <v>1</v>
      </c>
      <c r="AA34" s="1117">
        <f t="shared" si="9"/>
        <v>0</v>
      </c>
      <c r="AB34" s="932">
        <f t="shared" si="10"/>
        <v>2047</v>
      </c>
      <c r="AC34" s="932">
        <f t="shared" si="11"/>
        <v>0</v>
      </c>
      <c r="AD34" s="1117">
        <f t="shared" si="12"/>
        <v>0</v>
      </c>
      <c r="AF34" s="1117">
        <f t="shared" si="13"/>
        <v>0</v>
      </c>
      <c r="AG34" s="1117">
        <f t="shared" si="14"/>
        <v>0</v>
      </c>
      <c r="AH34" s="1117">
        <f t="shared" si="14"/>
        <v>0</v>
      </c>
      <c r="AI34" s="1117">
        <f t="shared" si="14"/>
        <v>0</v>
      </c>
      <c r="AJ34" s="1117">
        <f t="shared" si="14"/>
        <v>0</v>
      </c>
      <c r="AK34" s="1117">
        <f t="shared" si="14"/>
        <v>0</v>
      </c>
      <c r="AL34" s="1117">
        <f t="shared" si="14"/>
        <v>0</v>
      </c>
      <c r="AM34" s="1117">
        <f t="shared" si="14"/>
        <v>0</v>
      </c>
      <c r="AN34" s="1117">
        <f t="shared" si="14"/>
        <v>0</v>
      </c>
      <c r="AO34" s="1117">
        <f t="shared" si="14"/>
        <v>0</v>
      </c>
      <c r="AP34" s="1117">
        <f t="shared" si="14"/>
        <v>0</v>
      </c>
      <c r="AQ34" s="1117">
        <f t="shared" si="14"/>
        <v>0</v>
      </c>
      <c r="AR34" s="1117">
        <f t="shared" si="14"/>
        <v>0</v>
      </c>
      <c r="AS34" s="1117">
        <f t="shared" si="14"/>
        <v>0</v>
      </c>
      <c r="AT34" s="1117">
        <f t="shared" si="14"/>
        <v>0</v>
      </c>
    </row>
    <row r="35" spans="1:46">
      <c r="A35" s="1150"/>
      <c r="B35" s="1150"/>
      <c r="C35" s="932"/>
      <c r="D35" s="932" t="s">
        <v>855</v>
      </c>
      <c r="E35" s="1152" t="s">
        <v>715</v>
      </c>
      <c r="F35" s="1118"/>
      <c r="G35" s="1118"/>
      <c r="H35" s="1118"/>
      <c r="I35" s="1118"/>
      <c r="J35" s="1118"/>
      <c r="K35" s="1118"/>
      <c r="L35" s="1118"/>
      <c r="M35" s="1118"/>
      <c r="N35" s="1118"/>
      <c r="O35" s="1118"/>
      <c r="P35" s="1118"/>
      <c r="Q35" s="1118"/>
      <c r="R35" s="1118"/>
      <c r="S35" s="1118"/>
      <c r="T35" s="1118"/>
      <c r="V35" s="1164">
        <v>20</v>
      </c>
      <c r="W35" s="1117">
        <f t="shared" si="7"/>
        <v>0</v>
      </c>
      <c r="X35" s="1136">
        <f t="shared" si="8"/>
        <v>0</v>
      </c>
      <c r="Y35" s="932">
        <f>Input!$C$8</f>
        <v>2027</v>
      </c>
      <c r="Z35" s="932">
        <f>Input!$D$8</f>
        <v>1</v>
      </c>
      <c r="AA35" s="1117">
        <f t="shared" si="9"/>
        <v>0</v>
      </c>
      <c r="AB35" s="932">
        <f t="shared" si="10"/>
        <v>2047</v>
      </c>
      <c r="AC35" s="932">
        <f t="shared" si="11"/>
        <v>0</v>
      </c>
      <c r="AD35" s="1117">
        <f t="shared" si="12"/>
        <v>0</v>
      </c>
      <c r="AF35" s="1117">
        <f t="shared" si="13"/>
        <v>0</v>
      </c>
      <c r="AG35" s="1117">
        <f t="shared" si="14"/>
        <v>0</v>
      </c>
      <c r="AH35" s="1117">
        <f t="shared" si="14"/>
        <v>0</v>
      </c>
      <c r="AI35" s="1117">
        <f t="shared" si="14"/>
        <v>0</v>
      </c>
      <c r="AJ35" s="1117">
        <f t="shared" si="14"/>
        <v>0</v>
      </c>
      <c r="AK35" s="1117">
        <f t="shared" si="14"/>
        <v>0</v>
      </c>
      <c r="AL35" s="1117">
        <f t="shared" si="14"/>
        <v>0</v>
      </c>
      <c r="AM35" s="1117">
        <f t="shared" si="14"/>
        <v>0</v>
      </c>
      <c r="AN35" s="1117">
        <f t="shared" si="14"/>
        <v>0</v>
      </c>
      <c r="AO35" s="1117">
        <f t="shared" si="14"/>
        <v>0</v>
      </c>
      <c r="AP35" s="1117">
        <f t="shared" si="14"/>
        <v>0</v>
      </c>
      <c r="AQ35" s="1117">
        <f t="shared" si="14"/>
        <v>0</v>
      </c>
      <c r="AR35" s="1117">
        <f t="shared" si="14"/>
        <v>0</v>
      </c>
      <c r="AS35" s="1117">
        <f t="shared" si="14"/>
        <v>0</v>
      </c>
      <c r="AT35" s="1117">
        <f t="shared" si="14"/>
        <v>0</v>
      </c>
    </row>
    <row r="36" spans="1:46">
      <c r="A36" s="1150"/>
      <c r="B36" s="1150"/>
      <c r="C36" s="932"/>
      <c r="D36" s="932" t="s">
        <v>855</v>
      </c>
      <c r="E36" s="1152" t="s">
        <v>715</v>
      </c>
      <c r="F36" s="1118"/>
      <c r="G36" s="1118"/>
      <c r="H36" s="1118"/>
      <c r="I36" s="1118"/>
      <c r="J36" s="1118"/>
      <c r="K36" s="1118"/>
      <c r="L36" s="1118"/>
      <c r="M36" s="1118"/>
      <c r="N36" s="1118"/>
      <c r="O36" s="1118"/>
      <c r="P36" s="1118"/>
      <c r="Q36" s="1118"/>
      <c r="R36" s="1118"/>
      <c r="S36" s="1118"/>
      <c r="T36" s="1118"/>
      <c r="V36" s="1164">
        <v>20</v>
      </c>
      <c r="W36" s="1117">
        <f t="shared" si="7"/>
        <v>0</v>
      </c>
      <c r="X36" s="1136">
        <f t="shared" si="8"/>
        <v>0</v>
      </c>
      <c r="Y36" s="932">
        <f>Input!$C$8</f>
        <v>2027</v>
      </c>
      <c r="Z36" s="932">
        <f>Input!$D$8</f>
        <v>1</v>
      </c>
      <c r="AA36" s="1117">
        <f t="shared" si="9"/>
        <v>0</v>
      </c>
      <c r="AB36" s="932">
        <f t="shared" si="10"/>
        <v>2047</v>
      </c>
      <c r="AC36" s="932">
        <f t="shared" si="11"/>
        <v>0</v>
      </c>
      <c r="AD36" s="1117">
        <f t="shared" si="12"/>
        <v>0</v>
      </c>
      <c r="AF36" s="1117">
        <f t="shared" si="13"/>
        <v>0</v>
      </c>
      <c r="AG36" s="1117">
        <f t="shared" si="14"/>
        <v>0</v>
      </c>
      <c r="AH36" s="1117">
        <f t="shared" si="14"/>
        <v>0</v>
      </c>
      <c r="AI36" s="1117">
        <f t="shared" si="14"/>
        <v>0</v>
      </c>
      <c r="AJ36" s="1117">
        <f t="shared" si="14"/>
        <v>0</v>
      </c>
      <c r="AK36" s="1117">
        <f t="shared" si="14"/>
        <v>0</v>
      </c>
      <c r="AL36" s="1117">
        <f t="shared" si="14"/>
        <v>0</v>
      </c>
      <c r="AM36" s="1117">
        <f t="shared" si="14"/>
        <v>0</v>
      </c>
      <c r="AN36" s="1117">
        <f t="shared" si="14"/>
        <v>0</v>
      </c>
      <c r="AO36" s="1117">
        <f t="shared" si="14"/>
        <v>0</v>
      </c>
      <c r="AP36" s="1117">
        <f t="shared" si="14"/>
        <v>0</v>
      </c>
      <c r="AQ36" s="1117">
        <f t="shared" si="14"/>
        <v>0</v>
      </c>
      <c r="AR36" s="1117">
        <f t="shared" si="14"/>
        <v>0</v>
      </c>
      <c r="AS36" s="1117">
        <f t="shared" si="14"/>
        <v>0</v>
      </c>
      <c r="AT36" s="1117">
        <f t="shared" si="14"/>
        <v>0</v>
      </c>
    </row>
    <row r="37" spans="1:46">
      <c r="A37" s="1150"/>
      <c r="B37" s="1150"/>
      <c r="C37" s="932"/>
      <c r="D37" s="932" t="s">
        <v>855</v>
      </c>
      <c r="E37" s="1152" t="s">
        <v>715</v>
      </c>
      <c r="F37" s="1118"/>
      <c r="G37" s="1118"/>
      <c r="H37" s="1118"/>
      <c r="I37" s="1118"/>
      <c r="J37" s="1118"/>
      <c r="K37" s="1118"/>
      <c r="L37" s="1118"/>
      <c r="M37" s="1118"/>
      <c r="N37" s="1118"/>
      <c r="O37" s="1118"/>
      <c r="P37" s="1118"/>
      <c r="Q37" s="1118"/>
      <c r="R37" s="1118"/>
      <c r="S37" s="1118"/>
      <c r="T37" s="1118"/>
      <c r="V37" s="1164">
        <v>20</v>
      </c>
      <c r="W37" s="1117">
        <f t="shared" si="7"/>
        <v>0</v>
      </c>
      <c r="X37" s="1136">
        <f t="shared" si="8"/>
        <v>0</v>
      </c>
      <c r="Y37" s="932">
        <f>Input!$C$8</f>
        <v>2027</v>
      </c>
      <c r="Z37" s="932">
        <f>Input!$D$8</f>
        <v>1</v>
      </c>
      <c r="AA37" s="1117">
        <f t="shared" si="9"/>
        <v>0</v>
      </c>
      <c r="AB37" s="932">
        <f t="shared" si="10"/>
        <v>2047</v>
      </c>
      <c r="AC37" s="932">
        <f t="shared" si="11"/>
        <v>0</v>
      </c>
      <c r="AD37" s="1117">
        <f t="shared" si="12"/>
        <v>0</v>
      </c>
      <c r="AF37" s="1117">
        <f t="shared" si="13"/>
        <v>0</v>
      </c>
      <c r="AG37" s="1117">
        <f t="shared" si="13"/>
        <v>0</v>
      </c>
      <c r="AH37" s="1117">
        <f t="shared" si="13"/>
        <v>0</v>
      </c>
      <c r="AI37" s="1117">
        <f t="shared" si="13"/>
        <v>0</v>
      </c>
      <c r="AJ37" s="1117">
        <f t="shared" si="13"/>
        <v>0</v>
      </c>
      <c r="AK37" s="1117">
        <f t="shared" si="13"/>
        <v>0</v>
      </c>
      <c r="AL37" s="1117">
        <f t="shared" si="13"/>
        <v>0</v>
      </c>
      <c r="AM37" s="1117">
        <f t="shared" si="13"/>
        <v>0</v>
      </c>
      <c r="AN37" s="1117">
        <f t="shared" si="13"/>
        <v>0</v>
      </c>
      <c r="AO37" s="1117">
        <f t="shared" si="13"/>
        <v>0</v>
      </c>
      <c r="AP37" s="1117">
        <f t="shared" si="13"/>
        <v>0</v>
      </c>
      <c r="AQ37" s="1117">
        <f t="shared" si="13"/>
        <v>0</v>
      </c>
      <c r="AR37" s="1117">
        <f t="shared" si="13"/>
        <v>0</v>
      </c>
      <c r="AS37" s="1117">
        <f t="shared" si="13"/>
        <v>0</v>
      </c>
      <c r="AT37" s="1117">
        <f t="shared" si="13"/>
        <v>0</v>
      </c>
    </row>
    <row r="38" spans="1:46">
      <c r="A38" s="1150"/>
      <c r="B38" s="1150"/>
      <c r="C38" s="932"/>
      <c r="D38" s="932" t="s">
        <v>855</v>
      </c>
      <c r="E38" s="1152" t="s">
        <v>715</v>
      </c>
      <c r="F38" s="1118"/>
      <c r="G38" s="1118"/>
      <c r="H38" s="1118"/>
      <c r="I38" s="1118"/>
      <c r="J38" s="1118"/>
      <c r="K38" s="1118"/>
      <c r="L38" s="1118"/>
      <c r="M38" s="1118"/>
      <c r="N38" s="1118"/>
      <c r="O38" s="1118"/>
      <c r="P38" s="1118"/>
      <c r="Q38" s="1118"/>
      <c r="R38" s="1118"/>
      <c r="S38" s="1118"/>
      <c r="T38" s="1118"/>
      <c r="V38" s="1164">
        <v>20</v>
      </c>
      <c r="W38" s="1117">
        <f t="shared" si="7"/>
        <v>0</v>
      </c>
      <c r="X38" s="1136">
        <f t="shared" si="8"/>
        <v>0</v>
      </c>
      <c r="Y38" s="932">
        <f>Input!$C$8</f>
        <v>2027</v>
      </c>
      <c r="Z38" s="932">
        <f>Input!$D$8</f>
        <v>1</v>
      </c>
      <c r="AA38" s="1117">
        <f t="shared" si="9"/>
        <v>0</v>
      </c>
      <c r="AB38" s="932">
        <f t="shared" si="10"/>
        <v>2047</v>
      </c>
      <c r="AC38" s="932">
        <f t="shared" si="11"/>
        <v>0</v>
      </c>
      <c r="AD38" s="1117">
        <f t="shared" si="12"/>
        <v>0</v>
      </c>
      <c r="AF38" s="1117">
        <f t="shared" si="13"/>
        <v>0</v>
      </c>
      <c r="AG38" s="1117">
        <f t="shared" si="13"/>
        <v>0</v>
      </c>
      <c r="AH38" s="1117">
        <f t="shared" si="13"/>
        <v>0</v>
      </c>
      <c r="AI38" s="1117">
        <f t="shared" si="13"/>
        <v>0</v>
      </c>
      <c r="AJ38" s="1117">
        <f t="shared" si="13"/>
        <v>0</v>
      </c>
      <c r="AK38" s="1117">
        <f t="shared" si="13"/>
        <v>0</v>
      </c>
      <c r="AL38" s="1117">
        <f t="shared" si="13"/>
        <v>0</v>
      </c>
      <c r="AM38" s="1117">
        <f t="shared" si="13"/>
        <v>0</v>
      </c>
      <c r="AN38" s="1117">
        <f t="shared" si="13"/>
        <v>0</v>
      </c>
      <c r="AO38" s="1117">
        <f t="shared" si="13"/>
        <v>0</v>
      </c>
      <c r="AP38" s="1117">
        <f t="shared" si="13"/>
        <v>0</v>
      </c>
      <c r="AQ38" s="1117">
        <f t="shared" si="13"/>
        <v>0</v>
      </c>
      <c r="AR38" s="1117">
        <f t="shared" si="13"/>
        <v>0</v>
      </c>
      <c r="AS38" s="1117">
        <f t="shared" si="13"/>
        <v>0</v>
      </c>
      <c r="AT38" s="1117">
        <f t="shared" si="13"/>
        <v>0</v>
      </c>
    </row>
    <row r="39" spans="1:46">
      <c r="A39" s="1150"/>
      <c r="B39" s="1150"/>
      <c r="C39" s="932"/>
      <c r="D39" s="1159" t="s">
        <v>855</v>
      </c>
      <c r="E39" s="1152" t="s">
        <v>715</v>
      </c>
      <c r="F39" s="1161"/>
      <c r="G39" s="1161"/>
      <c r="H39" s="1161"/>
      <c r="I39" s="1161"/>
      <c r="J39" s="1161"/>
      <c r="K39" s="1161"/>
      <c r="L39" s="1161"/>
      <c r="M39" s="1161"/>
      <c r="N39" s="1161"/>
      <c r="O39" s="1161"/>
      <c r="P39" s="1161"/>
      <c r="Q39" s="1161"/>
      <c r="R39" s="1161"/>
      <c r="S39" s="1161"/>
      <c r="T39" s="1161"/>
      <c r="V39" s="1164">
        <v>20</v>
      </c>
      <c r="W39" s="1117">
        <f t="shared" si="7"/>
        <v>0</v>
      </c>
      <c r="X39" s="1136">
        <f t="shared" si="8"/>
        <v>0</v>
      </c>
      <c r="Y39" s="932">
        <f>Input!$C$8</f>
        <v>2027</v>
      </c>
      <c r="Z39" s="932">
        <f>Input!$D$8</f>
        <v>1</v>
      </c>
      <c r="AA39" s="1117">
        <f t="shared" si="9"/>
        <v>0</v>
      </c>
      <c r="AB39" s="932">
        <f t="shared" si="10"/>
        <v>2047</v>
      </c>
      <c r="AC39" s="932">
        <f t="shared" si="11"/>
        <v>0</v>
      </c>
      <c r="AD39" s="1117">
        <f t="shared" si="12"/>
        <v>0</v>
      </c>
      <c r="AF39" s="1117">
        <f t="shared" si="13"/>
        <v>0</v>
      </c>
      <c r="AG39" s="1117">
        <f t="shared" si="13"/>
        <v>0</v>
      </c>
      <c r="AH39" s="1117">
        <f t="shared" si="13"/>
        <v>0</v>
      </c>
      <c r="AI39" s="1117">
        <f t="shared" si="13"/>
        <v>0</v>
      </c>
      <c r="AJ39" s="1117">
        <f t="shared" si="13"/>
        <v>0</v>
      </c>
      <c r="AK39" s="1117">
        <f t="shared" si="13"/>
        <v>0</v>
      </c>
      <c r="AL39" s="1117">
        <f t="shared" si="13"/>
        <v>0</v>
      </c>
      <c r="AM39" s="1117">
        <f t="shared" si="13"/>
        <v>0</v>
      </c>
      <c r="AN39" s="1117">
        <f t="shared" si="13"/>
        <v>0</v>
      </c>
      <c r="AO39" s="1117">
        <f t="shared" si="13"/>
        <v>0</v>
      </c>
      <c r="AP39" s="1117">
        <f t="shared" si="13"/>
        <v>0</v>
      </c>
      <c r="AQ39" s="1117">
        <f t="shared" si="13"/>
        <v>0</v>
      </c>
      <c r="AR39" s="1117">
        <f t="shared" si="13"/>
        <v>0</v>
      </c>
      <c r="AS39" s="1117">
        <f t="shared" si="13"/>
        <v>0</v>
      </c>
      <c r="AT39" s="1117">
        <f t="shared" si="13"/>
        <v>0</v>
      </c>
    </row>
    <row r="40" spans="1:46">
      <c r="A40" s="1150"/>
      <c r="B40" s="1150"/>
      <c r="C40" s="932"/>
      <c r="D40" s="1159" t="s">
        <v>855</v>
      </c>
      <c r="E40" s="1152" t="s">
        <v>715</v>
      </c>
      <c r="F40" s="1161"/>
      <c r="G40" s="1161"/>
      <c r="H40" s="1161"/>
      <c r="I40" s="1161"/>
      <c r="J40" s="1161"/>
      <c r="K40" s="1161"/>
      <c r="L40" s="1161"/>
      <c r="M40" s="1161"/>
      <c r="N40" s="1161"/>
      <c r="O40" s="1161"/>
      <c r="P40" s="1161"/>
      <c r="Q40" s="1161"/>
      <c r="R40" s="1161"/>
      <c r="S40" s="1161"/>
      <c r="T40" s="1161"/>
      <c r="V40" s="1164">
        <v>20</v>
      </c>
      <c r="W40" s="1117">
        <f t="shared" si="7"/>
        <v>0</v>
      </c>
      <c r="X40" s="1136">
        <f t="shared" si="8"/>
        <v>0</v>
      </c>
      <c r="Y40" s="932">
        <f>Input!$C$8</f>
        <v>2027</v>
      </c>
      <c r="Z40" s="932">
        <f>Input!$D$8</f>
        <v>1</v>
      </c>
      <c r="AA40" s="1117">
        <f t="shared" si="9"/>
        <v>0</v>
      </c>
      <c r="AB40" s="932">
        <f t="shared" si="10"/>
        <v>2047</v>
      </c>
      <c r="AC40" s="932">
        <f t="shared" si="11"/>
        <v>0</v>
      </c>
      <c r="AD40" s="1117">
        <f t="shared" si="12"/>
        <v>0</v>
      </c>
      <c r="AF40" s="1117">
        <f t="shared" si="13"/>
        <v>0</v>
      </c>
      <c r="AG40" s="1117">
        <f t="shared" si="13"/>
        <v>0</v>
      </c>
      <c r="AH40" s="1117">
        <f t="shared" si="13"/>
        <v>0</v>
      </c>
      <c r="AI40" s="1117">
        <f t="shared" si="13"/>
        <v>0</v>
      </c>
      <c r="AJ40" s="1117">
        <f t="shared" si="13"/>
        <v>0</v>
      </c>
      <c r="AK40" s="1117">
        <f t="shared" si="13"/>
        <v>0</v>
      </c>
      <c r="AL40" s="1117">
        <f t="shared" si="13"/>
        <v>0</v>
      </c>
      <c r="AM40" s="1117">
        <f t="shared" si="13"/>
        <v>0</v>
      </c>
      <c r="AN40" s="1117">
        <f t="shared" si="13"/>
        <v>0</v>
      </c>
      <c r="AO40" s="1117">
        <f t="shared" si="13"/>
        <v>0</v>
      </c>
      <c r="AP40" s="1117">
        <f t="shared" si="13"/>
        <v>0</v>
      </c>
      <c r="AQ40" s="1117">
        <f t="shared" si="13"/>
        <v>0</v>
      </c>
      <c r="AR40" s="1117">
        <f t="shared" si="13"/>
        <v>0</v>
      </c>
      <c r="AS40" s="1117">
        <f t="shared" si="13"/>
        <v>0</v>
      </c>
      <c r="AT40" s="1117">
        <f t="shared" si="13"/>
        <v>0</v>
      </c>
    </row>
    <row r="41" spans="1:46">
      <c r="A41" s="1150"/>
      <c r="B41" s="1150"/>
      <c r="C41" s="932"/>
      <c r="D41" s="1159" t="s">
        <v>855</v>
      </c>
      <c r="E41" s="1152" t="s">
        <v>715</v>
      </c>
      <c r="F41" s="1161"/>
      <c r="G41" s="1161"/>
      <c r="H41" s="1161"/>
      <c r="I41" s="1161"/>
      <c r="J41" s="1161"/>
      <c r="K41" s="1161"/>
      <c r="L41" s="1161"/>
      <c r="M41" s="1161"/>
      <c r="N41" s="1161"/>
      <c r="O41" s="1161"/>
      <c r="P41" s="1161"/>
      <c r="Q41" s="1161"/>
      <c r="R41" s="1161"/>
      <c r="S41" s="1161"/>
      <c r="T41" s="1161"/>
      <c r="V41" s="1164">
        <v>20</v>
      </c>
      <c r="W41" s="1117">
        <f t="shared" si="7"/>
        <v>0</v>
      </c>
      <c r="X41" s="1136">
        <f t="shared" si="8"/>
        <v>0</v>
      </c>
      <c r="Y41" s="932">
        <f>Input!$C$8</f>
        <v>2027</v>
      </c>
      <c r="Z41" s="932">
        <f>Input!$D$8</f>
        <v>1</v>
      </c>
      <c r="AA41" s="1117">
        <f t="shared" si="9"/>
        <v>0</v>
      </c>
      <c r="AB41" s="932">
        <f t="shared" si="10"/>
        <v>2047</v>
      </c>
      <c r="AC41" s="932">
        <f t="shared" si="11"/>
        <v>0</v>
      </c>
      <c r="AD41" s="1117">
        <f t="shared" si="12"/>
        <v>0</v>
      </c>
      <c r="AF41" s="1117">
        <f t="shared" si="13"/>
        <v>0</v>
      </c>
      <c r="AG41" s="1117">
        <f t="shared" si="13"/>
        <v>0</v>
      </c>
      <c r="AH41" s="1117">
        <f t="shared" si="13"/>
        <v>0</v>
      </c>
      <c r="AI41" s="1117">
        <f t="shared" si="13"/>
        <v>0</v>
      </c>
      <c r="AJ41" s="1117">
        <f t="shared" si="13"/>
        <v>0</v>
      </c>
      <c r="AK41" s="1117">
        <f t="shared" si="13"/>
        <v>0</v>
      </c>
      <c r="AL41" s="1117">
        <f t="shared" si="13"/>
        <v>0</v>
      </c>
      <c r="AM41" s="1117">
        <f t="shared" si="13"/>
        <v>0</v>
      </c>
      <c r="AN41" s="1117">
        <f t="shared" si="13"/>
        <v>0</v>
      </c>
      <c r="AO41" s="1117">
        <f t="shared" si="13"/>
        <v>0</v>
      </c>
      <c r="AP41" s="1117">
        <f t="shared" si="13"/>
        <v>0</v>
      </c>
      <c r="AQ41" s="1117">
        <f t="shared" si="13"/>
        <v>0</v>
      </c>
      <c r="AR41" s="1117">
        <f t="shared" si="13"/>
        <v>0</v>
      </c>
      <c r="AS41" s="1117">
        <f t="shared" si="13"/>
        <v>0</v>
      </c>
      <c r="AT41" s="1117">
        <f t="shared" si="13"/>
        <v>0</v>
      </c>
    </row>
    <row r="42" spans="1:46" ht="14.1" hidden="1" customHeight="1" outlineLevel="1">
      <c r="A42" s="1150"/>
      <c r="B42" s="1150"/>
      <c r="C42" s="932" t="s">
        <v>854</v>
      </c>
      <c r="D42" s="1152" t="s">
        <v>868</v>
      </c>
      <c r="E42" s="1152" t="s">
        <v>721</v>
      </c>
      <c r="F42" s="1161"/>
      <c r="G42" s="1161"/>
      <c r="H42" s="1161"/>
      <c r="I42" s="1161"/>
      <c r="J42" s="1161"/>
      <c r="K42" s="1161"/>
      <c r="L42" s="1161"/>
      <c r="M42" s="1161"/>
      <c r="N42" s="1161"/>
      <c r="O42" s="1161"/>
      <c r="P42" s="1161"/>
      <c r="Q42" s="1161"/>
      <c r="R42" s="1161"/>
      <c r="S42" s="1161"/>
      <c r="T42" s="1161"/>
      <c r="V42" s="1117">
        <v>20</v>
      </c>
      <c r="W42" s="1117">
        <f t="shared" si="7"/>
        <v>0</v>
      </c>
      <c r="X42" s="1136">
        <f t="shared" si="8"/>
        <v>0</v>
      </c>
      <c r="Y42" s="932">
        <f>Input!$C$8</f>
        <v>2027</v>
      </c>
      <c r="Z42" s="932">
        <f>Input!$D$8</f>
        <v>1</v>
      </c>
      <c r="AA42" s="1117">
        <f t="shared" si="9"/>
        <v>0</v>
      </c>
      <c r="AB42" s="932">
        <f t="shared" si="10"/>
        <v>2047</v>
      </c>
      <c r="AC42" s="932">
        <f t="shared" si="11"/>
        <v>0</v>
      </c>
      <c r="AD42" s="1117">
        <f t="shared" si="12"/>
        <v>0</v>
      </c>
      <c r="AF42" s="1117">
        <f t="shared" si="13"/>
        <v>0</v>
      </c>
      <c r="AG42" s="1117">
        <f t="shared" si="13"/>
        <v>0</v>
      </c>
      <c r="AH42" s="1117">
        <f t="shared" si="13"/>
        <v>0</v>
      </c>
      <c r="AI42" s="1117">
        <f t="shared" si="13"/>
        <v>0</v>
      </c>
      <c r="AJ42" s="1117">
        <f t="shared" si="13"/>
        <v>0</v>
      </c>
      <c r="AK42" s="1117">
        <f t="shared" si="13"/>
        <v>0</v>
      </c>
      <c r="AL42" s="1117">
        <f t="shared" si="13"/>
        <v>0</v>
      </c>
      <c r="AM42" s="1117">
        <f t="shared" si="13"/>
        <v>0</v>
      </c>
      <c r="AN42" s="1117">
        <f t="shared" si="13"/>
        <v>0</v>
      </c>
      <c r="AO42" s="1117">
        <f t="shared" si="13"/>
        <v>0</v>
      </c>
      <c r="AP42" s="1117">
        <f t="shared" si="13"/>
        <v>0</v>
      </c>
      <c r="AQ42" s="1117">
        <f t="shared" si="13"/>
        <v>0</v>
      </c>
      <c r="AR42" s="1117">
        <f t="shared" si="13"/>
        <v>0</v>
      </c>
      <c r="AS42" s="1117">
        <f t="shared" si="13"/>
        <v>0</v>
      </c>
      <c r="AT42" s="1117">
        <f t="shared" si="13"/>
        <v>0</v>
      </c>
    </row>
    <row r="43" spans="1:46" hidden="1" outlineLevel="1">
      <c r="A43" s="1150"/>
      <c r="B43" s="1150"/>
      <c r="C43" s="932" t="s">
        <v>387</v>
      </c>
      <c r="D43" s="1152" t="s">
        <v>868</v>
      </c>
      <c r="E43" s="1152" t="s">
        <v>721</v>
      </c>
      <c r="F43" s="1161"/>
      <c r="G43" s="1161"/>
      <c r="H43" s="1161"/>
      <c r="I43" s="1161"/>
      <c r="J43" s="1161"/>
      <c r="K43" s="1161"/>
      <c r="L43" s="1161"/>
      <c r="M43" s="1161"/>
      <c r="N43" s="1161"/>
      <c r="O43" s="1161"/>
      <c r="P43" s="1161"/>
      <c r="Q43" s="1161"/>
      <c r="R43" s="1161"/>
      <c r="S43" s="1161"/>
      <c r="T43" s="1161"/>
      <c r="V43" s="1117">
        <v>20</v>
      </c>
      <c r="W43" s="1117">
        <f t="shared" si="7"/>
        <v>0</v>
      </c>
      <c r="X43" s="1136">
        <f t="shared" si="8"/>
        <v>0</v>
      </c>
      <c r="Y43" s="932">
        <f>Input!$C$8</f>
        <v>2027</v>
      </c>
      <c r="Z43" s="932">
        <f>Input!$D$8</f>
        <v>1</v>
      </c>
      <c r="AA43" s="1117">
        <f t="shared" si="9"/>
        <v>0</v>
      </c>
      <c r="AB43" s="932">
        <f t="shared" si="10"/>
        <v>2047</v>
      </c>
      <c r="AC43" s="932">
        <f t="shared" si="11"/>
        <v>0</v>
      </c>
      <c r="AD43" s="1117">
        <f t="shared" si="12"/>
        <v>0</v>
      </c>
      <c r="AF43" s="1117">
        <f t="shared" si="13"/>
        <v>0</v>
      </c>
      <c r="AG43" s="1117">
        <f t="shared" si="13"/>
        <v>0</v>
      </c>
      <c r="AH43" s="1117">
        <f t="shared" si="13"/>
        <v>0</v>
      </c>
      <c r="AI43" s="1117">
        <f t="shared" si="13"/>
        <v>0</v>
      </c>
      <c r="AJ43" s="1117">
        <f t="shared" si="13"/>
        <v>0</v>
      </c>
      <c r="AK43" s="1117">
        <f t="shared" si="13"/>
        <v>0</v>
      </c>
      <c r="AL43" s="1117">
        <f t="shared" si="13"/>
        <v>0</v>
      </c>
      <c r="AM43" s="1117">
        <f t="shared" si="13"/>
        <v>0</v>
      </c>
      <c r="AN43" s="1117">
        <f t="shared" si="13"/>
        <v>0</v>
      </c>
      <c r="AO43" s="1117">
        <f t="shared" si="13"/>
        <v>0</v>
      </c>
      <c r="AP43" s="1117">
        <f t="shared" si="13"/>
        <v>0</v>
      </c>
      <c r="AQ43" s="1117">
        <f t="shared" si="13"/>
        <v>0</v>
      </c>
      <c r="AR43" s="1117">
        <f t="shared" si="13"/>
        <v>0</v>
      </c>
      <c r="AS43" s="1117">
        <f t="shared" si="13"/>
        <v>0</v>
      </c>
      <c r="AT43" s="1117">
        <f t="shared" si="13"/>
        <v>0</v>
      </c>
    </row>
    <row r="44" spans="1:46" hidden="1" outlineLevel="1">
      <c r="A44" s="1150"/>
      <c r="B44" s="1150"/>
      <c r="C44" s="932" t="s">
        <v>388</v>
      </c>
      <c r="D44" s="1152" t="s">
        <v>868</v>
      </c>
      <c r="E44" s="1152" t="s">
        <v>721</v>
      </c>
      <c r="F44" s="1161"/>
      <c r="G44" s="1161"/>
      <c r="H44" s="1161"/>
      <c r="I44" s="1161"/>
      <c r="J44" s="1161"/>
      <c r="K44" s="1161"/>
      <c r="L44" s="1161"/>
      <c r="M44" s="1161"/>
      <c r="N44" s="1161"/>
      <c r="O44" s="1161"/>
      <c r="P44" s="1161"/>
      <c r="Q44" s="1161"/>
      <c r="R44" s="1161"/>
      <c r="S44" s="1161"/>
      <c r="T44" s="1161"/>
      <c r="V44" s="1117">
        <v>20</v>
      </c>
      <c r="W44" s="1117">
        <f t="shared" si="7"/>
        <v>0</v>
      </c>
      <c r="X44" s="1136">
        <f t="shared" si="8"/>
        <v>0</v>
      </c>
      <c r="Y44" s="932">
        <f>Input!$C$8</f>
        <v>2027</v>
      </c>
      <c r="Z44" s="932">
        <f>Input!$D$8</f>
        <v>1</v>
      </c>
      <c r="AA44" s="1117">
        <f t="shared" si="9"/>
        <v>0</v>
      </c>
      <c r="AB44" s="932">
        <f t="shared" si="10"/>
        <v>2047</v>
      </c>
      <c r="AC44" s="932">
        <f t="shared" si="11"/>
        <v>0</v>
      </c>
      <c r="AD44" s="1117">
        <f t="shared" si="12"/>
        <v>0</v>
      </c>
      <c r="AF44" s="1117">
        <f t="shared" si="13"/>
        <v>0</v>
      </c>
      <c r="AG44" s="1117">
        <f t="shared" si="13"/>
        <v>0</v>
      </c>
      <c r="AH44" s="1117">
        <f t="shared" si="13"/>
        <v>0</v>
      </c>
      <c r="AI44" s="1117">
        <f t="shared" si="13"/>
        <v>0</v>
      </c>
      <c r="AJ44" s="1117">
        <f t="shared" si="13"/>
        <v>0</v>
      </c>
      <c r="AK44" s="1117">
        <f t="shared" si="13"/>
        <v>0</v>
      </c>
      <c r="AL44" s="1117">
        <f t="shared" si="13"/>
        <v>0</v>
      </c>
      <c r="AM44" s="1117">
        <f t="shared" si="13"/>
        <v>0</v>
      </c>
      <c r="AN44" s="1117">
        <f t="shared" si="13"/>
        <v>0</v>
      </c>
      <c r="AO44" s="1117">
        <f t="shared" si="13"/>
        <v>0</v>
      </c>
      <c r="AP44" s="1117">
        <f t="shared" si="13"/>
        <v>0</v>
      </c>
      <c r="AQ44" s="1117">
        <f t="shared" si="13"/>
        <v>0</v>
      </c>
      <c r="AR44" s="1117">
        <f t="shared" si="13"/>
        <v>0</v>
      </c>
      <c r="AS44" s="1117">
        <f t="shared" si="13"/>
        <v>0</v>
      </c>
      <c r="AT44" s="1117">
        <f t="shared" si="13"/>
        <v>0</v>
      </c>
    </row>
    <row r="45" spans="1:46" hidden="1" outlineLevel="1">
      <c r="A45" s="1150"/>
      <c r="B45" s="1150"/>
      <c r="C45" s="932" t="s">
        <v>389</v>
      </c>
      <c r="D45" s="1152" t="s">
        <v>868</v>
      </c>
      <c r="E45" s="1152" t="s">
        <v>721</v>
      </c>
      <c r="F45" s="1161"/>
      <c r="G45" s="1161"/>
      <c r="H45" s="1161"/>
      <c r="I45" s="1161"/>
      <c r="J45" s="1161"/>
      <c r="K45" s="1161"/>
      <c r="L45" s="1161"/>
      <c r="M45" s="1161"/>
      <c r="N45" s="1161"/>
      <c r="O45" s="1161"/>
      <c r="P45" s="1161"/>
      <c r="Q45" s="1161"/>
      <c r="R45" s="1161"/>
      <c r="S45" s="1161"/>
      <c r="T45" s="1161"/>
      <c r="V45" s="1117">
        <v>20</v>
      </c>
      <c r="W45" s="1117">
        <f t="shared" si="7"/>
        <v>0</v>
      </c>
      <c r="X45" s="1136">
        <f t="shared" si="8"/>
        <v>0</v>
      </c>
      <c r="Y45" s="932">
        <f>Input!$C$8</f>
        <v>2027</v>
      </c>
      <c r="Z45" s="932">
        <f>Input!$D$8</f>
        <v>1</v>
      </c>
      <c r="AA45" s="1117">
        <f t="shared" si="9"/>
        <v>0</v>
      </c>
      <c r="AB45" s="932">
        <f t="shared" si="10"/>
        <v>2047</v>
      </c>
      <c r="AC45" s="932">
        <f t="shared" si="11"/>
        <v>0</v>
      </c>
      <c r="AD45" s="1117">
        <f t="shared" si="12"/>
        <v>0</v>
      </c>
      <c r="AF45" s="1117">
        <f t="shared" si="13"/>
        <v>0</v>
      </c>
      <c r="AG45" s="1117">
        <f t="shared" si="13"/>
        <v>0</v>
      </c>
      <c r="AH45" s="1117">
        <f t="shared" si="13"/>
        <v>0</v>
      </c>
      <c r="AI45" s="1117">
        <f t="shared" si="13"/>
        <v>0</v>
      </c>
      <c r="AJ45" s="1117">
        <f t="shared" si="13"/>
        <v>0</v>
      </c>
      <c r="AK45" s="1117">
        <f t="shared" si="13"/>
        <v>0</v>
      </c>
      <c r="AL45" s="1117">
        <f t="shared" si="13"/>
        <v>0</v>
      </c>
      <c r="AM45" s="1117">
        <f t="shared" si="13"/>
        <v>0</v>
      </c>
      <c r="AN45" s="1117">
        <f t="shared" si="13"/>
        <v>0</v>
      </c>
      <c r="AO45" s="1117">
        <f t="shared" si="13"/>
        <v>0</v>
      </c>
      <c r="AP45" s="1117">
        <f t="shared" si="13"/>
        <v>0</v>
      </c>
      <c r="AQ45" s="1117">
        <f t="shared" si="13"/>
        <v>0</v>
      </c>
      <c r="AR45" s="1117">
        <f t="shared" si="13"/>
        <v>0</v>
      </c>
      <c r="AS45" s="1117">
        <f t="shared" si="13"/>
        <v>0</v>
      </c>
      <c r="AT45" s="1117">
        <f t="shared" si="13"/>
        <v>0</v>
      </c>
    </row>
    <row r="46" spans="1:46" hidden="1" outlineLevel="1">
      <c r="A46" s="1150"/>
      <c r="B46" s="1150"/>
      <c r="C46" s="932" t="s">
        <v>856</v>
      </c>
      <c r="D46" s="1152" t="s">
        <v>868</v>
      </c>
      <c r="E46" s="1152" t="s">
        <v>721</v>
      </c>
      <c r="F46" s="1161"/>
      <c r="G46" s="1161"/>
      <c r="H46" s="1161"/>
      <c r="I46" s="1161"/>
      <c r="J46" s="1161"/>
      <c r="K46" s="1161"/>
      <c r="L46" s="1161"/>
      <c r="M46" s="1161"/>
      <c r="N46" s="1161"/>
      <c r="O46" s="1161"/>
      <c r="P46" s="1161"/>
      <c r="Q46" s="1161"/>
      <c r="R46" s="1161"/>
      <c r="S46" s="1161"/>
      <c r="T46" s="1161"/>
      <c r="V46" s="1117">
        <v>20</v>
      </c>
      <c r="W46" s="1117">
        <f t="shared" si="7"/>
        <v>0</v>
      </c>
      <c r="X46" s="1136">
        <f t="shared" si="8"/>
        <v>0</v>
      </c>
      <c r="Y46" s="932">
        <f>Input!$C$8</f>
        <v>2027</v>
      </c>
      <c r="Z46" s="932">
        <f>Input!$D$8</f>
        <v>1</v>
      </c>
      <c r="AA46" s="1117">
        <f t="shared" si="9"/>
        <v>0</v>
      </c>
      <c r="AB46" s="932">
        <f t="shared" si="10"/>
        <v>2047</v>
      </c>
      <c r="AC46" s="932">
        <f t="shared" si="11"/>
        <v>0</v>
      </c>
      <c r="AD46" s="1117">
        <f t="shared" si="12"/>
        <v>0</v>
      </c>
      <c r="AF46" s="1117">
        <f t="shared" si="13"/>
        <v>0</v>
      </c>
      <c r="AG46" s="1117">
        <f t="shared" si="13"/>
        <v>0</v>
      </c>
      <c r="AH46" s="1117">
        <f t="shared" si="13"/>
        <v>0</v>
      </c>
      <c r="AI46" s="1117">
        <f t="shared" si="13"/>
        <v>0</v>
      </c>
      <c r="AJ46" s="1117">
        <f t="shared" si="13"/>
        <v>0</v>
      </c>
      <c r="AK46" s="1117">
        <f t="shared" si="13"/>
        <v>0</v>
      </c>
      <c r="AL46" s="1117">
        <f t="shared" si="13"/>
        <v>0</v>
      </c>
      <c r="AM46" s="1117">
        <f t="shared" si="13"/>
        <v>0</v>
      </c>
      <c r="AN46" s="1117">
        <f t="shared" si="13"/>
        <v>0</v>
      </c>
      <c r="AO46" s="1117">
        <f t="shared" si="13"/>
        <v>0</v>
      </c>
      <c r="AP46" s="1117">
        <f t="shared" si="13"/>
        <v>0</v>
      </c>
      <c r="AQ46" s="1117">
        <f t="shared" si="13"/>
        <v>0</v>
      </c>
      <c r="AR46" s="1117">
        <f t="shared" si="13"/>
        <v>0</v>
      </c>
      <c r="AS46" s="1117">
        <f t="shared" si="13"/>
        <v>0</v>
      </c>
      <c r="AT46" s="1117">
        <f t="shared" si="13"/>
        <v>0</v>
      </c>
    </row>
    <row r="47" spans="1:46" hidden="1" outlineLevel="1">
      <c r="A47" s="1150"/>
      <c r="B47" s="1150"/>
      <c r="C47" s="932" t="s">
        <v>857</v>
      </c>
      <c r="D47" s="1152" t="s">
        <v>868</v>
      </c>
      <c r="E47" s="1152" t="s">
        <v>721</v>
      </c>
      <c r="F47" s="1161"/>
      <c r="G47" s="1161"/>
      <c r="H47" s="1161"/>
      <c r="I47" s="1161"/>
      <c r="J47" s="1161"/>
      <c r="K47" s="1161"/>
      <c r="L47" s="1161"/>
      <c r="M47" s="1161"/>
      <c r="N47" s="1161"/>
      <c r="O47" s="1161"/>
      <c r="P47" s="1161"/>
      <c r="Q47" s="1161"/>
      <c r="R47" s="1161"/>
      <c r="S47" s="1161"/>
      <c r="T47" s="1161"/>
      <c r="V47" s="1117">
        <v>20</v>
      </c>
      <c r="W47" s="1117">
        <f t="shared" si="7"/>
        <v>0</v>
      </c>
      <c r="X47" s="1136">
        <f t="shared" si="8"/>
        <v>0</v>
      </c>
      <c r="Y47" s="932">
        <f>Input!$C$8</f>
        <v>2027</v>
      </c>
      <c r="Z47" s="932">
        <f>Input!$D$8</f>
        <v>1</v>
      </c>
      <c r="AA47" s="1117">
        <f t="shared" si="9"/>
        <v>0</v>
      </c>
      <c r="AB47" s="932">
        <f t="shared" si="10"/>
        <v>2047</v>
      </c>
      <c r="AC47" s="932">
        <f t="shared" si="11"/>
        <v>0</v>
      </c>
      <c r="AD47" s="1117">
        <f t="shared" si="12"/>
        <v>0</v>
      </c>
      <c r="AF47" s="1117">
        <f t="shared" si="13"/>
        <v>0</v>
      </c>
      <c r="AG47" s="1117">
        <f t="shared" si="13"/>
        <v>0</v>
      </c>
      <c r="AH47" s="1117">
        <f t="shared" si="13"/>
        <v>0</v>
      </c>
      <c r="AI47" s="1117">
        <f t="shared" si="13"/>
        <v>0</v>
      </c>
      <c r="AJ47" s="1117">
        <f t="shared" si="13"/>
        <v>0</v>
      </c>
      <c r="AK47" s="1117">
        <f t="shared" si="13"/>
        <v>0</v>
      </c>
      <c r="AL47" s="1117">
        <f t="shared" si="13"/>
        <v>0</v>
      </c>
      <c r="AM47" s="1117">
        <f t="shared" si="13"/>
        <v>0</v>
      </c>
      <c r="AN47" s="1117">
        <f t="shared" si="13"/>
        <v>0</v>
      </c>
      <c r="AO47" s="1117">
        <f t="shared" si="13"/>
        <v>0</v>
      </c>
      <c r="AP47" s="1117">
        <f t="shared" si="13"/>
        <v>0</v>
      </c>
      <c r="AQ47" s="1117">
        <f t="shared" si="13"/>
        <v>0</v>
      </c>
      <c r="AR47" s="1117">
        <f t="shared" si="13"/>
        <v>0</v>
      </c>
      <c r="AS47" s="1117">
        <f t="shared" si="13"/>
        <v>0</v>
      </c>
      <c r="AT47" s="1117">
        <f t="shared" si="13"/>
        <v>0</v>
      </c>
    </row>
    <row r="48" spans="1:46" hidden="1" outlineLevel="1">
      <c r="A48" s="1150"/>
      <c r="B48" s="1150"/>
      <c r="C48" s="932" t="s">
        <v>859</v>
      </c>
      <c r="D48" s="1152" t="s">
        <v>868</v>
      </c>
      <c r="E48" s="1152" t="s">
        <v>721</v>
      </c>
      <c r="F48" s="1161"/>
      <c r="G48" s="1161"/>
      <c r="H48" s="1161"/>
      <c r="I48" s="1161"/>
      <c r="J48" s="1161"/>
      <c r="K48" s="1161"/>
      <c r="L48" s="1161"/>
      <c r="M48" s="1161"/>
      <c r="N48" s="1161"/>
      <c r="O48" s="1161"/>
      <c r="P48" s="1161"/>
      <c r="Q48" s="1161"/>
      <c r="R48" s="1161"/>
      <c r="S48" s="1161"/>
      <c r="T48" s="1161"/>
      <c r="V48" s="1117">
        <v>20</v>
      </c>
      <c r="W48" s="1117">
        <f t="shared" si="7"/>
        <v>0</v>
      </c>
      <c r="X48" s="1136">
        <f t="shared" si="8"/>
        <v>0</v>
      </c>
      <c r="Y48" s="932">
        <f>Input!$C$8</f>
        <v>2027</v>
      </c>
      <c r="Z48" s="932">
        <f>Input!$D$8</f>
        <v>1</v>
      </c>
      <c r="AA48" s="1117">
        <f t="shared" si="9"/>
        <v>0</v>
      </c>
      <c r="AB48" s="932">
        <f t="shared" si="10"/>
        <v>2047</v>
      </c>
      <c r="AC48" s="932">
        <f t="shared" si="11"/>
        <v>0</v>
      </c>
      <c r="AD48" s="1117">
        <f t="shared" si="12"/>
        <v>0</v>
      </c>
      <c r="AF48" s="1117">
        <f t="shared" si="13"/>
        <v>0</v>
      </c>
      <c r="AG48" s="1117">
        <f t="shared" si="13"/>
        <v>0</v>
      </c>
      <c r="AH48" s="1117">
        <f t="shared" si="13"/>
        <v>0</v>
      </c>
      <c r="AI48" s="1117">
        <f t="shared" si="13"/>
        <v>0</v>
      </c>
      <c r="AJ48" s="1117">
        <f t="shared" si="13"/>
        <v>0</v>
      </c>
      <c r="AK48" s="1117">
        <f t="shared" si="13"/>
        <v>0</v>
      </c>
      <c r="AL48" s="1117">
        <f t="shared" si="13"/>
        <v>0</v>
      </c>
      <c r="AM48" s="1117">
        <f t="shared" si="13"/>
        <v>0</v>
      </c>
      <c r="AN48" s="1117">
        <f t="shared" si="13"/>
        <v>0</v>
      </c>
      <c r="AO48" s="1117">
        <f t="shared" si="13"/>
        <v>0</v>
      </c>
      <c r="AP48" s="1117">
        <f t="shared" si="13"/>
        <v>0</v>
      </c>
      <c r="AQ48" s="1117">
        <f t="shared" si="13"/>
        <v>0</v>
      </c>
      <c r="AR48" s="1117">
        <f t="shared" si="13"/>
        <v>0</v>
      </c>
      <c r="AS48" s="1117">
        <f t="shared" si="13"/>
        <v>0</v>
      </c>
      <c r="AT48" s="1117">
        <f t="shared" si="13"/>
        <v>0</v>
      </c>
    </row>
    <row r="49" spans="1:46" hidden="1" outlineLevel="1">
      <c r="A49" s="1150"/>
      <c r="B49" s="1150"/>
      <c r="C49" s="932" t="s">
        <v>860</v>
      </c>
      <c r="D49" s="1152" t="s">
        <v>868</v>
      </c>
      <c r="E49" s="1152" t="s">
        <v>721</v>
      </c>
      <c r="F49" s="1161"/>
      <c r="G49" s="1161"/>
      <c r="H49" s="1161"/>
      <c r="I49" s="1161"/>
      <c r="J49" s="1161"/>
      <c r="K49" s="1161"/>
      <c r="L49" s="1161"/>
      <c r="M49" s="1161"/>
      <c r="N49" s="1161"/>
      <c r="O49" s="1161"/>
      <c r="P49" s="1161"/>
      <c r="Q49" s="1161"/>
      <c r="R49" s="1161"/>
      <c r="S49" s="1161"/>
      <c r="T49" s="1161"/>
      <c r="V49" s="1117">
        <v>20</v>
      </c>
      <c r="W49" s="1117">
        <f t="shared" si="7"/>
        <v>0</v>
      </c>
      <c r="X49" s="1136">
        <f t="shared" si="8"/>
        <v>0</v>
      </c>
      <c r="Y49" s="932">
        <f>Input!$C$8</f>
        <v>2027</v>
      </c>
      <c r="Z49" s="932">
        <f>Input!$D$8</f>
        <v>1</v>
      </c>
      <c r="AA49" s="1117">
        <f t="shared" si="9"/>
        <v>0</v>
      </c>
      <c r="AB49" s="932">
        <f t="shared" si="10"/>
        <v>2047</v>
      </c>
      <c r="AC49" s="932">
        <f t="shared" si="11"/>
        <v>0</v>
      </c>
      <c r="AD49" s="1117">
        <f t="shared" si="12"/>
        <v>0</v>
      </c>
      <c r="AF49" s="1117">
        <f t="shared" si="13"/>
        <v>0</v>
      </c>
      <c r="AG49" s="1117">
        <f t="shared" si="13"/>
        <v>0</v>
      </c>
      <c r="AH49" s="1117">
        <f t="shared" si="13"/>
        <v>0</v>
      </c>
      <c r="AI49" s="1117">
        <f t="shared" si="13"/>
        <v>0</v>
      </c>
      <c r="AJ49" s="1117">
        <f t="shared" si="13"/>
        <v>0</v>
      </c>
      <c r="AK49" s="1117">
        <f t="shared" si="13"/>
        <v>0</v>
      </c>
      <c r="AL49" s="1117">
        <f t="shared" si="13"/>
        <v>0</v>
      </c>
      <c r="AM49" s="1117">
        <f t="shared" si="13"/>
        <v>0</v>
      </c>
      <c r="AN49" s="1117">
        <f t="shared" si="13"/>
        <v>0</v>
      </c>
      <c r="AO49" s="1117">
        <f t="shared" si="13"/>
        <v>0</v>
      </c>
      <c r="AP49" s="1117">
        <f t="shared" si="13"/>
        <v>0</v>
      </c>
      <c r="AQ49" s="1117">
        <f t="shared" si="13"/>
        <v>0</v>
      </c>
      <c r="AR49" s="1117">
        <f t="shared" si="13"/>
        <v>0</v>
      </c>
      <c r="AS49" s="1117">
        <f t="shared" si="13"/>
        <v>0</v>
      </c>
      <c r="AT49" s="1117">
        <f t="shared" si="13"/>
        <v>0</v>
      </c>
    </row>
    <row r="50" spans="1:46" hidden="1" outlineLevel="1">
      <c r="A50" s="1150"/>
      <c r="B50" s="1150"/>
      <c r="C50" s="932" t="s">
        <v>861</v>
      </c>
      <c r="D50" s="1152" t="s">
        <v>868</v>
      </c>
      <c r="E50" s="1152" t="s">
        <v>721</v>
      </c>
      <c r="F50" s="1161"/>
      <c r="G50" s="1161"/>
      <c r="H50" s="1161"/>
      <c r="I50" s="1161"/>
      <c r="J50" s="1161"/>
      <c r="K50" s="1161"/>
      <c r="L50" s="1161"/>
      <c r="M50" s="1161"/>
      <c r="N50" s="1161"/>
      <c r="O50" s="1161"/>
      <c r="P50" s="1161"/>
      <c r="Q50" s="1161"/>
      <c r="R50" s="1161"/>
      <c r="S50" s="1161"/>
      <c r="T50" s="1161"/>
      <c r="V50" s="1117">
        <v>20</v>
      </c>
      <c r="W50" s="1117">
        <f t="shared" si="7"/>
        <v>0</v>
      </c>
      <c r="X50" s="1136">
        <f t="shared" si="8"/>
        <v>0</v>
      </c>
      <c r="Y50" s="932">
        <f>Input!$C$8</f>
        <v>2027</v>
      </c>
      <c r="Z50" s="932">
        <f>Input!$D$8</f>
        <v>1</v>
      </c>
      <c r="AA50" s="1117">
        <f t="shared" si="9"/>
        <v>0</v>
      </c>
      <c r="AB50" s="932">
        <f t="shared" si="10"/>
        <v>2047</v>
      </c>
      <c r="AC50" s="932">
        <f t="shared" si="11"/>
        <v>0</v>
      </c>
      <c r="AD50" s="1117">
        <f t="shared" si="12"/>
        <v>0</v>
      </c>
      <c r="AF50" s="1117">
        <f t="shared" si="13"/>
        <v>0</v>
      </c>
      <c r="AG50" s="1117">
        <f t="shared" si="13"/>
        <v>0</v>
      </c>
      <c r="AH50" s="1117">
        <f t="shared" si="13"/>
        <v>0</v>
      </c>
      <c r="AI50" s="1117">
        <f t="shared" si="13"/>
        <v>0</v>
      </c>
      <c r="AJ50" s="1117">
        <f t="shared" si="13"/>
        <v>0</v>
      </c>
      <c r="AK50" s="1117">
        <f t="shared" si="13"/>
        <v>0</v>
      </c>
      <c r="AL50" s="1117">
        <f t="shared" si="13"/>
        <v>0</v>
      </c>
      <c r="AM50" s="1117">
        <f t="shared" si="13"/>
        <v>0</v>
      </c>
      <c r="AN50" s="1117">
        <f t="shared" si="13"/>
        <v>0</v>
      </c>
      <c r="AO50" s="1117">
        <f t="shared" si="13"/>
        <v>0</v>
      </c>
      <c r="AP50" s="1117">
        <f t="shared" si="13"/>
        <v>0</v>
      </c>
      <c r="AQ50" s="1117">
        <f t="shared" si="13"/>
        <v>0</v>
      </c>
      <c r="AR50" s="1117">
        <f t="shared" si="13"/>
        <v>0</v>
      </c>
      <c r="AS50" s="1117">
        <f t="shared" si="13"/>
        <v>0</v>
      </c>
      <c r="AT50" s="1117">
        <f t="shared" si="13"/>
        <v>0</v>
      </c>
    </row>
    <row r="51" spans="1:46" hidden="1" outlineLevel="1">
      <c r="A51" s="1150"/>
      <c r="B51" s="1150"/>
      <c r="C51" s="932" t="str">
        <f t="shared" ref="C51:C75" si="15">C63</f>
        <v>11 Downpayments / License fee</v>
      </c>
      <c r="D51" s="1152" t="s">
        <v>868</v>
      </c>
      <c r="E51" s="1152" t="s">
        <v>721</v>
      </c>
      <c r="F51" s="1161"/>
      <c r="G51" s="1161"/>
      <c r="H51" s="1161"/>
      <c r="I51" s="1161"/>
      <c r="J51" s="1161"/>
      <c r="K51" s="1161"/>
      <c r="L51" s="1161"/>
      <c r="M51" s="1161"/>
      <c r="N51" s="1161"/>
      <c r="O51" s="1161"/>
      <c r="P51" s="1161"/>
      <c r="Q51" s="1161"/>
      <c r="R51" s="1161"/>
      <c r="S51" s="1161"/>
      <c r="T51" s="1161"/>
      <c r="V51" s="1117">
        <v>20</v>
      </c>
      <c r="W51" s="1117">
        <f t="shared" si="7"/>
        <v>0</v>
      </c>
      <c r="X51" s="1136">
        <f t="shared" si="8"/>
        <v>0</v>
      </c>
      <c r="Y51" s="932">
        <f>Input!$C$8</f>
        <v>2027</v>
      </c>
      <c r="Z51" s="932">
        <f>Input!$D$8</f>
        <v>1</v>
      </c>
      <c r="AA51" s="1117">
        <f t="shared" si="9"/>
        <v>0</v>
      </c>
      <c r="AB51" s="932">
        <f t="shared" si="10"/>
        <v>2047</v>
      </c>
      <c r="AC51" s="932">
        <f t="shared" si="11"/>
        <v>0</v>
      </c>
      <c r="AD51" s="1117">
        <f t="shared" si="12"/>
        <v>0</v>
      </c>
      <c r="AF51" s="1117">
        <f t="shared" si="13"/>
        <v>0</v>
      </c>
      <c r="AG51" s="1117">
        <f t="shared" si="13"/>
        <v>0</v>
      </c>
      <c r="AH51" s="1117">
        <f t="shared" si="13"/>
        <v>0</v>
      </c>
      <c r="AI51" s="1117">
        <f t="shared" si="13"/>
        <v>0</v>
      </c>
      <c r="AJ51" s="1117">
        <f t="shared" si="13"/>
        <v>0</v>
      </c>
      <c r="AK51" s="1117">
        <f t="shared" si="13"/>
        <v>0</v>
      </c>
      <c r="AL51" s="1117">
        <f t="shared" si="13"/>
        <v>0</v>
      </c>
      <c r="AM51" s="1117">
        <f t="shared" si="13"/>
        <v>0</v>
      </c>
      <c r="AN51" s="1117">
        <f t="shared" si="13"/>
        <v>0</v>
      </c>
      <c r="AO51" s="1117">
        <f t="shared" si="13"/>
        <v>0</v>
      </c>
      <c r="AP51" s="1117">
        <f t="shared" si="13"/>
        <v>0</v>
      </c>
      <c r="AQ51" s="1117">
        <f t="shared" si="13"/>
        <v>0</v>
      </c>
      <c r="AR51" s="1117">
        <f t="shared" si="13"/>
        <v>0</v>
      </c>
      <c r="AS51" s="1117">
        <f t="shared" si="13"/>
        <v>0</v>
      </c>
      <c r="AT51" s="1117">
        <f t="shared" si="13"/>
        <v>0</v>
      </c>
    </row>
    <row r="52" spans="1:46" hidden="1" outlineLevel="1">
      <c r="A52" s="1150"/>
      <c r="B52" s="1150"/>
      <c r="C52" s="1159" t="str">
        <f t="shared" si="15"/>
        <v>12 Dummy</v>
      </c>
      <c r="D52" s="1165" t="s">
        <v>868</v>
      </c>
      <c r="E52" s="1152" t="s">
        <v>721</v>
      </c>
      <c r="F52" s="1161"/>
      <c r="G52" s="1161"/>
      <c r="H52" s="1161"/>
      <c r="I52" s="1161"/>
      <c r="J52" s="1161"/>
      <c r="K52" s="1161"/>
      <c r="L52" s="1161"/>
      <c r="M52" s="1161"/>
      <c r="N52" s="1161"/>
      <c r="O52" s="1161"/>
      <c r="P52" s="1161"/>
      <c r="Q52" s="1161"/>
      <c r="R52" s="1161"/>
      <c r="S52" s="1161"/>
      <c r="T52" s="1161"/>
      <c r="V52" s="1117">
        <v>20</v>
      </c>
      <c r="W52" s="1117">
        <f t="shared" si="7"/>
        <v>0</v>
      </c>
      <c r="X52" s="1136">
        <f t="shared" si="8"/>
        <v>0</v>
      </c>
      <c r="Y52" s="932">
        <f>Input!$C$8</f>
        <v>2027</v>
      </c>
      <c r="Z52" s="932">
        <f>Input!$D$8</f>
        <v>1</v>
      </c>
      <c r="AA52" s="1117">
        <f t="shared" si="9"/>
        <v>0</v>
      </c>
      <c r="AB52" s="932">
        <f t="shared" si="10"/>
        <v>2047</v>
      </c>
      <c r="AC52" s="932">
        <f t="shared" si="11"/>
        <v>0</v>
      </c>
      <c r="AD52" s="1117">
        <f t="shared" si="12"/>
        <v>0</v>
      </c>
      <c r="AF52" s="1117">
        <f t="shared" si="13"/>
        <v>0</v>
      </c>
      <c r="AG52" s="1117">
        <f t="shared" si="13"/>
        <v>0</v>
      </c>
      <c r="AH52" s="1117">
        <f t="shared" si="13"/>
        <v>0</v>
      </c>
      <c r="AI52" s="1117">
        <f t="shared" si="13"/>
        <v>0</v>
      </c>
      <c r="AJ52" s="1117">
        <f t="shared" si="13"/>
        <v>0</v>
      </c>
      <c r="AK52" s="1117">
        <f t="shared" si="13"/>
        <v>0</v>
      </c>
      <c r="AL52" s="1117">
        <f t="shared" si="13"/>
        <v>0</v>
      </c>
      <c r="AM52" s="1117">
        <f t="shared" si="13"/>
        <v>0</v>
      </c>
      <c r="AN52" s="1117">
        <f t="shared" si="13"/>
        <v>0</v>
      </c>
      <c r="AO52" s="1117">
        <f t="shared" si="13"/>
        <v>0</v>
      </c>
      <c r="AP52" s="1117">
        <f t="shared" si="13"/>
        <v>0</v>
      </c>
      <c r="AQ52" s="1117">
        <f t="shared" si="13"/>
        <v>0</v>
      </c>
      <c r="AR52" s="1117">
        <f t="shared" ref="AF52:AT69" si="16">IF(OR(AR$18&lt;$Y52,AR$18&gt;$AB52),0,
IF(AND(AR$18&gt;$Y52,AR$18&lt;$AB52),$X52,
IF(AR$18=$Y52,$AA52,
IF(AR$18=$AB52,$AD52,))))</f>
        <v>0</v>
      </c>
      <c r="AS52" s="1117">
        <f t="shared" si="16"/>
        <v>0</v>
      </c>
      <c r="AT52" s="1117">
        <f t="shared" si="16"/>
        <v>0</v>
      </c>
    </row>
    <row r="53" spans="1:46" hidden="1" outlineLevel="1">
      <c r="A53" s="1150"/>
      <c r="B53" s="1150"/>
      <c r="C53" s="1151" t="s">
        <v>854</v>
      </c>
      <c r="D53" s="1151" t="s">
        <v>855</v>
      </c>
      <c r="E53" s="1152" t="s">
        <v>721</v>
      </c>
      <c r="F53" s="1161"/>
      <c r="G53" s="1161"/>
      <c r="H53" s="1161"/>
      <c r="I53" s="1161"/>
      <c r="J53" s="1161"/>
      <c r="K53" s="1161"/>
      <c r="L53" s="1161"/>
      <c r="M53" s="1161"/>
      <c r="N53" s="1161"/>
      <c r="O53" s="1161"/>
      <c r="P53" s="1161"/>
      <c r="Q53" s="1161"/>
      <c r="R53" s="1161"/>
      <c r="S53" s="1161"/>
      <c r="T53" s="1161"/>
      <c r="V53" s="1117">
        <v>20</v>
      </c>
      <c r="W53" s="1117">
        <f t="shared" si="7"/>
        <v>0</v>
      </c>
      <c r="X53" s="1136">
        <f t="shared" si="8"/>
        <v>0</v>
      </c>
      <c r="Y53" s="932">
        <f>Input!$C$8</f>
        <v>2027</v>
      </c>
      <c r="Z53" s="932">
        <f>Input!$D$8</f>
        <v>1</v>
      </c>
      <c r="AA53" s="1117">
        <f t="shared" si="9"/>
        <v>0</v>
      </c>
      <c r="AB53" s="932">
        <f t="shared" si="10"/>
        <v>2047</v>
      </c>
      <c r="AC53" s="932">
        <f t="shared" si="11"/>
        <v>0</v>
      </c>
      <c r="AD53" s="1117">
        <f t="shared" si="12"/>
        <v>0</v>
      </c>
      <c r="AF53" s="1117">
        <f t="shared" si="16"/>
        <v>0</v>
      </c>
      <c r="AG53" s="1117">
        <f t="shared" si="16"/>
        <v>0</v>
      </c>
      <c r="AH53" s="1117">
        <f t="shared" si="16"/>
        <v>0</v>
      </c>
      <c r="AI53" s="1117">
        <f t="shared" si="16"/>
        <v>0</v>
      </c>
      <c r="AJ53" s="1117">
        <f t="shared" si="16"/>
        <v>0</v>
      </c>
      <c r="AK53" s="1117">
        <f t="shared" si="16"/>
        <v>0</v>
      </c>
      <c r="AL53" s="1117">
        <f t="shared" si="16"/>
        <v>0</v>
      </c>
      <c r="AM53" s="1117">
        <f t="shared" si="16"/>
        <v>0</v>
      </c>
      <c r="AN53" s="1117">
        <f t="shared" si="16"/>
        <v>0</v>
      </c>
      <c r="AO53" s="1117">
        <f t="shared" si="16"/>
        <v>0</v>
      </c>
      <c r="AP53" s="1117">
        <f t="shared" si="16"/>
        <v>0</v>
      </c>
      <c r="AQ53" s="1117">
        <f t="shared" si="16"/>
        <v>0</v>
      </c>
      <c r="AR53" s="1117">
        <f t="shared" si="16"/>
        <v>0</v>
      </c>
      <c r="AS53" s="1117">
        <f t="shared" si="16"/>
        <v>0</v>
      </c>
      <c r="AT53" s="1117">
        <f t="shared" si="16"/>
        <v>0</v>
      </c>
    </row>
    <row r="54" spans="1:46" hidden="1" outlineLevel="1">
      <c r="A54" s="1150"/>
      <c r="B54" s="1150"/>
      <c r="C54" s="932" t="s">
        <v>387</v>
      </c>
      <c r="D54" s="932" t="s">
        <v>855</v>
      </c>
      <c r="E54" s="1152" t="s">
        <v>721</v>
      </c>
      <c r="F54" s="1161"/>
      <c r="G54" s="1161"/>
      <c r="H54" s="1161"/>
      <c r="I54" s="1161"/>
      <c r="J54" s="1161"/>
      <c r="K54" s="1161"/>
      <c r="L54" s="1161"/>
      <c r="M54" s="1161"/>
      <c r="N54" s="1161"/>
      <c r="O54" s="1161"/>
      <c r="P54" s="1161"/>
      <c r="Q54" s="1161"/>
      <c r="R54" s="1161"/>
      <c r="S54" s="1161"/>
      <c r="T54" s="1161"/>
      <c r="V54" s="1117">
        <v>20</v>
      </c>
      <c r="W54" s="1117">
        <f t="shared" si="7"/>
        <v>0</v>
      </c>
      <c r="X54" s="1136">
        <f t="shared" si="8"/>
        <v>0</v>
      </c>
      <c r="Y54" s="932">
        <f>Input!$C$8</f>
        <v>2027</v>
      </c>
      <c r="Z54" s="932">
        <f>Input!$D$8</f>
        <v>1</v>
      </c>
      <c r="AA54" s="1117">
        <f t="shared" si="9"/>
        <v>0</v>
      </c>
      <c r="AB54" s="932">
        <f t="shared" si="10"/>
        <v>2047</v>
      </c>
      <c r="AC54" s="932">
        <f t="shared" si="11"/>
        <v>0</v>
      </c>
      <c r="AD54" s="1117">
        <f t="shared" si="12"/>
        <v>0</v>
      </c>
      <c r="AF54" s="1117">
        <f t="shared" si="16"/>
        <v>0</v>
      </c>
      <c r="AG54" s="1117">
        <f t="shared" si="16"/>
        <v>0</v>
      </c>
      <c r="AH54" s="1117">
        <f t="shared" si="16"/>
        <v>0</v>
      </c>
      <c r="AI54" s="1117">
        <f t="shared" si="16"/>
        <v>0</v>
      </c>
      <c r="AJ54" s="1117">
        <f t="shared" si="16"/>
        <v>0</v>
      </c>
      <c r="AK54" s="1117">
        <f t="shared" si="16"/>
        <v>0</v>
      </c>
      <c r="AL54" s="1117">
        <f t="shared" si="16"/>
        <v>0</v>
      </c>
      <c r="AM54" s="1117">
        <f t="shared" si="16"/>
        <v>0</v>
      </c>
      <c r="AN54" s="1117">
        <f t="shared" si="16"/>
        <v>0</v>
      </c>
      <c r="AO54" s="1117">
        <f t="shared" si="16"/>
        <v>0</v>
      </c>
      <c r="AP54" s="1117">
        <f t="shared" si="16"/>
        <v>0</v>
      </c>
      <c r="AQ54" s="1117">
        <f t="shared" si="16"/>
        <v>0</v>
      </c>
      <c r="AR54" s="1117">
        <f t="shared" si="16"/>
        <v>0</v>
      </c>
      <c r="AS54" s="1117">
        <f t="shared" si="16"/>
        <v>0</v>
      </c>
      <c r="AT54" s="1117">
        <f t="shared" si="16"/>
        <v>0</v>
      </c>
    </row>
    <row r="55" spans="1:46" hidden="1" outlineLevel="1">
      <c r="A55" s="1150"/>
      <c r="B55" s="1150"/>
      <c r="C55" s="932" t="s">
        <v>388</v>
      </c>
      <c r="D55" s="932" t="s">
        <v>855</v>
      </c>
      <c r="E55" s="1152" t="s">
        <v>721</v>
      </c>
      <c r="F55" s="1161"/>
      <c r="G55" s="1161"/>
      <c r="H55" s="1161"/>
      <c r="I55" s="1161"/>
      <c r="J55" s="1161"/>
      <c r="K55" s="1161"/>
      <c r="L55" s="1161"/>
      <c r="M55" s="1161"/>
      <c r="N55" s="1161"/>
      <c r="O55" s="1161"/>
      <c r="P55" s="1161"/>
      <c r="Q55" s="1161"/>
      <c r="R55" s="1161"/>
      <c r="S55" s="1161"/>
      <c r="T55" s="1161"/>
      <c r="V55" s="1117">
        <v>20</v>
      </c>
      <c r="W55" s="1117">
        <f t="shared" si="7"/>
        <v>0</v>
      </c>
      <c r="X55" s="1136">
        <f t="shared" si="8"/>
        <v>0</v>
      </c>
      <c r="Y55" s="932">
        <f>Input!$C$8</f>
        <v>2027</v>
      </c>
      <c r="Z55" s="932">
        <f>Input!$D$8</f>
        <v>1</v>
      </c>
      <c r="AA55" s="1117">
        <f t="shared" si="9"/>
        <v>0</v>
      </c>
      <c r="AB55" s="932">
        <f t="shared" si="10"/>
        <v>2047</v>
      </c>
      <c r="AC55" s="932">
        <f t="shared" si="11"/>
        <v>0</v>
      </c>
      <c r="AD55" s="1117">
        <f t="shared" si="12"/>
        <v>0</v>
      </c>
      <c r="AF55" s="1117">
        <f t="shared" si="16"/>
        <v>0</v>
      </c>
      <c r="AG55" s="1117">
        <f t="shared" si="16"/>
        <v>0</v>
      </c>
      <c r="AH55" s="1117">
        <f t="shared" si="16"/>
        <v>0</v>
      </c>
      <c r="AI55" s="1117">
        <f t="shared" si="16"/>
        <v>0</v>
      </c>
      <c r="AJ55" s="1117">
        <f t="shared" si="16"/>
        <v>0</v>
      </c>
      <c r="AK55" s="1117">
        <f t="shared" si="16"/>
        <v>0</v>
      </c>
      <c r="AL55" s="1117">
        <f t="shared" si="16"/>
        <v>0</v>
      </c>
      <c r="AM55" s="1117">
        <f t="shared" si="16"/>
        <v>0</v>
      </c>
      <c r="AN55" s="1117">
        <f t="shared" si="16"/>
        <v>0</v>
      </c>
      <c r="AO55" s="1117">
        <f t="shared" si="16"/>
        <v>0</v>
      </c>
      <c r="AP55" s="1117">
        <f t="shared" si="16"/>
        <v>0</v>
      </c>
      <c r="AQ55" s="1117">
        <f t="shared" si="16"/>
        <v>0</v>
      </c>
      <c r="AR55" s="1117">
        <f t="shared" si="16"/>
        <v>0</v>
      </c>
      <c r="AS55" s="1117">
        <f t="shared" si="16"/>
        <v>0</v>
      </c>
      <c r="AT55" s="1117">
        <f t="shared" si="16"/>
        <v>0</v>
      </c>
    </row>
    <row r="56" spans="1:46" hidden="1" outlineLevel="1">
      <c r="A56" s="1150"/>
      <c r="B56" s="1150"/>
      <c r="C56" s="932" t="s">
        <v>389</v>
      </c>
      <c r="D56" s="932" t="s">
        <v>855</v>
      </c>
      <c r="E56" s="1152" t="s">
        <v>721</v>
      </c>
      <c r="F56" s="1161"/>
      <c r="G56" s="1161"/>
      <c r="H56" s="1161"/>
      <c r="I56" s="1161"/>
      <c r="J56" s="1161"/>
      <c r="K56" s="1161"/>
      <c r="L56" s="1161"/>
      <c r="M56" s="1161"/>
      <c r="N56" s="1161"/>
      <c r="O56" s="1161"/>
      <c r="P56" s="1161"/>
      <c r="Q56" s="1161"/>
      <c r="R56" s="1161"/>
      <c r="S56" s="1161"/>
      <c r="T56" s="1161"/>
      <c r="V56" s="1117">
        <v>20</v>
      </c>
      <c r="W56" s="1117">
        <f t="shared" si="7"/>
        <v>0</v>
      </c>
      <c r="X56" s="1136">
        <f t="shared" si="8"/>
        <v>0</v>
      </c>
      <c r="Y56" s="932">
        <f>Input!$C$8</f>
        <v>2027</v>
      </c>
      <c r="Z56" s="932">
        <f>Input!$D$8</f>
        <v>1</v>
      </c>
      <c r="AA56" s="1117">
        <f t="shared" si="9"/>
        <v>0</v>
      </c>
      <c r="AB56" s="932">
        <f t="shared" si="10"/>
        <v>2047</v>
      </c>
      <c r="AC56" s="932">
        <f t="shared" si="11"/>
        <v>0</v>
      </c>
      <c r="AD56" s="1117">
        <f t="shared" si="12"/>
        <v>0</v>
      </c>
      <c r="AF56" s="1117">
        <f t="shared" si="16"/>
        <v>0</v>
      </c>
      <c r="AG56" s="1117">
        <f t="shared" si="16"/>
        <v>0</v>
      </c>
      <c r="AH56" s="1117">
        <f t="shared" si="16"/>
        <v>0</v>
      </c>
      <c r="AI56" s="1117">
        <f t="shared" si="16"/>
        <v>0</v>
      </c>
      <c r="AJ56" s="1117">
        <f t="shared" si="16"/>
        <v>0</v>
      </c>
      <c r="AK56" s="1117">
        <f t="shared" si="16"/>
        <v>0</v>
      </c>
      <c r="AL56" s="1117">
        <f t="shared" si="16"/>
        <v>0</v>
      </c>
      <c r="AM56" s="1117">
        <f t="shared" si="16"/>
        <v>0</v>
      </c>
      <c r="AN56" s="1117">
        <f t="shared" si="16"/>
        <v>0</v>
      </c>
      <c r="AO56" s="1117">
        <f t="shared" si="16"/>
        <v>0</v>
      </c>
      <c r="AP56" s="1117">
        <f t="shared" si="16"/>
        <v>0</v>
      </c>
      <c r="AQ56" s="1117">
        <f t="shared" si="16"/>
        <v>0</v>
      </c>
      <c r="AR56" s="1117">
        <f t="shared" si="16"/>
        <v>0</v>
      </c>
      <c r="AS56" s="1117">
        <f t="shared" si="16"/>
        <v>0</v>
      </c>
      <c r="AT56" s="1117">
        <f t="shared" si="16"/>
        <v>0</v>
      </c>
    </row>
    <row r="57" spans="1:46" hidden="1" outlineLevel="1">
      <c r="A57" s="1150"/>
      <c r="B57" s="1150"/>
      <c r="C57" s="932" t="s">
        <v>856</v>
      </c>
      <c r="D57" s="932" t="s">
        <v>855</v>
      </c>
      <c r="E57" s="1152" t="s">
        <v>721</v>
      </c>
      <c r="F57" s="1161"/>
      <c r="G57" s="1161"/>
      <c r="H57" s="1161"/>
      <c r="I57" s="1161"/>
      <c r="J57" s="1161"/>
      <c r="K57" s="1161"/>
      <c r="L57" s="1161"/>
      <c r="M57" s="1161"/>
      <c r="N57" s="1161"/>
      <c r="O57" s="1161"/>
      <c r="P57" s="1161"/>
      <c r="Q57" s="1161"/>
      <c r="R57" s="1161"/>
      <c r="S57" s="1161"/>
      <c r="T57" s="1161"/>
      <c r="V57" s="1117">
        <v>20</v>
      </c>
      <c r="W57" s="1117">
        <f t="shared" si="7"/>
        <v>0</v>
      </c>
      <c r="X57" s="1136">
        <f t="shared" si="8"/>
        <v>0</v>
      </c>
      <c r="Y57" s="932">
        <f>Input!$C$8</f>
        <v>2027</v>
      </c>
      <c r="Z57" s="932">
        <f>Input!$D$8</f>
        <v>1</v>
      </c>
      <c r="AA57" s="1117">
        <f t="shared" si="9"/>
        <v>0</v>
      </c>
      <c r="AB57" s="932">
        <f t="shared" si="10"/>
        <v>2047</v>
      </c>
      <c r="AC57" s="932">
        <f t="shared" si="11"/>
        <v>0</v>
      </c>
      <c r="AD57" s="1117">
        <f t="shared" si="12"/>
        <v>0</v>
      </c>
      <c r="AF57" s="1117">
        <f t="shared" si="16"/>
        <v>0</v>
      </c>
      <c r="AG57" s="1117">
        <f t="shared" si="16"/>
        <v>0</v>
      </c>
      <c r="AH57" s="1117">
        <f t="shared" si="16"/>
        <v>0</v>
      </c>
      <c r="AI57" s="1117">
        <f t="shared" si="16"/>
        <v>0</v>
      </c>
      <c r="AJ57" s="1117">
        <f t="shared" si="16"/>
        <v>0</v>
      </c>
      <c r="AK57" s="1117">
        <f t="shared" si="16"/>
        <v>0</v>
      </c>
      <c r="AL57" s="1117">
        <f t="shared" si="16"/>
        <v>0</v>
      </c>
      <c r="AM57" s="1117">
        <f t="shared" si="16"/>
        <v>0</v>
      </c>
      <c r="AN57" s="1117">
        <f t="shared" si="16"/>
        <v>0</v>
      </c>
      <c r="AO57" s="1117">
        <f t="shared" si="16"/>
        <v>0</v>
      </c>
      <c r="AP57" s="1117">
        <f t="shared" si="16"/>
        <v>0</v>
      </c>
      <c r="AQ57" s="1117">
        <f t="shared" si="16"/>
        <v>0</v>
      </c>
      <c r="AR57" s="1117">
        <f t="shared" si="16"/>
        <v>0</v>
      </c>
      <c r="AS57" s="1117">
        <f t="shared" si="16"/>
        <v>0</v>
      </c>
      <c r="AT57" s="1117">
        <f t="shared" si="16"/>
        <v>0</v>
      </c>
    </row>
    <row r="58" spans="1:46" hidden="1" outlineLevel="1">
      <c r="A58" s="1150"/>
      <c r="B58" s="1150"/>
      <c r="C58" s="932" t="s">
        <v>857</v>
      </c>
      <c r="D58" s="932" t="s">
        <v>855</v>
      </c>
      <c r="E58" s="1152" t="s">
        <v>721</v>
      </c>
      <c r="F58" s="1161"/>
      <c r="G58" s="1161"/>
      <c r="H58" s="1161"/>
      <c r="I58" s="1161"/>
      <c r="J58" s="1161"/>
      <c r="K58" s="1161"/>
      <c r="L58" s="1161"/>
      <c r="M58" s="1161"/>
      <c r="N58" s="1161"/>
      <c r="O58" s="1161"/>
      <c r="P58" s="1161"/>
      <c r="Q58" s="1161"/>
      <c r="R58" s="1161"/>
      <c r="S58" s="1161"/>
      <c r="T58" s="1161"/>
      <c r="V58" s="1117">
        <v>20</v>
      </c>
      <c r="W58" s="1117">
        <f t="shared" si="7"/>
        <v>0</v>
      </c>
      <c r="X58" s="1136">
        <f t="shared" si="8"/>
        <v>0</v>
      </c>
      <c r="Y58" s="932">
        <f>Input!$C$8</f>
        <v>2027</v>
      </c>
      <c r="Z58" s="932">
        <f>Input!$D$8</f>
        <v>1</v>
      </c>
      <c r="AA58" s="1117">
        <f t="shared" si="9"/>
        <v>0</v>
      </c>
      <c r="AB58" s="932">
        <f t="shared" si="10"/>
        <v>2047</v>
      </c>
      <c r="AC58" s="932">
        <f t="shared" si="11"/>
        <v>0</v>
      </c>
      <c r="AD58" s="1117">
        <f t="shared" si="12"/>
        <v>0</v>
      </c>
      <c r="AF58" s="1117">
        <f t="shared" si="16"/>
        <v>0</v>
      </c>
      <c r="AG58" s="1117">
        <f t="shared" si="16"/>
        <v>0</v>
      </c>
      <c r="AH58" s="1117">
        <f t="shared" si="16"/>
        <v>0</v>
      </c>
      <c r="AI58" s="1117">
        <f t="shared" si="16"/>
        <v>0</v>
      </c>
      <c r="AJ58" s="1117">
        <f t="shared" si="16"/>
        <v>0</v>
      </c>
      <c r="AK58" s="1117">
        <f t="shared" si="16"/>
        <v>0</v>
      </c>
      <c r="AL58" s="1117">
        <f t="shared" si="16"/>
        <v>0</v>
      </c>
      <c r="AM58" s="1117">
        <f t="shared" si="16"/>
        <v>0</v>
      </c>
      <c r="AN58" s="1117">
        <f t="shared" si="16"/>
        <v>0</v>
      </c>
      <c r="AO58" s="1117">
        <f t="shared" si="16"/>
        <v>0</v>
      </c>
      <c r="AP58" s="1117">
        <f t="shared" si="16"/>
        <v>0</v>
      </c>
      <c r="AQ58" s="1117">
        <f t="shared" si="16"/>
        <v>0</v>
      </c>
      <c r="AR58" s="1117">
        <f t="shared" si="16"/>
        <v>0</v>
      </c>
      <c r="AS58" s="1117">
        <f t="shared" si="16"/>
        <v>0</v>
      </c>
      <c r="AT58" s="1117">
        <f t="shared" si="16"/>
        <v>0</v>
      </c>
    </row>
    <row r="59" spans="1:46" hidden="1" outlineLevel="1">
      <c r="A59" s="1150"/>
      <c r="B59" s="1150"/>
      <c r="C59" s="932" t="s">
        <v>859</v>
      </c>
      <c r="D59" s="932" t="s">
        <v>855</v>
      </c>
      <c r="E59" s="1152" t="s">
        <v>721</v>
      </c>
      <c r="F59" s="1161"/>
      <c r="G59" s="1161"/>
      <c r="H59" s="1161"/>
      <c r="I59" s="1161"/>
      <c r="J59" s="1161"/>
      <c r="K59" s="1161"/>
      <c r="L59" s="1161"/>
      <c r="M59" s="1161"/>
      <c r="N59" s="1161"/>
      <c r="O59" s="1161"/>
      <c r="P59" s="1161"/>
      <c r="Q59" s="1161"/>
      <c r="R59" s="1161"/>
      <c r="S59" s="1161"/>
      <c r="T59" s="1161"/>
      <c r="V59" s="1117">
        <v>20</v>
      </c>
      <c r="W59" s="1117">
        <f t="shared" si="7"/>
        <v>0</v>
      </c>
      <c r="X59" s="1136">
        <f t="shared" si="8"/>
        <v>0</v>
      </c>
      <c r="Y59" s="932">
        <f>Input!$C$8</f>
        <v>2027</v>
      </c>
      <c r="Z59" s="932">
        <f>Input!$D$8</f>
        <v>1</v>
      </c>
      <c r="AA59" s="1117">
        <f t="shared" si="9"/>
        <v>0</v>
      </c>
      <c r="AB59" s="932">
        <f t="shared" si="10"/>
        <v>2047</v>
      </c>
      <c r="AC59" s="932">
        <f t="shared" si="11"/>
        <v>0</v>
      </c>
      <c r="AD59" s="1117">
        <f t="shared" si="12"/>
        <v>0</v>
      </c>
      <c r="AF59" s="1117">
        <f t="shared" si="16"/>
        <v>0</v>
      </c>
      <c r="AG59" s="1117">
        <f t="shared" si="16"/>
        <v>0</v>
      </c>
      <c r="AH59" s="1117">
        <f t="shared" si="16"/>
        <v>0</v>
      </c>
      <c r="AI59" s="1117">
        <f t="shared" si="16"/>
        <v>0</v>
      </c>
      <c r="AJ59" s="1117">
        <f t="shared" si="16"/>
        <v>0</v>
      </c>
      <c r="AK59" s="1117">
        <f t="shared" si="16"/>
        <v>0</v>
      </c>
      <c r="AL59" s="1117">
        <f t="shared" si="16"/>
        <v>0</v>
      </c>
      <c r="AM59" s="1117">
        <f t="shared" si="16"/>
        <v>0</v>
      </c>
      <c r="AN59" s="1117">
        <f t="shared" si="16"/>
        <v>0</v>
      </c>
      <c r="AO59" s="1117">
        <f t="shared" si="16"/>
        <v>0</v>
      </c>
      <c r="AP59" s="1117">
        <f t="shared" si="16"/>
        <v>0</v>
      </c>
      <c r="AQ59" s="1117">
        <f t="shared" si="16"/>
        <v>0</v>
      </c>
      <c r="AR59" s="1117">
        <f t="shared" si="16"/>
        <v>0</v>
      </c>
      <c r="AS59" s="1117">
        <f t="shared" si="16"/>
        <v>0</v>
      </c>
      <c r="AT59" s="1117">
        <f t="shared" si="16"/>
        <v>0</v>
      </c>
    </row>
    <row r="60" spans="1:46" hidden="1" outlineLevel="1">
      <c r="A60" s="1150"/>
      <c r="B60" s="1150"/>
      <c r="C60" s="932" t="s">
        <v>860</v>
      </c>
      <c r="D60" s="932" t="s">
        <v>855</v>
      </c>
      <c r="E60" s="1152" t="s">
        <v>721</v>
      </c>
      <c r="F60" s="1161"/>
      <c r="G60" s="1161"/>
      <c r="H60" s="1161"/>
      <c r="I60" s="1161"/>
      <c r="J60" s="1161"/>
      <c r="K60" s="1161"/>
      <c r="L60" s="1161"/>
      <c r="M60" s="1161"/>
      <c r="N60" s="1161"/>
      <c r="O60" s="1161"/>
      <c r="P60" s="1161"/>
      <c r="Q60" s="1161"/>
      <c r="R60" s="1161"/>
      <c r="S60" s="1161"/>
      <c r="T60" s="1161"/>
      <c r="V60" s="1117">
        <v>20</v>
      </c>
      <c r="W60" s="1117">
        <f t="shared" si="7"/>
        <v>0</v>
      </c>
      <c r="X60" s="1136">
        <f t="shared" si="8"/>
        <v>0</v>
      </c>
      <c r="Y60" s="932">
        <f>Input!$C$8</f>
        <v>2027</v>
      </c>
      <c r="Z60" s="932">
        <f>Input!$D$8</f>
        <v>1</v>
      </c>
      <c r="AA60" s="1117">
        <f t="shared" si="9"/>
        <v>0</v>
      </c>
      <c r="AB60" s="932">
        <f t="shared" si="10"/>
        <v>2047</v>
      </c>
      <c r="AC60" s="932">
        <f t="shared" si="11"/>
        <v>0</v>
      </c>
      <c r="AD60" s="1117">
        <f t="shared" si="12"/>
        <v>0</v>
      </c>
      <c r="AF60" s="1117">
        <f t="shared" si="16"/>
        <v>0</v>
      </c>
      <c r="AG60" s="1117">
        <f t="shared" si="16"/>
        <v>0</v>
      </c>
      <c r="AH60" s="1117">
        <f t="shared" si="16"/>
        <v>0</v>
      </c>
      <c r="AI60" s="1117">
        <f t="shared" si="16"/>
        <v>0</v>
      </c>
      <c r="AJ60" s="1117">
        <f t="shared" si="16"/>
        <v>0</v>
      </c>
      <c r="AK60" s="1117">
        <f t="shared" si="16"/>
        <v>0</v>
      </c>
      <c r="AL60" s="1117">
        <f t="shared" si="16"/>
        <v>0</v>
      </c>
      <c r="AM60" s="1117">
        <f t="shared" si="16"/>
        <v>0</v>
      </c>
      <c r="AN60" s="1117">
        <f t="shared" si="16"/>
        <v>0</v>
      </c>
      <c r="AO60" s="1117">
        <f t="shared" si="16"/>
        <v>0</v>
      </c>
      <c r="AP60" s="1117">
        <f t="shared" si="16"/>
        <v>0</v>
      </c>
      <c r="AQ60" s="1117">
        <f t="shared" si="16"/>
        <v>0</v>
      </c>
      <c r="AR60" s="1117">
        <f t="shared" si="16"/>
        <v>0</v>
      </c>
      <c r="AS60" s="1117">
        <f t="shared" si="16"/>
        <v>0</v>
      </c>
      <c r="AT60" s="1117">
        <f t="shared" si="16"/>
        <v>0</v>
      </c>
    </row>
    <row r="61" spans="1:46" hidden="1" outlineLevel="1">
      <c r="A61" s="1150"/>
      <c r="B61" s="1150"/>
      <c r="C61" s="932" t="s">
        <v>861</v>
      </c>
      <c r="D61" s="932" t="s">
        <v>855</v>
      </c>
      <c r="E61" s="1152" t="s">
        <v>721</v>
      </c>
      <c r="F61" s="1161"/>
      <c r="G61" s="1161"/>
      <c r="H61" s="1161"/>
      <c r="I61" s="1161"/>
      <c r="J61" s="1161"/>
      <c r="K61" s="1161"/>
      <c r="L61" s="1161"/>
      <c r="M61" s="1161"/>
      <c r="N61" s="1161"/>
      <c r="O61" s="1161"/>
      <c r="P61" s="1161"/>
      <c r="Q61" s="1161"/>
      <c r="R61" s="1161"/>
      <c r="S61" s="1161"/>
      <c r="T61" s="1161"/>
      <c r="V61" s="1117">
        <v>20</v>
      </c>
      <c r="W61" s="1117">
        <f t="shared" si="7"/>
        <v>0</v>
      </c>
      <c r="X61" s="1136">
        <f t="shared" si="8"/>
        <v>0</v>
      </c>
      <c r="Y61" s="932">
        <f>Input!$C$8</f>
        <v>2027</v>
      </c>
      <c r="Z61" s="932">
        <f>Input!$D$8</f>
        <v>1</v>
      </c>
      <c r="AA61" s="1117">
        <f t="shared" si="9"/>
        <v>0</v>
      </c>
      <c r="AB61" s="932">
        <f t="shared" si="10"/>
        <v>2047</v>
      </c>
      <c r="AC61" s="932">
        <f t="shared" si="11"/>
        <v>0</v>
      </c>
      <c r="AD61" s="1117">
        <f t="shared" si="12"/>
        <v>0</v>
      </c>
      <c r="AF61" s="1117">
        <f t="shared" si="16"/>
        <v>0</v>
      </c>
      <c r="AG61" s="1117">
        <f t="shared" si="16"/>
        <v>0</v>
      </c>
      <c r="AH61" s="1117">
        <f t="shared" si="16"/>
        <v>0</v>
      </c>
      <c r="AI61" s="1117">
        <f t="shared" si="16"/>
        <v>0</v>
      </c>
      <c r="AJ61" s="1117">
        <f t="shared" si="16"/>
        <v>0</v>
      </c>
      <c r="AK61" s="1117">
        <f t="shared" si="16"/>
        <v>0</v>
      </c>
      <c r="AL61" s="1117">
        <f t="shared" si="16"/>
        <v>0</v>
      </c>
      <c r="AM61" s="1117">
        <f t="shared" si="16"/>
        <v>0</v>
      </c>
      <c r="AN61" s="1117">
        <f t="shared" si="16"/>
        <v>0</v>
      </c>
      <c r="AO61" s="1117">
        <f t="shared" si="16"/>
        <v>0</v>
      </c>
      <c r="AP61" s="1117">
        <f t="shared" si="16"/>
        <v>0</v>
      </c>
      <c r="AQ61" s="1117">
        <f t="shared" si="16"/>
        <v>0</v>
      </c>
      <c r="AR61" s="1117">
        <f t="shared" si="16"/>
        <v>0</v>
      </c>
      <c r="AS61" s="1117">
        <f t="shared" si="16"/>
        <v>0</v>
      </c>
      <c r="AT61" s="1117">
        <f t="shared" si="16"/>
        <v>0</v>
      </c>
    </row>
    <row r="62" spans="1:46" hidden="1" outlineLevel="1">
      <c r="A62" s="1150"/>
      <c r="B62" s="1150"/>
      <c r="C62" s="932" t="s">
        <v>390</v>
      </c>
      <c r="D62" s="1159" t="s">
        <v>855</v>
      </c>
      <c r="E62" s="1152" t="s">
        <v>721</v>
      </c>
      <c r="F62" s="1161"/>
      <c r="G62" s="1161"/>
      <c r="H62" s="1161"/>
      <c r="I62" s="1161"/>
      <c r="J62" s="1161"/>
      <c r="K62" s="1161"/>
      <c r="L62" s="1161"/>
      <c r="M62" s="1161"/>
      <c r="N62" s="1161"/>
      <c r="O62" s="1161"/>
      <c r="P62" s="1161"/>
      <c r="Q62" s="1161"/>
      <c r="R62" s="1161"/>
      <c r="S62" s="1161"/>
      <c r="T62" s="1161"/>
      <c r="V62" s="1117">
        <v>20</v>
      </c>
      <c r="W62" s="1117">
        <f t="shared" si="7"/>
        <v>0</v>
      </c>
      <c r="X62" s="1136">
        <f t="shared" si="8"/>
        <v>0</v>
      </c>
      <c r="Y62" s="932">
        <f>Input!$C$8</f>
        <v>2027</v>
      </c>
      <c r="Z62" s="932">
        <f>Input!$D$8</f>
        <v>1</v>
      </c>
      <c r="AA62" s="1117">
        <f t="shared" si="9"/>
        <v>0</v>
      </c>
      <c r="AB62" s="932">
        <f t="shared" si="10"/>
        <v>2047</v>
      </c>
      <c r="AC62" s="932">
        <f t="shared" si="11"/>
        <v>0</v>
      </c>
      <c r="AD62" s="1117">
        <f t="shared" si="12"/>
        <v>0</v>
      </c>
      <c r="AF62" s="1117">
        <f t="shared" si="16"/>
        <v>0</v>
      </c>
      <c r="AG62" s="1117">
        <f t="shared" si="16"/>
        <v>0</v>
      </c>
      <c r="AH62" s="1117">
        <f t="shared" si="16"/>
        <v>0</v>
      </c>
      <c r="AI62" s="1117">
        <f t="shared" si="16"/>
        <v>0</v>
      </c>
      <c r="AJ62" s="1117">
        <f t="shared" si="16"/>
        <v>0</v>
      </c>
      <c r="AK62" s="1117">
        <f t="shared" si="16"/>
        <v>0</v>
      </c>
      <c r="AL62" s="1117">
        <f t="shared" si="16"/>
        <v>0</v>
      </c>
      <c r="AM62" s="1117">
        <f t="shared" si="16"/>
        <v>0</v>
      </c>
      <c r="AN62" s="1117">
        <f t="shared" si="16"/>
        <v>0</v>
      </c>
      <c r="AO62" s="1117">
        <f t="shared" si="16"/>
        <v>0</v>
      </c>
      <c r="AP62" s="1117">
        <f t="shared" si="16"/>
        <v>0</v>
      </c>
      <c r="AQ62" s="1117">
        <f t="shared" si="16"/>
        <v>0</v>
      </c>
      <c r="AR62" s="1117">
        <f t="shared" si="16"/>
        <v>0</v>
      </c>
      <c r="AS62" s="1117">
        <f t="shared" si="16"/>
        <v>0</v>
      </c>
      <c r="AT62" s="1117">
        <f t="shared" si="16"/>
        <v>0</v>
      </c>
    </row>
    <row r="63" spans="1:46" hidden="1" outlineLevel="1">
      <c r="A63" s="1150"/>
      <c r="B63" s="1150"/>
      <c r="C63" s="932" t="s">
        <v>862</v>
      </c>
      <c r="D63" s="1159" t="s">
        <v>855</v>
      </c>
      <c r="E63" s="1152" t="s">
        <v>721</v>
      </c>
      <c r="F63" s="1161"/>
      <c r="G63" s="1161"/>
      <c r="H63" s="1161"/>
      <c r="I63" s="1161"/>
      <c r="J63" s="1161"/>
      <c r="K63" s="1161"/>
      <c r="L63" s="1161"/>
      <c r="M63" s="1161"/>
      <c r="N63" s="1161"/>
      <c r="O63" s="1161"/>
      <c r="P63" s="1161"/>
      <c r="Q63" s="1161"/>
      <c r="R63" s="1161"/>
      <c r="S63" s="1161"/>
      <c r="T63" s="1161"/>
      <c r="V63" s="1117">
        <v>20</v>
      </c>
      <c r="W63" s="1117">
        <f t="shared" si="7"/>
        <v>0</v>
      </c>
      <c r="X63" s="1136">
        <f t="shared" si="8"/>
        <v>0</v>
      </c>
      <c r="Y63" s="932">
        <f>Input!$C$8</f>
        <v>2027</v>
      </c>
      <c r="Z63" s="932">
        <f>Input!$D$8</f>
        <v>1</v>
      </c>
      <c r="AA63" s="1117">
        <f t="shared" si="9"/>
        <v>0</v>
      </c>
      <c r="AB63" s="932">
        <f t="shared" si="10"/>
        <v>2047</v>
      </c>
      <c r="AC63" s="932">
        <f t="shared" si="11"/>
        <v>0</v>
      </c>
      <c r="AD63" s="1117">
        <f t="shared" si="12"/>
        <v>0</v>
      </c>
      <c r="AF63" s="1117">
        <f t="shared" si="16"/>
        <v>0</v>
      </c>
      <c r="AG63" s="1117">
        <f t="shared" si="16"/>
        <v>0</v>
      </c>
      <c r="AH63" s="1117">
        <f t="shared" si="16"/>
        <v>0</v>
      </c>
      <c r="AI63" s="1117">
        <f t="shared" si="16"/>
        <v>0</v>
      </c>
      <c r="AJ63" s="1117">
        <f t="shared" si="16"/>
        <v>0</v>
      </c>
      <c r="AK63" s="1117">
        <f t="shared" si="16"/>
        <v>0</v>
      </c>
      <c r="AL63" s="1117">
        <f t="shared" si="16"/>
        <v>0</v>
      </c>
      <c r="AM63" s="1117">
        <f t="shared" si="16"/>
        <v>0</v>
      </c>
      <c r="AN63" s="1117">
        <f t="shared" si="16"/>
        <v>0</v>
      </c>
      <c r="AO63" s="1117">
        <f t="shared" si="16"/>
        <v>0</v>
      </c>
      <c r="AP63" s="1117">
        <f t="shared" si="16"/>
        <v>0</v>
      </c>
      <c r="AQ63" s="1117">
        <f t="shared" si="16"/>
        <v>0</v>
      </c>
      <c r="AR63" s="1117">
        <f t="shared" si="16"/>
        <v>0</v>
      </c>
      <c r="AS63" s="1117">
        <f t="shared" si="16"/>
        <v>0</v>
      </c>
      <c r="AT63" s="1117">
        <f t="shared" si="16"/>
        <v>0</v>
      </c>
    </row>
    <row r="64" spans="1:46" hidden="1" outlineLevel="1">
      <c r="A64" s="1150"/>
      <c r="B64" s="1150"/>
      <c r="C64" s="932" t="s">
        <v>863</v>
      </c>
      <c r="D64" s="1159" t="s">
        <v>855</v>
      </c>
      <c r="E64" s="1152" t="s">
        <v>721</v>
      </c>
      <c r="F64" s="1161"/>
      <c r="G64" s="1161"/>
      <c r="H64" s="1161"/>
      <c r="I64" s="1161"/>
      <c r="J64" s="1161"/>
      <c r="K64" s="1161"/>
      <c r="L64" s="1161"/>
      <c r="M64" s="1161"/>
      <c r="N64" s="1161"/>
      <c r="O64" s="1161"/>
      <c r="P64" s="1161"/>
      <c r="Q64" s="1161"/>
      <c r="R64" s="1161"/>
      <c r="S64" s="1161"/>
      <c r="T64" s="1161"/>
      <c r="V64" s="1117">
        <v>20</v>
      </c>
      <c r="W64" s="1117">
        <f t="shared" si="7"/>
        <v>0</v>
      </c>
      <c r="X64" s="1136">
        <f t="shared" si="8"/>
        <v>0</v>
      </c>
      <c r="Y64" s="932">
        <f>Input!$C$8</f>
        <v>2027</v>
      </c>
      <c r="Z64" s="932">
        <f>Input!$D$8</f>
        <v>1</v>
      </c>
      <c r="AA64" s="1117">
        <f t="shared" si="9"/>
        <v>0</v>
      </c>
      <c r="AB64" s="932">
        <f t="shared" si="10"/>
        <v>2047</v>
      </c>
      <c r="AC64" s="932">
        <f t="shared" si="11"/>
        <v>0</v>
      </c>
      <c r="AD64" s="1117">
        <f t="shared" si="12"/>
        <v>0</v>
      </c>
      <c r="AF64" s="1117">
        <f t="shared" si="16"/>
        <v>0</v>
      </c>
      <c r="AG64" s="1117">
        <f t="shared" si="16"/>
        <v>0</v>
      </c>
      <c r="AH64" s="1117">
        <f t="shared" si="16"/>
        <v>0</v>
      </c>
      <c r="AI64" s="1117">
        <f t="shared" si="16"/>
        <v>0</v>
      </c>
      <c r="AJ64" s="1117">
        <f t="shared" si="16"/>
        <v>0</v>
      </c>
      <c r="AK64" s="1117">
        <f t="shared" si="16"/>
        <v>0</v>
      </c>
      <c r="AL64" s="1117">
        <f t="shared" si="16"/>
        <v>0</v>
      </c>
      <c r="AM64" s="1117">
        <f t="shared" si="16"/>
        <v>0</v>
      </c>
      <c r="AN64" s="1117">
        <f t="shared" si="16"/>
        <v>0</v>
      </c>
      <c r="AO64" s="1117">
        <f t="shared" si="16"/>
        <v>0</v>
      </c>
      <c r="AP64" s="1117">
        <f t="shared" si="16"/>
        <v>0</v>
      </c>
      <c r="AQ64" s="1117">
        <f t="shared" si="16"/>
        <v>0</v>
      </c>
      <c r="AR64" s="1117">
        <f t="shared" si="16"/>
        <v>0</v>
      </c>
      <c r="AS64" s="1117">
        <f t="shared" si="16"/>
        <v>0</v>
      </c>
      <c r="AT64" s="1117">
        <f t="shared" si="16"/>
        <v>0</v>
      </c>
    </row>
    <row r="65" spans="1:46" hidden="1" outlineLevel="1">
      <c r="A65" s="1150"/>
      <c r="B65" s="1150"/>
      <c r="C65" s="932" t="s">
        <v>854</v>
      </c>
      <c r="D65" s="1152" t="s">
        <v>868</v>
      </c>
      <c r="E65" s="1152" t="s">
        <v>372</v>
      </c>
      <c r="F65" s="1161"/>
      <c r="G65" s="1161"/>
      <c r="H65" s="1161"/>
      <c r="I65" s="1161"/>
      <c r="J65" s="1161"/>
      <c r="K65" s="1161"/>
      <c r="L65" s="1161"/>
      <c r="M65" s="1161"/>
      <c r="N65" s="1161"/>
      <c r="O65" s="1161"/>
      <c r="P65" s="1161"/>
      <c r="Q65" s="1161"/>
      <c r="R65" s="1161"/>
      <c r="S65" s="1161"/>
      <c r="T65" s="1161"/>
      <c r="V65" s="1117">
        <v>20</v>
      </c>
      <c r="W65" s="1117">
        <f t="shared" si="7"/>
        <v>0</v>
      </c>
      <c r="X65" s="1136">
        <f t="shared" si="8"/>
        <v>0</v>
      </c>
      <c r="Y65" s="932">
        <f>Input!$C$8</f>
        <v>2027</v>
      </c>
      <c r="Z65" s="932">
        <f>Input!$D$8</f>
        <v>1</v>
      </c>
      <c r="AA65" s="1117">
        <f t="shared" si="9"/>
        <v>0</v>
      </c>
      <c r="AB65" s="932">
        <f t="shared" si="10"/>
        <v>2047</v>
      </c>
      <c r="AC65" s="932">
        <f t="shared" si="11"/>
        <v>0</v>
      </c>
      <c r="AD65" s="1117">
        <f t="shared" si="12"/>
        <v>0</v>
      </c>
      <c r="AF65" s="1117">
        <f t="shared" si="16"/>
        <v>0</v>
      </c>
      <c r="AG65" s="1117">
        <f t="shared" si="16"/>
        <v>0</v>
      </c>
      <c r="AH65" s="1117">
        <f t="shared" si="16"/>
        <v>0</v>
      </c>
      <c r="AI65" s="1117">
        <f t="shared" si="16"/>
        <v>0</v>
      </c>
      <c r="AJ65" s="1117">
        <f t="shared" si="16"/>
        <v>0</v>
      </c>
      <c r="AK65" s="1117">
        <f t="shared" si="16"/>
        <v>0</v>
      </c>
      <c r="AL65" s="1117">
        <f t="shared" si="16"/>
        <v>0</v>
      </c>
      <c r="AM65" s="1117">
        <f t="shared" si="16"/>
        <v>0</v>
      </c>
      <c r="AN65" s="1117">
        <f t="shared" si="16"/>
        <v>0</v>
      </c>
      <c r="AO65" s="1117">
        <f t="shared" si="16"/>
        <v>0</v>
      </c>
      <c r="AP65" s="1117">
        <f t="shared" si="16"/>
        <v>0</v>
      </c>
      <c r="AQ65" s="1117">
        <f t="shared" si="16"/>
        <v>0</v>
      </c>
      <c r="AR65" s="1117">
        <f t="shared" si="16"/>
        <v>0</v>
      </c>
      <c r="AS65" s="1117">
        <f t="shared" si="16"/>
        <v>0</v>
      </c>
      <c r="AT65" s="1117">
        <f t="shared" si="16"/>
        <v>0</v>
      </c>
    </row>
    <row r="66" spans="1:46" hidden="1" outlineLevel="1">
      <c r="A66" s="1150"/>
      <c r="B66" s="1150"/>
      <c r="C66" s="932" t="s">
        <v>387</v>
      </c>
      <c r="D66" s="1152" t="s">
        <v>868</v>
      </c>
      <c r="E66" s="1152" t="s">
        <v>372</v>
      </c>
      <c r="F66" s="1161"/>
      <c r="G66" s="1161"/>
      <c r="H66" s="1161"/>
      <c r="I66" s="1161"/>
      <c r="J66" s="1161"/>
      <c r="K66" s="1161"/>
      <c r="L66" s="1161"/>
      <c r="M66" s="1161"/>
      <c r="N66" s="1161"/>
      <c r="O66" s="1161"/>
      <c r="P66" s="1161"/>
      <c r="Q66" s="1161"/>
      <c r="R66" s="1161"/>
      <c r="S66" s="1161"/>
      <c r="T66" s="1161"/>
      <c r="V66" s="1117">
        <v>20</v>
      </c>
      <c r="W66" s="1117">
        <f t="shared" si="7"/>
        <v>0</v>
      </c>
      <c r="X66" s="1136">
        <f t="shared" si="8"/>
        <v>0</v>
      </c>
      <c r="Y66" s="932">
        <f>Input!$C$8</f>
        <v>2027</v>
      </c>
      <c r="Z66" s="932">
        <f>Input!$D$8</f>
        <v>1</v>
      </c>
      <c r="AA66" s="1117">
        <f t="shared" si="9"/>
        <v>0</v>
      </c>
      <c r="AB66" s="932">
        <f t="shared" si="10"/>
        <v>2047</v>
      </c>
      <c r="AC66" s="932">
        <f t="shared" si="11"/>
        <v>0</v>
      </c>
      <c r="AD66" s="1117">
        <f t="shared" si="12"/>
        <v>0</v>
      </c>
      <c r="AF66" s="1117">
        <f t="shared" si="16"/>
        <v>0</v>
      </c>
      <c r="AG66" s="1117">
        <f t="shared" si="16"/>
        <v>0</v>
      </c>
      <c r="AH66" s="1117">
        <f t="shared" si="16"/>
        <v>0</v>
      </c>
      <c r="AI66" s="1117">
        <f t="shared" si="16"/>
        <v>0</v>
      </c>
      <c r="AJ66" s="1117">
        <f t="shared" si="16"/>
        <v>0</v>
      </c>
      <c r="AK66" s="1117">
        <f t="shared" si="16"/>
        <v>0</v>
      </c>
      <c r="AL66" s="1117">
        <f t="shared" si="16"/>
        <v>0</v>
      </c>
      <c r="AM66" s="1117">
        <f t="shared" si="16"/>
        <v>0</v>
      </c>
      <c r="AN66" s="1117">
        <f t="shared" si="16"/>
        <v>0</v>
      </c>
      <c r="AO66" s="1117">
        <f t="shared" si="16"/>
        <v>0</v>
      </c>
      <c r="AP66" s="1117">
        <f t="shared" si="16"/>
        <v>0</v>
      </c>
      <c r="AQ66" s="1117">
        <f t="shared" si="16"/>
        <v>0</v>
      </c>
      <c r="AR66" s="1117">
        <f t="shared" si="16"/>
        <v>0</v>
      </c>
      <c r="AS66" s="1117">
        <f t="shared" si="16"/>
        <v>0</v>
      </c>
      <c r="AT66" s="1117">
        <f t="shared" si="16"/>
        <v>0</v>
      </c>
    </row>
    <row r="67" spans="1:46" hidden="1" outlineLevel="1">
      <c r="A67" s="1150"/>
      <c r="B67" s="1150"/>
      <c r="C67" s="932" t="s">
        <v>388</v>
      </c>
      <c r="D67" s="1152" t="s">
        <v>868</v>
      </c>
      <c r="E67" s="1152" t="s">
        <v>372</v>
      </c>
      <c r="F67" s="1161"/>
      <c r="G67" s="1161"/>
      <c r="H67" s="1161"/>
      <c r="I67" s="1161"/>
      <c r="J67" s="1161"/>
      <c r="K67" s="1161"/>
      <c r="L67" s="1161"/>
      <c r="M67" s="1161"/>
      <c r="N67" s="1161"/>
      <c r="O67" s="1161"/>
      <c r="P67" s="1161"/>
      <c r="Q67" s="1161"/>
      <c r="R67" s="1161"/>
      <c r="S67" s="1161"/>
      <c r="T67" s="1161"/>
      <c r="V67" s="1117">
        <v>20</v>
      </c>
      <c r="W67" s="1117">
        <f t="shared" si="7"/>
        <v>0</v>
      </c>
      <c r="X67" s="1136">
        <f t="shared" si="8"/>
        <v>0</v>
      </c>
      <c r="Y67" s="932">
        <f>Input!$C$8</f>
        <v>2027</v>
      </c>
      <c r="Z67" s="932">
        <f>Input!$D$8</f>
        <v>1</v>
      </c>
      <c r="AA67" s="1117">
        <f t="shared" si="9"/>
        <v>0</v>
      </c>
      <c r="AB67" s="932">
        <f t="shared" si="10"/>
        <v>2047</v>
      </c>
      <c r="AC67" s="932">
        <f t="shared" si="11"/>
        <v>0</v>
      </c>
      <c r="AD67" s="1117">
        <f t="shared" si="12"/>
        <v>0</v>
      </c>
      <c r="AF67" s="1117">
        <f t="shared" si="16"/>
        <v>0</v>
      </c>
      <c r="AG67" s="1117">
        <f t="shared" si="16"/>
        <v>0</v>
      </c>
      <c r="AH67" s="1117">
        <f t="shared" si="16"/>
        <v>0</v>
      </c>
      <c r="AI67" s="1117">
        <f t="shared" si="16"/>
        <v>0</v>
      </c>
      <c r="AJ67" s="1117">
        <f t="shared" si="16"/>
        <v>0</v>
      </c>
      <c r="AK67" s="1117">
        <f t="shared" si="16"/>
        <v>0</v>
      </c>
      <c r="AL67" s="1117">
        <f t="shared" si="16"/>
        <v>0</v>
      </c>
      <c r="AM67" s="1117">
        <f t="shared" si="16"/>
        <v>0</v>
      </c>
      <c r="AN67" s="1117">
        <f t="shared" si="16"/>
        <v>0</v>
      </c>
      <c r="AO67" s="1117">
        <f t="shared" si="16"/>
        <v>0</v>
      </c>
      <c r="AP67" s="1117">
        <f t="shared" si="16"/>
        <v>0</v>
      </c>
      <c r="AQ67" s="1117">
        <f t="shared" si="16"/>
        <v>0</v>
      </c>
      <c r="AR67" s="1117">
        <f t="shared" si="16"/>
        <v>0</v>
      </c>
      <c r="AS67" s="1117">
        <f t="shared" si="16"/>
        <v>0</v>
      </c>
      <c r="AT67" s="1117">
        <f t="shared" si="16"/>
        <v>0</v>
      </c>
    </row>
    <row r="68" spans="1:46" hidden="1" outlineLevel="1">
      <c r="A68" s="1150"/>
      <c r="B68" s="1150"/>
      <c r="C68" s="932" t="s">
        <v>389</v>
      </c>
      <c r="D68" s="1152" t="s">
        <v>868</v>
      </c>
      <c r="E68" s="1152" t="s">
        <v>372</v>
      </c>
      <c r="F68" s="1161"/>
      <c r="G68" s="1161"/>
      <c r="H68" s="1161"/>
      <c r="I68" s="1161"/>
      <c r="J68" s="1161"/>
      <c r="K68" s="1161"/>
      <c r="L68" s="1161"/>
      <c r="M68" s="1161"/>
      <c r="N68" s="1161"/>
      <c r="O68" s="1161"/>
      <c r="P68" s="1161"/>
      <c r="Q68" s="1161"/>
      <c r="R68" s="1161"/>
      <c r="S68" s="1161"/>
      <c r="T68" s="1161"/>
      <c r="V68" s="1117">
        <v>20</v>
      </c>
      <c r="W68" s="1117">
        <f t="shared" si="7"/>
        <v>0</v>
      </c>
      <c r="X68" s="1136">
        <f t="shared" si="8"/>
        <v>0</v>
      </c>
      <c r="Y68" s="932">
        <f>Input!$C$8</f>
        <v>2027</v>
      </c>
      <c r="Z68" s="932">
        <f>Input!$D$8</f>
        <v>1</v>
      </c>
      <c r="AA68" s="1117">
        <f t="shared" si="9"/>
        <v>0</v>
      </c>
      <c r="AB68" s="932">
        <f t="shared" si="10"/>
        <v>2047</v>
      </c>
      <c r="AC68" s="932">
        <f t="shared" si="11"/>
        <v>0</v>
      </c>
      <c r="AD68" s="1117">
        <f t="shared" si="12"/>
        <v>0</v>
      </c>
      <c r="AF68" s="1117">
        <f t="shared" si="16"/>
        <v>0</v>
      </c>
      <c r="AG68" s="1117">
        <f t="shared" si="16"/>
        <v>0</v>
      </c>
      <c r="AH68" s="1117">
        <f t="shared" si="16"/>
        <v>0</v>
      </c>
      <c r="AI68" s="1117">
        <f t="shared" si="16"/>
        <v>0</v>
      </c>
      <c r="AJ68" s="1117">
        <f t="shared" si="16"/>
        <v>0</v>
      </c>
      <c r="AK68" s="1117">
        <f t="shared" si="16"/>
        <v>0</v>
      </c>
      <c r="AL68" s="1117">
        <f t="shared" si="16"/>
        <v>0</v>
      </c>
      <c r="AM68" s="1117">
        <f t="shared" si="16"/>
        <v>0</v>
      </c>
      <c r="AN68" s="1117">
        <f t="shared" si="16"/>
        <v>0</v>
      </c>
      <c r="AO68" s="1117">
        <f t="shared" si="16"/>
        <v>0</v>
      </c>
      <c r="AP68" s="1117">
        <f t="shared" si="16"/>
        <v>0</v>
      </c>
      <c r="AQ68" s="1117">
        <f t="shared" si="16"/>
        <v>0</v>
      </c>
      <c r="AR68" s="1117">
        <f t="shared" si="16"/>
        <v>0</v>
      </c>
      <c r="AS68" s="1117">
        <f t="shared" si="16"/>
        <v>0</v>
      </c>
      <c r="AT68" s="1117">
        <f t="shared" si="16"/>
        <v>0</v>
      </c>
    </row>
    <row r="69" spans="1:46" hidden="1" outlineLevel="1">
      <c r="A69" s="1150"/>
      <c r="B69" s="1150"/>
      <c r="C69" s="932" t="s">
        <v>856</v>
      </c>
      <c r="D69" s="1152" t="s">
        <v>868</v>
      </c>
      <c r="E69" s="1152" t="s">
        <v>372</v>
      </c>
      <c r="F69" s="1161"/>
      <c r="G69" s="1161"/>
      <c r="H69" s="1161"/>
      <c r="I69" s="1161"/>
      <c r="J69" s="1161"/>
      <c r="K69" s="1161"/>
      <c r="L69" s="1161"/>
      <c r="M69" s="1161"/>
      <c r="N69" s="1161"/>
      <c r="O69" s="1161"/>
      <c r="P69" s="1161"/>
      <c r="Q69" s="1161"/>
      <c r="R69" s="1161"/>
      <c r="S69" s="1161"/>
      <c r="T69" s="1161"/>
      <c r="V69" s="1117">
        <v>20</v>
      </c>
      <c r="W69" s="1117">
        <f t="shared" si="7"/>
        <v>0</v>
      </c>
      <c r="X69" s="1136">
        <f t="shared" si="8"/>
        <v>0</v>
      </c>
      <c r="Y69" s="932">
        <f>Input!$C$8</f>
        <v>2027</v>
      </c>
      <c r="Z69" s="932">
        <f>Input!$D$8</f>
        <v>1</v>
      </c>
      <c r="AA69" s="1117">
        <f t="shared" si="9"/>
        <v>0</v>
      </c>
      <c r="AB69" s="932">
        <f t="shared" si="10"/>
        <v>2047</v>
      </c>
      <c r="AC69" s="932">
        <f t="shared" si="11"/>
        <v>0</v>
      </c>
      <c r="AD69" s="1117">
        <f t="shared" si="12"/>
        <v>0</v>
      </c>
      <c r="AF69" s="1117">
        <f t="shared" si="16"/>
        <v>0</v>
      </c>
      <c r="AG69" s="1117">
        <f t="shared" si="16"/>
        <v>0</v>
      </c>
      <c r="AH69" s="1117">
        <f t="shared" si="16"/>
        <v>0</v>
      </c>
      <c r="AI69" s="1117">
        <f t="shared" si="16"/>
        <v>0</v>
      </c>
      <c r="AJ69" s="1117">
        <f t="shared" si="16"/>
        <v>0</v>
      </c>
      <c r="AK69" s="1117">
        <f t="shared" si="16"/>
        <v>0</v>
      </c>
      <c r="AL69" s="1117">
        <f t="shared" si="16"/>
        <v>0</v>
      </c>
      <c r="AM69" s="1117">
        <f t="shared" si="16"/>
        <v>0</v>
      </c>
      <c r="AN69" s="1117">
        <f t="shared" si="16"/>
        <v>0</v>
      </c>
      <c r="AO69" s="1117">
        <f t="shared" si="16"/>
        <v>0</v>
      </c>
      <c r="AP69" s="1117">
        <f t="shared" si="16"/>
        <v>0</v>
      </c>
      <c r="AQ69" s="1117">
        <f t="shared" si="16"/>
        <v>0</v>
      </c>
      <c r="AR69" s="1117">
        <f t="shared" ref="AF69:AT82" si="17">IF(OR(AR$18&lt;$Y69,AR$18&gt;$AB69),0,
IF(AND(AR$18&gt;$Y69,AR$18&lt;$AB69),$X69,
IF(AR$18=$Y69,$AA69,
IF(AR$18=$AB69,$AD69,))))</f>
        <v>0</v>
      </c>
      <c r="AS69" s="1117">
        <f t="shared" si="17"/>
        <v>0</v>
      </c>
      <c r="AT69" s="1117">
        <f t="shared" si="17"/>
        <v>0</v>
      </c>
    </row>
    <row r="70" spans="1:46" hidden="1" outlineLevel="1">
      <c r="A70" s="1150"/>
      <c r="B70" s="1150"/>
      <c r="C70" s="932" t="s">
        <v>857</v>
      </c>
      <c r="D70" s="1152" t="s">
        <v>868</v>
      </c>
      <c r="E70" s="1152" t="s">
        <v>372</v>
      </c>
      <c r="F70" s="1161"/>
      <c r="G70" s="1161"/>
      <c r="H70" s="1161"/>
      <c r="I70" s="1161"/>
      <c r="J70" s="1161"/>
      <c r="K70" s="1161"/>
      <c r="L70" s="1161"/>
      <c r="M70" s="1161"/>
      <c r="N70" s="1161"/>
      <c r="O70" s="1161"/>
      <c r="P70" s="1161"/>
      <c r="Q70" s="1161"/>
      <c r="R70" s="1161"/>
      <c r="S70" s="1161"/>
      <c r="T70" s="1161"/>
      <c r="V70" s="1117">
        <v>20</v>
      </c>
      <c r="W70" s="1117">
        <f t="shared" si="7"/>
        <v>0</v>
      </c>
      <c r="X70" s="1136">
        <f t="shared" si="8"/>
        <v>0</v>
      </c>
      <c r="Y70" s="932">
        <f>Input!$C$8</f>
        <v>2027</v>
      </c>
      <c r="Z70" s="932">
        <f>Input!$D$8</f>
        <v>1</v>
      </c>
      <c r="AA70" s="1117">
        <f t="shared" si="9"/>
        <v>0</v>
      </c>
      <c r="AB70" s="932">
        <f t="shared" si="10"/>
        <v>2047</v>
      </c>
      <c r="AC70" s="932">
        <f t="shared" si="11"/>
        <v>0</v>
      </c>
      <c r="AD70" s="1117">
        <f t="shared" si="12"/>
        <v>0</v>
      </c>
      <c r="AF70" s="1117">
        <f t="shared" si="17"/>
        <v>0</v>
      </c>
      <c r="AG70" s="1117">
        <f t="shared" si="17"/>
        <v>0</v>
      </c>
      <c r="AH70" s="1117">
        <f t="shared" si="17"/>
        <v>0</v>
      </c>
      <c r="AI70" s="1117">
        <f t="shared" si="17"/>
        <v>0</v>
      </c>
      <c r="AJ70" s="1117">
        <f t="shared" si="17"/>
        <v>0</v>
      </c>
      <c r="AK70" s="1117">
        <f t="shared" si="17"/>
        <v>0</v>
      </c>
      <c r="AL70" s="1117">
        <f t="shared" si="17"/>
        <v>0</v>
      </c>
      <c r="AM70" s="1117">
        <f t="shared" si="17"/>
        <v>0</v>
      </c>
      <c r="AN70" s="1117">
        <f t="shared" si="17"/>
        <v>0</v>
      </c>
      <c r="AO70" s="1117">
        <f t="shared" si="17"/>
        <v>0</v>
      </c>
      <c r="AP70" s="1117">
        <f t="shared" si="17"/>
        <v>0</v>
      </c>
      <c r="AQ70" s="1117">
        <f t="shared" si="17"/>
        <v>0</v>
      </c>
      <c r="AR70" s="1117">
        <f t="shared" si="17"/>
        <v>0</v>
      </c>
      <c r="AS70" s="1117">
        <f t="shared" si="17"/>
        <v>0</v>
      </c>
      <c r="AT70" s="1117">
        <f t="shared" si="17"/>
        <v>0</v>
      </c>
    </row>
    <row r="71" spans="1:46" hidden="1" outlineLevel="1">
      <c r="A71" s="1150"/>
      <c r="B71" s="1150"/>
      <c r="C71" s="932" t="s">
        <v>859</v>
      </c>
      <c r="D71" s="1152" t="s">
        <v>868</v>
      </c>
      <c r="E71" s="1152" t="s">
        <v>372</v>
      </c>
      <c r="F71" s="1161"/>
      <c r="G71" s="1161"/>
      <c r="H71" s="1161"/>
      <c r="I71" s="1161"/>
      <c r="J71" s="1161"/>
      <c r="K71" s="1161"/>
      <c r="L71" s="1161"/>
      <c r="M71" s="1161"/>
      <c r="N71" s="1161"/>
      <c r="O71" s="1161"/>
      <c r="P71" s="1161"/>
      <c r="Q71" s="1161"/>
      <c r="R71" s="1161"/>
      <c r="S71" s="1161"/>
      <c r="T71" s="1161"/>
      <c r="V71" s="1117">
        <v>20</v>
      </c>
      <c r="W71" s="1117">
        <f t="shared" si="7"/>
        <v>0</v>
      </c>
      <c r="X71" s="1136">
        <f t="shared" si="8"/>
        <v>0</v>
      </c>
      <c r="Y71" s="932">
        <f>Input!$C$8</f>
        <v>2027</v>
      </c>
      <c r="Z71" s="932">
        <f>Input!$D$8</f>
        <v>1</v>
      </c>
      <c r="AA71" s="1117">
        <f t="shared" si="9"/>
        <v>0</v>
      </c>
      <c r="AB71" s="932">
        <f t="shared" si="10"/>
        <v>2047</v>
      </c>
      <c r="AC71" s="932">
        <f t="shared" si="11"/>
        <v>0</v>
      </c>
      <c r="AD71" s="1117">
        <f t="shared" si="12"/>
        <v>0</v>
      </c>
      <c r="AF71" s="1117">
        <f t="shared" si="17"/>
        <v>0</v>
      </c>
      <c r="AG71" s="1117">
        <f t="shared" si="17"/>
        <v>0</v>
      </c>
      <c r="AH71" s="1117">
        <f t="shared" si="17"/>
        <v>0</v>
      </c>
      <c r="AI71" s="1117">
        <f t="shared" si="17"/>
        <v>0</v>
      </c>
      <c r="AJ71" s="1117">
        <f t="shared" si="17"/>
        <v>0</v>
      </c>
      <c r="AK71" s="1117">
        <f t="shared" si="17"/>
        <v>0</v>
      </c>
      <c r="AL71" s="1117">
        <f t="shared" si="17"/>
        <v>0</v>
      </c>
      <c r="AM71" s="1117">
        <f t="shared" si="17"/>
        <v>0</v>
      </c>
      <c r="AN71" s="1117">
        <f t="shared" si="17"/>
        <v>0</v>
      </c>
      <c r="AO71" s="1117">
        <f t="shared" si="17"/>
        <v>0</v>
      </c>
      <c r="AP71" s="1117">
        <f t="shared" si="17"/>
        <v>0</v>
      </c>
      <c r="AQ71" s="1117">
        <f t="shared" si="17"/>
        <v>0</v>
      </c>
      <c r="AR71" s="1117">
        <f t="shared" si="17"/>
        <v>0</v>
      </c>
      <c r="AS71" s="1117">
        <f t="shared" si="17"/>
        <v>0</v>
      </c>
      <c r="AT71" s="1117">
        <f t="shared" si="17"/>
        <v>0</v>
      </c>
    </row>
    <row r="72" spans="1:46" hidden="1" outlineLevel="1">
      <c r="A72" s="1150"/>
      <c r="B72" s="1150"/>
      <c r="C72" s="932" t="s">
        <v>860</v>
      </c>
      <c r="D72" s="1152" t="s">
        <v>868</v>
      </c>
      <c r="E72" s="1152" t="s">
        <v>372</v>
      </c>
      <c r="F72" s="1161"/>
      <c r="G72" s="1161"/>
      <c r="H72" s="1161"/>
      <c r="I72" s="1161"/>
      <c r="J72" s="1161"/>
      <c r="K72" s="1161"/>
      <c r="L72" s="1161"/>
      <c r="M72" s="1161"/>
      <c r="N72" s="1161"/>
      <c r="O72" s="1161"/>
      <c r="P72" s="1161"/>
      <c r="Q72" s="1161"/>
      <c r="R72" s="1161"/>
      <c r="S72" s="1161"/>
      <c r="T72" s="1161"/>
      <c r="V72" s="1117">
        <v>20</v>
      </c>
      <c r="W72" s="1117">
        <f t="shared" si="7"/>
        <v>0</v>
      </c>
      <c r="X72" s="1136">
        <f t="shared" si="8"/>
        <v>0</v>
      </c>
      <c r="Y72" s="932">
        <f>Input!$C$8</f>
        <v>2027</v>
      </c>
      <c r="Z72" s="932">
        <f>Input!$D$8</f>
        <v>1</v>
      </c>
      <c r="AA72" s="1117">
        <f t="shared" si="9"/>
        <v>0</v>
      </c>
      <c r="AB72" s="932">
        <f t="shared" si="10"/>
        <v>2047</v>
      </c>
      <c r="AC72" s="932">
        <f t="shared" si="11"/>
        <v>0</v>
      </c>
      <c r="AD72" s="1117">
        <f t="shared" si="12"/>
        <v>0</v>
      </c>
      <c r="AF72" s="1117">
        <f t="shared" si="17"/>
        <v>0</v>
      </c>
      <c r="AG72" s="1117">
        <f t="shared" si="17"/>
        <v>0</v>
      </c>
      <c r="AH72" s="1117">
        <f t="shared" si="17"/>
        <v>0</v>
      </c>
      <c r="AI72" s="1117">
        <f t="shared" si="17"/>
        <v>0</v>
      </c>
      <c r="AJ72" s="1117">
        <f t="shared" si="17"/>
        <v>0</v>
      </c>
      <c r="AK72" s="1117">
        <f t="shared" si="17"/>
        <v>0</v>
      </c>
      <c r="AL72" s="1117">
        <f t="shared" si="17"/>
        <v>0</v>
      </c>
      <c r="AM72" s="1117">
        <f t="shared" si="17"/>
        <v>0</v>
      </c>
      <c r="AN72" s="1117">
        <f t="shared" si="17"/>
        <v>0</v>
      </c>
      <c r="AO72" s="1117">
        <f t="shared" si="17"/>
        <v>0</v>
      </c>
      <c r="AP72" s="1117">
        <f t="shared" si="17"/>
        <v>0</v>
      </c>
      <c r="AQ72" s="1117">
        <f t="shared" si="17"/>
        <v>0</v>
      </c>
      <c r="AR72" s="1117">
        <f t="shared" si="17"/>
        <v>0</v>
      </c>
      <c r="AS72" s="1117">
        <f t="shared" si="17"/>
        <v>0</v>
      </c>
      <c r="AT72" s="1117">
        <f t="shared" si="17"/>
        <v>0</v>
      </c>
    </row>
    <row r="73" spans="1:46" hidden="1" outlineLevel="1">
      <c r="A73" s="1150"/>
      <c r="B73" s="1150"/>
      <c r="C73" s="932" t="s">
        <v>861</v>
      </c>
      <c r="D73" s="1152" t="s">
        <v>868</v>
      </c>
      <c r="E73" s="1152" t="s">
        <v>372</v>
      </c>
      <c r="F73" s="1161"/>
      <c r="G73" s="1161"/>
      <c r="H73" s="1161"/>
      <c r="I73" s="1161"/>
      <c r="J73" s="1161"/>
      <c r="K73" s="1161"/>
      <c r="L73" s="1161"/>
      <c r="M73" s="1161"/>
      <c r="N73" s="1161"/>
      <c r="O73" s="1161"/>
      <c r="P73" s="1161"/>
      <c r="Q73" s="1161"/>
      <c r="R73" s="1161"/>
      <c r="S73" s="1161"/>
      <c r="T73" s="1161"/>
      <c r="V73" s="1117">
        <v>20</v>
      </c>
      <c r="W73" s="1117">
        <f t="shared" si="7"/>
        <v>0</v>
      </c>
      <c r="X73" s="1136">
        <f t="shared" si="8"/>
        <v>0</v>
      </c>
      <c r="Y73" s="932">
        <f>Input!$C$8</f>
        <v>2027</v>
      </c>
      <c r="Z73" s="932">
        <f>Input!$D$8</f>
        <v>1</v>
      </c>
      <c r="AA73" s="1117">
        <f t="shared" si="9"/>
        <v>0</v>
      </c>
      <c r="AB73" s="932">
        <f t="shared" si="10"/>
        <v>2047</v>
      </c>
      <c r="AC73" s="932">
        <f t="shared" si="11"/>
        <v>0</v>
      </c>
      <c r="AD73" s="1117">
        <f t="shared" si="12"/>
        <v>0</v>
      </c>
      <c r="AF73" s="1117">
        <f t="shared" si="17"/>
        <v>0</v>
      </c>
      <c r="AG73" s="1117">
        <f t="shared" si="17"/>
        <v>0</v>
      </c>
      <c r="AH73" s="1117">
        <f t="shared" si="17"/>
        <v>0</v>
      </c>
      <c r="AI73" s="1117">
        <f t="shared" si="17"/>
        <v>0</v>
      </c>
      <c r="AJ73" s="1117">
        <f t="shared" si="17"/>
        <v>0</v>
      </c>
      <c r="AK73" s="1117">
        <f t="shared" si="17"/>
        <v>0</v>
      </c>
      <c r="AL73" s="1117">
        <f t="shared" si="17"/>
        <v>0</v>
      </c>
      <c r="AM73" s="1117">
        <f t="shared" si="17"/>
        <v>0</v>
      </c>
      <c r="AN73" s="1117">
        <f t="shared" si="17"/>
        <v>0</v>
      </c>
      <c r="AO73" s="1117">
        <f t="shared" si="17"/>
        <v>0</v>
      </c>
      <c r="AP73" s="1117">
        <f t="shared" si="17"/>
        <v>0</v>
      </c>
      <c r="AQ73" s="1117">
        <f t="shared" si="17"/>
        <v>0</v>
      </c>
      <c r="AR73" s="1117">
        <f t="shared" si="17"/>
        <v>0</v>
      </c>
      <c r="AS73" s="1117">
        <f t="shared" si="17"/>
        <v>0</v>
      </c>
      <c r="AT73" s="1117">
        <f t="shared" si="17"/>
        <v>0</v>
      </c>
    </row>
    <row r="74" spans="1:46" hidden="1" outlineLevel="1">
      <c r="A74" s="1150"/>
      <c r="B74" s="1150"/>
      <c r="C74" s="932" t="str">
        <f t="shared" si="15"/>
        <v>11 Downpayments / License fee</v>
      </c>
      <c r="D74" s="1152" t="s">
        <v>868</v>
      </c>
      <c r="E74" s="1152" t="s">
        <v>372</v>
      </c>
      <c r="F74" s="1161"/>
      <c r="G74" s="1161"/>
      <c r="H74" s="1161"/>
      <c r="I74" s="1161"/>
      <c r="J74" s="1161"/>
      <c r="K74" s="1161"/>
      <c r="L74" s="1161"/>
      <c r="M74" s="1161"/>
      <c r="N74" s="1161"/>
      <c r="O74" s="1161"/>
      <c r="P74" s="1161"/>
      <c r="Q74" s="1161"/>
      <c r="R74" s="1161"/>
      <c r="S74" s="1161"/>
      <c r="T74" s="1161"/>
      <c r="V74" s="1117">
        <v>20</v>
      </c>
      <c r="W74" s="1117">
        <f t="shared" si="7"/>
        <v>0</v>
      </c>
      <c r="X74" s="1136">
        <f t="shared" si="8"/>
        <v>0</v>
      </c>
      <c r="Y74" s="932">
        <f>Input!$C$8</f>
        <v>2027</v>
      </c>
      <c r="Z74" s="932">
        <f>Input!$D$8</f>
        <v>1</v>
      </c>
      <c r="AA74" s="1117">
        <f t="shared" si="9"/>
        <v>0</v>
      </c>
      <c r="AB74" s="932">
        <f t="shared" si="10"/>
        <v>2047</v>
      </c>
      <c r="AC74" s="932">
        <f t="shared" si="11"/>
        <v>0</v>
      </c>
      <c r="AD74" s="1117">
        <f t="shared" si="12"/>
        <v>0</v>
      </c>
      <c r="AF74" s="1117">
        <f t="shared" si="17"/>
        <v>0</v>
      </c>
      <c r="AG74" s="1117">
        <f t="shared" si="17"/>
        <v>0</v>
      </c>
      <c r="AH74" s="1117">
        <f t="shared" si="17"/>
        <v>0</v>
      </c>
      <c r="AI74" s="1117">
        <f t="shared" si="17"/>
        <v>0</v>
      </c>
      <c r="AJ74" s="1117">
        <f t="shared" si="17"/>
        <v>0</v>
      </c>
      <c r="AK74" s="1117">
        <f t="shared" si="17"/>
        <v>0</v>
      </c>
      <c r="AL74" s="1117">
        <f t="shared" si="17"/>
        <v>0</v>
      </c>
      <c r="AM74" s="1117">
        <f t="shared" si="17"/>
        <v>0</v>
      </c>
      <c r="AN74" s="1117">
        <f t="shared" si="17"/>
        <v>0</v>
      </c>
      <c r="AO74" s="1117">
        <f t="shared" si="17"/>
        <v>0</v>
      </c>
      <c r="AP74" s="1117">
        <f t="shared" si="17"/>
        <v>0</v>
      </c>
      <c r="AQ74" s="1117">
        <f t="shared" si="17"/>
        <v>0</v>
      </c>
      <c r="AR74" s="1117">
        <f t="shared" si="17"/>
        <v>0</v>
      </c>
      <c r="AS74" s="1117">
        <f t="shared" si="17"/>
        <v>0</v>
      </c>
      <c r="AT74" s="1117">
        <f t="shared" si="17"/>
        <v>0</v>
      </c>
    </row>
    <row r="75" spans="1:46" hidden="1" outlineLevel="1">
      <c r="A75" s="1150"/>
      <c r="B75" s="1150"/>
      <c r="C75" s="1159" t="str">
        <f t="shared" si="15"/>
        <v>12 Dummy</v>
      </c>
      <c r="D75" s="1165" t="s">
        <v>868</v>
      </c>
      <c r="E75" s="1152" t="s">
        <v>372</v>
      </c>
      <c r="F75" s="1161"/>
      <c r="G75" s="1161"/>
      <c r="H75" s="1161"/>
      <c r="I75" s="1161"/>
      <c r="J75" s="1161"/>
      <c r="K75" s="1161"/>
      <c r="L75" s="1161"/>
      <c r="M75" s="1161"/>
      <c r="N75" s="1161"/>
      <c r="O75" s="1161"/>
      <c r="P75" s="1161"/>
      <c r="Q75" s="1161"/>
      <c r="R75" s="1161"/>
      <c r="S75" s="1161"/>
      <c r="T75" s="1161"/>
      <c r="V75" s="1117">
        <v>20</v>
      </c>
      <c r="W75" s="1117">
        <f t="shared" si="7"/>
        <v>0</v>
      </c>
      <c r="X75" s="1136">
        <f t="shared" si="8"/>
        <v>0</v>
      </c>
      <c r="Y75" s="932">
        <f>Input!$C$8</f>
        <v>2027</v>
      </c>
      <c r="Z75" s="932">
        <f>Input!$D$8</f>
        <v>1</v>
      </c>
      <c r="AA75" s="1117">
        <f t="shared" si="9"/>
        <v>0</v>
      </c>
      <c r="AB75" s="932">
        <f t="shared" si="10"/>
        <v>2047</v>
      </c>
      <c r="AC75" s="932">
        <f t="shared" si="11"/>
        <v>0</v>
      </c>
      <c r="AD75" s="1117">
        <f t="shared" si="12"/>
        <v>0</v>
      </c>
      <c r="AF75" s="1117">
        <f t="shared" si="17"/>
        <v>0</v>
      </c>
      <c r="AG75" s="1117">
        <f t="shared" si="17"/>
        <v>0</v>
      </c>
      <c r="AH75" s="1117">
        <f t="shared" si="17"/>
        <v>0</v>
      </c>
      <c r="AI75" s="1117">
        <f t="shared" si="17"/>
        <v>0</v>
      </c>
      <c r="AJ75" s="1117">
        <f t="shared" si="17"/>
        <v>0</v>
      </c>
      <c r="AK75" s="1117">
        <f t="shared" si="17"/>
        <v>0</v>
      </c>
      <c r="AL75" s="1117">
        <f t="shared" si="17"/>
        <v>0</v>
      </c>
      <c r="AM75" s="1117">
        <f t="shared" si="17"/>
        <v>0</v>
      </c>
      <c r="AN75" s="1117">
        <f t="shared" si="17"/>
        <v>0</v>
      </c>
      <c r="AO75" s="1117">
        <f t="shared" si="17"/>
        <v>0</v>
      </c>
      <c r="AP75" s="1117">
        <f t="shared" si="17"/>
        <v>0</v>
      </c>
      <c r="AQ75" s="1117">
        <f t="shared" si="17"/>
        <v>0</v>
      </c>
      <c r="AR75" s="1117">
        <f t="shared" si="17"/>
        <v>0</v>
      </c>
      <c r="AS75" s="1117">
        <f t="shared" si="17"/>
        <v>0</v>
      </c>
      <c r="AT75" s="1117">
        <f t="shared" si="17"/>
        <v>0</v>
      </c>
    </row>
    <row r="76" spans="1:46" hidden="1" outlineLevel="1">
      <c r="A76" s="1150"/>
      <c r="B76" s="1150"/>
      <c r="C76" s="1151" t="s">
        <v>854</v>
      </c>
      <c r="D76" s="1151" t="s">
        <v>855</v>
      </c>
      <c r="E76" s="1152" t="s">
        <v>372</v>
      </c>
      <c r="F76" s="1161"/>
      <c r="G76" s="1161"/>
      <c r="H76" s="1161"/>
      <c r="I76" s="1161"/>
      <c r="J76" s="1161"/>
      <c r="K76" s="1161"/>
      <c r="L76" s="1161"/>
      <c r="M76" s="1161"/>
      <c r="N76" s="1161"/>
      <c r="O76" s="1161"/>
      <c r="P76" s="1161"/>
      <c r="Q76" s="1161"/>
      <c r="R76" s="1161"/>
      <c r="S76" s="1161"/>
      <c r="T76" s="1161"/>
      <c r="V76" s="1117">
        <v>20</v>
      </c>
      <c r="W76" s="1117">
        <f t="shared" si="7"/>
        <v>0</v>
      </c>
      <c r="X76" s="1136">
        <f t="shared" si="8"/>
        <v>0</v>
      </c>
      <c r="Y76" s="932">
        <f>Input!$C$8</f>
        <v>2027</v>
      </c>
      <c r="Z76" s="932">
        <f>Input!$D$8</f>
        <v>1</v>
      </c>
      <c r="AA76" s="1117">
        <f t="shared" si="9"/>
        <v>0</v>
      </c>
      <c r="AB76" s="932">
        <f t="shared" si="10"/>
        <v>2047</v>
      </c>
      <c r="AC76" s="932">
        <f t="shared" si="11"/>
        <v>0</v>
      </c>
      <c r="AD76" s="1117">
        <f t="shared" si="12"/>
        <v>0</v>
      </c>
      <c r="AF76" s="1117">
        <f t="shared" si="17"/>
        <v>0</v>
      </c>
      <c r="AG76" s="1117">
        <f t="shared" si="17"/>
        <v>0</v>
      </c>
      <c r="AH76" s="1117">
        <f t="shared" si="17"/>
        <v>0</v>
      </c>
      <c r="AI76" s="1117">
        <f t="shared" si="17"/>
        <v>0</v>
      </c>
      <c r="AJ76" s="1117">
        <f t="shared" si="17"/>
        <v>0</v>
      </c>
      <c r="AK76" s="1117">
        <f t="shared" si="17"/>
        <v>0</v>
      </c>
      <c r="AL76" s="1117">
        <f t="shared" si="17"/>
        <v>0</v>
      </c>
      <c r="AM76" s="1117">
        <f t="shared" si="17"/>
        <v>0</v>
      </c>
      <c r="AN76" s="1117">
        <f t="shared" si="17"/>
        <v>0</v>
      </c>
      <c r="AO76" s="1117">
        <f t="shared" si="17"/>
        <v>0</v>
      </c>
      <c r="AP76" s="1117">
        <f t="shared" si="17"/>
        <v>0</v>
      </c>
      <c r="AQ76" s="1117">
        <f t="shared" si="17"/>
        <v>0</v>
      </c>
      <c r="AR76" s="1117">
        <f t="shared" si="17"/>
        <v>0</v>
      </c>
      <c r="AS76" s="1117">
        <f t="shared" si="17"/>
        <v>0</v>
      </c>
      <c r="AT76" s="1117">
        <f t="shared" si="17"/>
        <v>0</v>
      </c>
    </row>
    <row r="77" spans="1:46" hidden="1" outlineLevel="1">
      <c r="A77" s="1150"/>
      <c r="B77" s="1150"/>
      <c r="C77" s="932" t="s">
        <v>387</v>
      </c>
      <c r="D77" s="932" t="s">
        <v>855</v>
      </c>
      <c r="E77" s="1152" t="s">
        <v>372</v>
      </c>
      <c r="F77" s="1161"/>
      <c r="G77" s="1161"/>
      <c r="H77" s="1161"/>
      <c r="I77" s="1161"/>
      <c r="J77" s="1161"/>
      <c r="K77" s="1161"/>
      <c r="L77" s="1161"/>
      <c r="M77" s="1161"/>
      <c r="N77" s="1161"/>
      <c r="O77" s="1161"/>
      <c r="P77" s="1161"/>
      <c r="Q77" s="1161"/>
      <c r="R77" s="1161"/>
      <c r="S77" s="1161"/>
      <c r="T77" s="1161"/>
      <c r="V77" s="1117">
        <v>20</v>
      </c>
      <c r="W77" s="1117">
        <f t="shared" si="7"/>
        <v>0</v>
      </c>
      <c r="X77" s="1136">
        <f t="shared" si="8"/>
        <v>0</v>
      </c>
      <c r="Y77" s="932">
        <f>Input!$C$8</f>
        <v>2027</v>
      </c>
      <c r="Z77" s="932">
        <f>Input!$D$8</f>
        <v>1</v>
      </c>
      <c r="AA77" s="1117">
        <f t="shared" si="9"/>
        <v>0</v>
      </c>
      <c r="AB77" s="932">
        <f t="shared" si="10"/>
        <v>2047</v>
      </c>
      <c r="AC77" s="932">
        <f t="shared" si="11"/>
        <v>0</v>
      </c>
      <c r="AD77" s="1117">
        <f t="shared" si="12"/>
        <v>0</v>
      </c>
      <c r="AF77" s="1117">
        <f t="shared" si="17"/>
        <v>0</v>
      </c>
      <c r="AG77" s="1117">
        <f t="shared" si="17"/>
        <v>0</v>
      </c>
      <c r="AH77" s="1117">
        <f t="shared" si="17"/>
        <v>0</v>
      </c>
      <c r="AI77" s="1117">
        <f t="shared" si="17"/>
        <v>0</v>
      </c>
      <c r="AJ77" s="1117">
        <f t="shared" si="17"/>
        <v>0</v>
      </c>
      <c r="AK77" s="1117">
        <f t="shared" si="17"/>
        <v>0</v>
      </c>
      <c r="AL77" s="1117">
        <f t="shared" si="17"/>
        <v>0</v>
      </c>
      <c r="AM77" s="1117">
        <f t="shared" si="17"/>
        <v>0</v>
      </c>
      <c r="AN77" s="1117">
        <f t="shared" si="17"/>
        <v>0</v>
      </c>
      <c r="AO77" s="1117">
        <f t="shared" si="17"/>
        <v>0</v>
      </c>
      <c r="AP77" s="1117">
        <f t="shared" si="17"/>
        <v>0</v>
      </c>
      <c r="AQ77" s="1117">
        <f t="shared" si="17"/>
        <v>0</v>
      </c>
      <c r="AR77" s="1117">
        <f t="shared" si="17"/>
        <v>0</v>
      </c>
      <c r="AS77" s="1117">
        <f t="shared" si="17"/>
        <v>0</v>
      </c>
      <c r="AT77" s="1117">
        <f t="shared" si="17"/>
        <v>0</v>
      </c>
    </row>
    <row r="78" spans="1:46" hidden="1" outlineLevel="1">
      <c r="A78" s="1150"/>
      <c r="B78" s="1150"/>
      <c r="C78" s="932" t="s">
        <v>388</v>
      </c>
      <c r="D78" s="932" t="s">
        <v>855</v>
      </c>
      <c r="E78" s="1152" t="s">
        <v>372</v>
      </c>
      <c r="F78" s="1161"/>
      <c r="G78" s="1161"/>
      <c r="H78" s="1161"/>
      <c r="I78" s="1161"/>
      <c r="J78" s="1161"/>
      <c r="K78" s="1161"/>
      <c r="L78" s="1161"/>
      <c r="M78" s="1161"/>
      <c r="N78" s="1161"/>
      <c r="O78" s="1161"/>
      <c r="P78" s="1161"/>
      <c r="Q78" s="1161"/>
      <c r="R78" s="1161"/>
      <c r="S78" s="1161"/>
      <c r="T78" s="1161"/>
      <c r="V78" s="1117">
        <v>20</v>
      </c>
      <c r="W78" s="1117">
        <f t="shared" si="7"/>
        <v>0</v>
      </c>
      <c r="X78" s="1136">
        <f t="shared" si="8"/>
        <v>0</v>
      </c>
      <c r="Y78" s="932">
        <f>Input!$C$8</f>
        <v>2027</v>
      </c>
      <c r="Z78" s="932">
        <f>Input!$D$8</f>
        <v>1</v>
      </c>
      <c r="AA78" s="1117">
        <f t="shared" si="9"/>
        <v>0</v>
      </c>
      <c r="AB78" s="932">
        <f t="shared" si="10"/>
        <v>2047</v>
      </c>
      <c r="AC78" s="932">
        <f t="shared" si="11"/>
        <v>0</v>
      </c>
      <c r="AD78" s="1117">
        <f t="shared" si="12"/>
        <v>0</v>
      </c>
      <c r="AF78" s="1117">
        <f t="shared" si="17"/>
        <v>0</v>
      </c>
      <c r="AG78" s="1117">
        <f t="shared" si="17"/>
        <v>0</v>
      </c>
      <c r="AH78" s="1117">
        <f t="shared" si="17"/>
        <v>0</v>
      </c>
      <c r="AI78" s="1117">
        <f t="shared" si="17"/>
        <v>0</v>
      </c>
      <c r="AJ78" s="1117">
        <f t="shared" si="17"/>
        <v>0</v>
      </c>
      <c r="AK78" s="1117">
        <f t="shared" si="17"/>
        <v>0</v>
      </c>
      <c r="AL78" s="1117">
        <f t="shared" si="17"/>
        <v>0</v>
      </c>
      <c r="AM78" s="1117">
        <f t="shared" si="17"/>
        <v>0</v>
      </c>
      <c r="AN78" s="1117">
        <f t="shared" si="17"/>
        <v>0</v>
      </c>
      <c r="AO78" s="1117">
        <f t="shared" si="17"/>
        <v>0</v>
      </c>
      <c r="AP78" s="1117">
        <f t="shared" si="17"/>
        <v>0</v>
      </c>
      <c r="AQ78" s="1117">
        <f t="shared" si="17"/>
        <v>0</v>
      </c>
      <c r="AR78" s="1117">
        <f t="shared" si="17"/>
        <v>0</v>
      </c>
      <c r="AS78" s="1117">
        <f t="shared" si="17"/>
        <v>0</v>
      </c>
      <c r="AT78" s="1117">
        <f t="shared" si="17"/>
        <v>0</v>
      </c>
    </row>
    <row r="79" spans="1:46" hidden="1" outlineLevel="1">
      <c r="A79" s="1150"/>
      <c r="B79" s="1150"/>
      <c r="C79" s="932" t="s">
        <v>389</v>
      </c>
      <c r="D79" s="932" t="s">
        <v>855</v>
      </c>
      <c r="E79" s="1152" t="s">
        <v>372</v>
      </c>
      <c r="F79" s="1161"/>
      <c r="G79" s="1161"/>
      <c r="H79" s="1161"/>
      <c r="I79" s="1161"/>
      <c r="J79" s="1161"/>
      <c r="K79" s="1161"/>
      <c r="L79" s="1161"/>
      <c r="M79" s="1161"/>
      <c r="N79" s="1161"/>
      <c r="O79" s="1161"/>
      <c r="P79" s="1161"/>
      <c r="Q79" s="1161"/>
      <c r="R79" s="1161"/>
      <c r="S79" s="1161"/>
      <c r="T79" s="1161"/>
      <c r="V79" s="1117">
        <v>20</v>
      </c>
      <c r="W79" s="1117">
        <f t="shared" si="7"/>
        <v>0</v>
      </c>
      <c r="X79" s="1136">
        <f t="shared" si="8"/>
        <v>0</v>
      </c>
      <c r="Y79" s="932">
        <f>Input!$C$8</f>
        <v>2027</v>
      </c>
      <c r="Z79" s="932">
        <f>Input!$D$8</f>
        <v>1</v>
      </c>
      <c r="AA79" s="1117">
        <f t="shared" si="9"/>
        <v>0</v>
      </c>
      <c r="AB79" s="932">
        <f t="shared" si="10"/>
        <v>2047</v>
      </c>
      <c r="AC79" s="932">
        <f t="shared" si="11"/>
        <v>0</v>
      </c>
      <c r="AD79" s="1117">
        <f t="shared" si="12"/>
        <v>0</v>
      </c>
      <c r="AF79" s="1117">
        <f t="shared" si="17"/>
        <v>0</v>
      </c>
      <c r="AG79" s="1117">
        <f t="shared" si="17"/>
        <v>0</v>
      </c>
      <c r="AH79" s="1117">
        <f t="shared" si="17"/>
        <v>0</v>
      </c>
      <c r="AI79" s="1117">
        <f t="shared" si="17"/>
        <v>0</v>
      </c>
      <c r="AJ79" s="1117">
        <f t="shared" si="17"/>
        <v>0</v>
      </c>
      <c r="AK79" s="1117">
        <f t="shared" si="17"/>
        <v>0</v>
      </c>
      <c r="AL79" s="1117">
        <f t="shared" si="17"/>
        <v>0</v>
      </c>
      <c r="AM79" s="1117">
        <f t="shared" si="17"/>
        <v>0</v>
      </c>
      <c r="AN79" s="1117">
        <f t="shared" si="17"/>
        <v>0</v>
      </c>
      <c r="AO79" s="1117">
        <f t="shared" si="17"/>
        <v>0</v>
      </c>
      <c r="AP79" s="1117">
        <f t="shared" si="17"/>
        <v>0</v>
      </c>
      <c r="AQ79" s="1117">
        <f t="shared" si="17"/>
        <v>0</v>
      </c>
      <c r="AR79" s="1117">
        <f t="shared" si="17"/>
        <v>0</v>
      </c>
      <c r="AS79" s="1117">
        <f t="shared" si="17"/>
        <v>0</v>
      </c>
      <c r="AT79" s="1117">
        <f t="shared" si="17"/>
        <v>0</v>
      </c>
    </row>
    <row r="80" spans="1:46" hidden="1" outlineLevel="1">
      <c r="A80" s="1150"/>
      <c r="B80" s="1150"/>
      <c r="C80" s="932" t="s">
        <v>856</v>
      </c>
      <c r="D80" s="932" t="s">
        <v>855</v>
      </c>
      <c r="E80" s="1152" t="s">
        <v>372</v>
      </c>
      <c r="F80" s="1161"/>
      <c r="G80" s="1161"/>
      <c r="H80" s="1161"/>
      <c r="I80" s="1161"/>
      <c r="J80" s="1161"/>
      <c r="K80" s="1161"/>
      <c r="L80" s="1161"/>
      <c r="M80" s="1161"/>
      <c r="N80" s="1161"/>
      <c r="O80" s="1161"/>
      <c r="P80" s="1161"/>
      <c r="Q80" s="1161"/>
      <c r="R80" s="1161"/>
      <c r="S80" s="1161"/>
      <c r="T80" s="1161"/>
      <c r="V80" s="1117">
        <v>20</v>
      </c>
      <c r="W80" s="1117">
        <f t="shared" si="7"/>
        <v>0</v>
      </c>
      <c r="X80" s="1136">
        <f t="shared" si="8"/>
        <v>0</v>
      </c>
      <c r="Y80" s="932">
        <f>Input!$C$8</f>
        <v>2027</v>
      </c>
      <c r="Z80" s="932">
        <f>Input!$D$8</f>
        <v>1</v>
      </c>
      <c r="AA80" s="1117">
        <f t="shared" si="9"/>
        <v>0</v>
      </c>
      <c r="AB80" s="932">
        <f t="shared" si="10"/>
        <v>2047</v>
      </c>
      <c r="AC80" s="932">
        <f t="shared" si="11"/>
        <v>0</v>
      </c>
      <c r="AD80" s="1117">
        <f t="shared" si="12"/>
        <v>0</v>
      </c>
      <c r="AF80" s="1117">
        <f t="shared" si="17"/>
        <v>0</v>
      </c>
      <c r="AG80" s="1117">
        <f t="shared" si="17"/>
        <v>0</v>
      </c>
      <c r="AH80" s="1117">
        <f t="shared" si="17"/>
        <v>0</v>
      </c>
      <c r="AI80" s="1117">
        <f t="shared" si="17"/>
        <v>0</v>
      </c>
      <c r="AJ80" s="1117">
        <f t="shared" si="17"/>
        <v>0</v>
      </c>
      <c r="AK80" s="1117">
        <f t="shared" si="17"/>
        <v>0</v>
      </c>
      <c r="AL80" s="1117">
        <f t="shared" si="17"/>
        <v>0</v>
      </c>
      <c r="AM80" s="1117">
        <f t="shared" si="17"/>
        <v>0</v>
      </c>
      <c r="AN80" s="1117">
        <f t="shared" si="17"/>
        <v>0</v>
      </c>
      <c r="AO80" s="1117">
        <f t="shared" si="17"/>
        <v>0</v>
      </c>
      <c r="AP80" s="1117">
        <f t="shared" si="17"/>
        <v>0</v>
      </c>
      <c r="AQ80" s="1117">
        <f t="shared" si="17"/>
        <v>0</v>
      </c>
      <c r="AR80" s="1117">
        <f t="shared" si="17"/>
        <v>0</v>
      </c>
      <c r="AS80" s="1117">
        <f t="shared" si="17"/>
        <v>0</v>
      </c>
      <c r="AT80" s="1117">
        <f t="shared" si="17"/>
        <v>0</v>
      </c>
    </row>
    <row r="81" spans="1:46" hidden="1" outlineLevel="1">
      <c r="A81" s="1150"/>
      <c r="B81" s="1150"/>
      <c r="C81" s="932" t="s">
        <v>857</v>
      </c>
      <c r="D81" s="932" t="s">
        <v>855</v>
      </c>
      <c r="E81" s="1152" t="s">
        <v>372</v>
      </c>
      <c r="F81" s="1161"/>
      <c r="G81" s="1161"/>
      <c r="H81" s="1161"/>
      <c r="I81" s="1161"/>
      <c r="J81" s="1161"/>
      <c r="K81" s="1161"/>
      <c r="L81" s="1161"/>
      <c r="M81" s="1161"/>
      <c r="N81" s="1161"/>
      <c r="O81" s="1161"/>
      <c r="P81" s="1161"/>
      <c r="Q81" s="1161"/>
      <c r="R81" s="1161"/>
      <c r="S81" s="1161"/>
      <c r="T81" s="1161"/>
      <c r="V81" s="1117">
        <v>20</v>
      </c>
      <c r="W81" s="1117">
        <f t="shared" si="7"/>
        <v>0</v>
      </c>
      <c r="X81" s="1136">
        <f t="shared" si="8"/>
        <v>0</v>
      </c>
      <c r="Y81" s="932">
        <f>Input!$C$8</f>
        <v>2027</v>
      </c>
      <c r="Z81" s="932">
        <f>Input!$D$8</f>
        <v>1</v>
      </c>
      <c r="AA81" s="1117">
        <f t="shared" si="9"/>
        <v>0</v>
      </c>
      <c r="AB81" s="932">
        <f t="shared" si="10"/>
        <v>2047</v>
      </c>
      <c r="AC81" s="932">
        <f t="shared" si="11"/>
        <v>0</v>
      </c>
      <c r="AD81" s="1117">
        <f t="shared" si="12"/>
        <v>0</v>
      </c>
      <c r="AF81" s="1117">
        <f t="shared" si="17"/>
        <v>0</v>
      </c>
      <c r="AG81" s="1117">
        <f t="shared" si="17"/>
        <v>0</v>
      </c>
      <c r="AH81" s="1117">
        <f t="shared" si="17"/>
        <v>0</v>
      </c>
      <c r="AI81" s="1117">
        <f t="shared" si="17"/>
        <v>0</v>
      </c>
      <c r="AJ81" s="1117">
        <f t="shared" si="17"/>
        <v>0</v>
      </c>
      <c r="AK81" s="1117">
        <f t="shared" si="17"/>
        <v>0</v>
      </c>
      <c r="AL81" s="1117">
        <f t="shared" si="17"/>
        <v>0</v>
      </c>
      <c r="AM81" s="1117">
        <f t="shared" si="17"/>
        <v>0</v>
      </c>
      <c r="AN81" s="1117">
        <f t="shared" si="17"/>
        <v>0</v>
      </c>
      <c r="AO81" s="1117">
        <f t="shared" si="17"/>
        <v>0</v>
      </c>
      <c r="AP81" s="1117">
        <f t="shared" si="17"/>
        <v>0</v>
      </c>
      <c r="AQ81" s="1117">
        <f t="shared" si="17"/>
        <v>0</v>
      </c>
      <c r="AR81" s="1117">
        <f t="shared" si="17"/>
        <v>0</v>
      </c>
      <c r="AS81" s="1117">
        <f t="shared" si="17"/>
        <v>0</v>
      </c>
      <c r="AT81" s="1117">
        <f t="shared" si="17"/>
        <v>0</v>
      </c>
    </row>
    <row r="82" spans="1:46" hidden="1" outlineLevel="1">
      <c r="A82" s="1150"/>
      <c r="B82" s="1150"/>
      <c r="C82" s="932" t="s">
        <v>859</v>
      </c>
      <c r="D82" s="932" t="s">
        <v>855</v>
      </c>
      <c r="E82" s="1152" t="s">
        <v>372</v>
      </c>
      <c r="F82" s="1161"/>
      <c r="G82" s="1161"/>
      <c r="H82" s="1161"/>
      <c r="I82" s="1161"/>
      <c r="J82" s="1161"/>
      <c r="K82" s="1161"/>
      <c r="L82" s="1161"/>
      <c r="M82" s="1161"/>
      <c r="N82" s="1161"/>
      <c r="O82" s="1161"/>
      <c r="P82" s="1161"/>
      <c r="Q82" s="1161"/>
      <c r="R82" s="1161"/>
      <c r="S82" s="1161"/>
      <c r="T82" s="1161"/>
      <c r="V82" s="1117">
        <v>20</v>
      </c>
      <c r="W82" s="1117">
        <f t="shared" si="7"/>
        <v>0</v>
      </c>
      <c r="X82" s="1136">
        <f t="shared" si="8"/>
        <v>0</v>
      </c>
      <c r="Y82" s="932">
        <f>Input!$C$8</f>
        <v>2027</v>
      </c>
      <c r="Z82" s="932">
        <f>Input!$D$8</f>
        <v>1</v>
      </c>
      <c r="AA82" s="1117">
        <f t="shared" si="9"/>
        <v>0</v>
      </c>
      <c r="AB82" s="932">
        <f t="shared" si="10"/>
        <v>2047</v>
      </c>
      <c r="AC82" s="932">
        <f t="shared" si="11"/>
        <v>0</v>
      </c>
      <c r="AD82" s="1117">
        <f t="shared" si="12"/>
        <v>0</v>
      </c>
      <c r="AF82" s="1117">
        <f t="shared" si="17"/>
        <v>0</v>
      </c>
      <c r="AG82" s="1117">
        <f t="shared" si="17"/>
        <v>0</v>
      </c>
      <c r="AH82" s="1117">
        <f t="shared" si="17"/>
        <v>0</v>
      </c>
      <c r="AI82" s="1117">
        <f t="shared" si="17"/>
        <v>0</v>
      </c>
      <c r="AJ82" s="1117">
        <f t="shared" si="17"/>
        <v>0</v>
      </c>
      <c r="AK82" s="1117">
        <f t="shared" si="17"/>
        <v>0</v>
      </c>
      <c r="AL82" s="1117">
        <f t="shared" si="17"/>
        <v>0</v>
      </c>
      <c r="AM82" s="1117">
        <f t="shared" si="17"/>
        <v>0</v>
      </c>
      <c r="AN82" s="1117">
        <f t="shared" si="17"/>
        <v>0</v>
      </c>
      <c r="AO82" s="1117">
        <f t="shared" si="17"/>
        <v>0</v>
      </c>
      <c r="AP82" s="1117">
        <f t="shared" si="17"/>
        <v>0</v>
      </c>
      <c r="AQ82" s="1117">
        <f t="shared" si="17"/>
        <v>0</v>
      </c>
      <c r="AR82" s="1117">
        <f t="shared" si="17"/>
        <v>0</v>
      </c>
      <c r="AS82" s="1117">
        <f t="shared" si="17"/>
        <v>0</v>
      </c>
      <c r="AT82" s="1117">
        <f t="shared" si="17"/>
        <v>0</v>
      </c>
    </row>
    <row r="83" spans="1:46" hidden="1" outlineLevel="1">
      <c r="A83" s="1150"/>
      <c r="B83" s="1150"/>
      <c r="C83" s="932" t="s">
        <v>860</v>
      </c>
      <c r="D83" s="932" t="s">
        <v>855</v>
      </c>
      <c r="E83" s="1152" t="s">
        <v>372</v>
      </c>
      <c r="F83" s="1161"/>
      <c r="G83" s="1161"/>
      <c r="H83" s="1161"/>
      <c r="I83" s="1161"/>
      <c r="J83" s="1161"/>
      <c r="K83" s="1161"/>
      <c r="L83" s="1161"/>
      <c r="M83" s="1161"/>
      <c r="N83" s="1161"/>
      <c r="O83" s="1161"/>
      <c r="P83" s="1161"/>
      <c r="Q83" s="1161"/>
      <c r="R83" s="1161"/>
      <c r="S83" s="1161"/>
      <c r="T83" s="1161"/>
      <c r="V83" s="1117">
        <v>20</v>
      </c>
      <c r="W83" s="1117">
        <f t="shared" ref="W83:W104" si="18">SUM(F83:T83)</f>
        <v>0</v>
      </c>
      <c r="X83" s="1136">
        <f t="shared" ref="X83:X146" si="19">W83/V83</f>
        <v>0</v>
      </c>
      <c r="Y83" s="932">
        <f>Input!$C$8</f>
        <v>2027</v>
      </c>
      <c r="Z83" s="932">
        <f>Input!$D$8</f>
        <v>1</v>
      </c>
      <c r="AA83" s="1117">
        <f t="shared" ref="AA83:AA104" si="20">X83/12*(13-Z83)</f>
        <v>0</v>
      </c>
      <c r="AB83" s="932">
        <f t="shared" ref="AB83:AB104" si="21">Y83+V83</f>
        <v>2047</v>
      </c>
      <c r="AC83" s="932">
        <f t="shared" ref="AC83:AC104" si="22">Z83-1</f>
        <v>0</v>
      </c>
      <c r="AD83" s="1117">
        <f t="shared" ref="AD83:AD104" si="23">X83/12*AC83</f>
        <v>0</v>
      </c>
      <c r="AF83" s="1117">
        <f t="shared" ref="AF83:AT99" si="24">IF(OR(AF$18&lt;$Y83,AF$18&gt;$AB83),0,IF(AND(AF$18&gt;$Y83,AF$18&lt;$AB83),$X83,IF(AF$18=$Y83,$AA83,IF(AF$18=$AB83,$AD83,))))</f>
        <v>0</v>
      </c>
      <c r="AG83" s="1117">
        <f t="shared" si="24"/>
        <v>0</v>
      </c>
      <c r="AH83" s="1117">
        <f t="shared" si="24"/>
        <v>0</v>
      </c>
      <c r="AI83" s="1117">
        <f t="shared" si="24"/>
        <v>0</v>
      </c>
      <c r="AJ83" s="1117">
        <f t="shared" si="24"/>
        <v>0</v>
      </c>
      <c r="AK83" s="1117">
        <f t="shared" si="24"/>
        <v>0</v>
      </c>
      <c r="AL83" s="1117">
        <f t="shared" si="24"/>
        <v>0</v>
      </c>
      <c r="AM83" s="1117">
        <f t="shared" si="24"/>
        <v>0</v>
      </c>
      <c r="AN83" s="1117">
        <f t="shared" si="24"/>
        <v>0</v>
      </c>
      <c r="AO83" s="1117">
        <f t="shared" si="24"/>
        <v>0</v>
      </c>
      <c r="AP83" s="1117">
        <f t="shared" si="24"/>
        <v>0</v>
      </c>
      <c r="AQ83" s="1117">
        <f t="shared" si="24"/>
        <v>0</v>
      </c>
      <c r="AR83" s="1117">
        <f t="shared" si="24"/>
        <v>0</v>
      </c>
      <c r="AS83" s="1117">
        <f t="shared" si="24"/>
        <v>0</v>
      </c>
      <c r="AT83" s="1117">
        <f t="shared" si="24"/>
        <v>0</v>
      </c>
    </row>
    <row r="84" spans="1:46" hidden="1" outlineLevel="1">
      <c r="A84" s="1150"/>
      <c r="B84" s="1150"/>
      <c r="C84" s="932" t="s">
        <v>861</v>
      </c>
      <c r="D84" s="932" t="s">
        <v>855</v>
      </c>
      <c r="E84" s="1152" t="s">
        <v>372</v>
      </c>
      <c r="F84" s="1161"/>
      <c r="G84" s="1161"/>
      <c r="H84" s="1161"/>
      <c r="I84" s="1161"/>
      <c r="J84" s="1161"/>
      <c r="K84" s="1161"/>
      <c r="L84" s="1161"/>
      <c r="M84" s="1161"/>
      <c r="N84" s="1161"/>
      <c r="O84" s="1161"/>
      <c r="P84" s="1161"/>
      <c r="Q84" s="1161"/>
      <c r="R84" s="1161"/>
      <c r="S84" s="1161"/>
      <c r="T84" s="1161"/>
      <c r="V84" s="1117">
        <v>20</v>
      </c>
      <c r="W84" s="1117">
        <f t="shared" si="18"/>
        <v>0</v>
      </c>
      <c r="X84" s="1136">
        <f t="shared" si="19"/>
        <v>0</v>
      </c>
      <c r="Y84" s="932">
        <f>Input!$C$8</f>
        <v>2027</v>
      </c>
      <c r="Z84" s="932">
        <f>Input!$D$8</f>
        <v>1</v>
      </c>
      <c r="AA84" s="1117">
        <f t="shared" si="20"/>
        <v>0</v>
      </c>
      <c r="AB84" s="932">
        <f t="shared" si="21"/>
        <v>2047</v>
      </c>
      <c r="AC84" s="932">
        <f t="shared" si="22"/>
        <v>0</v>
      </c>
      <c r="AD84" s="1117">
        <f t="shared" si="23"/>
        <v>0</v>
      </c>
      <c r="AF84" s="1117">
        <f t="shared" si="24"/>
        <v>0</v>
      </c>
      <c r="AG84" s="1117">
        <f t="shared" si="24"/>
        <v>0</v>
      </c>
      <c r="AH84" s="1117">
        <f t="shared" si="24"/>
        <v>0</v>
      </c>
      <c r="AI84" s="1117">
        <f t="shared" si="24"/>
        <v>0</v>
      </c>
      <c r="AJ84" s="1117">
        <f t="shared" si="24"/>
        <v>0</v>
      </c>
      <c r="AK84" s="1117">
        <f t="shared" si="24"/>
        <v>0</v>
      </c>
      <c r="AL84" s="1117">
        <f t="shared" si="24"/>
        <v>0</v>
      </c>
      <c r="AM84" s="1117">
        <f t="shared" si="24"/>
        <v>0</v>
      </c>
      <c r="AN84" s="1117">
        <f t="shared" si="24"/>
        <v>0</v>
      </c>
      <c r="AO84" s="1117">
        <f t="shared" si="24"/>
        <v>0</v>
      </c>
      <c r="AP84" s="1117">
        <f t="shared" si="24"/>
        <v>0</v>
      </c>
      <c r="AQ84" s="1117">
        <f t="shared" si="24"/>
        <v>0</v>
      </c>
      <c r="AR84" s="1117">
        <f t="shared" si="24"/>
        <v>0</v>
      </c>
      <c r="AS84" s="1117">
        <f t="shared" si="24"/>
        <v>0</v>
      </c>
      <c r="AT84" s="1117">
        <f t="shared" si="24"/>
        <v>0</v>
      </c>
    </row>
    <row r="85" spans="1:46" hidden="1" outlineLevel="1">
      <c r="A85" s="1150"/>
      <c r="B85" s="1150"/>
      <c r="C85" s="932" t="s">
        <v>390</v>
      </c>
      <c r="D85" s="1159" t="s">
        <v>855</v>
      </c>
      <c r="E85" s="1152" t="s">
        <v>372</v>
      </c>
      <c r="F85" s="1161"/>
      <c r="G85" s="1161"/>
      <c r="H85" s="1161"/>
      <c r="I85" s="1161"/>
      <c r="J85" s="1161"/>
      <c r="K85" s="1161"/>
      <c r="L85" s="1161"/>
      <c r="M85" s="1161"/>
      <c r="N85" s="1161"/>
      <c r="O85" s="1161"/>
      <c r="P85" s="1161"/>
      <c r="Q85" s="1161"/>
      <c r="R85" s="1161"/>
      <c r="S85" s="1161"/>
      <c r="T85" s="1161"/>
      <c r="V85" s="1117">
        <v>20</v>
      </c>
      <c r="W85" s="1117">
        <f t="shared" si="18"/>
        <v>0</v>
      </c>
      <c r="X85" s="1136">
        <f t="shared" si="19"/>
        <v>0</v>
      </c>
      <c r="Y85" s="932">
        <f>Input!$C$8</f>
        <v>2027</v>
      </c>
      <c r="Z85" s="932">
        <f>Input!$D$8</f>
        <v>1</v>
      </c>
      <c r="AA85" s="1117">
        <f t="shared" si="20"/>
        <v>0</v>
      </c>
      <c r="AB85" s="932">
        <f t="shared" si="21"/>
        <v>2047</v>
      </c>
      <c r="AC85" s="932">
        <f t="shared" si="22"/>
        <v>0</v>
      </c>
      <c r="AD85" s="1117">
        <f t="shared" si="23"/>
        <v>0</v>
      </c>
      <c r="AF85" s="1117">
        <f t="shared" si="24"/>
        <v>0</v>
      </c>
      <c r="AG85" s="1117">
        <f t="shared" si="24"/>
        <v>0</v>
      </c>
      <c r="AH85" s="1117">
        <f t="shared" si="24"/>
        <v>0</v>
      </c>
      <c r="AI85" s="1117">
        <f t="shared" si="24"/>
        <v>0</v>
      </c>
      <c r="AJ85" s="1117">
        <f t="shared" si="24"/>
        <v>0</v>
      </c>
      <c r="AK85" s="1117">
        <f t="shared" si="24"/>
        <v>0</v>
      </c>
      <c r="AL85" s="1117">
        <f t="shared" si="24"/>
        <v>0</v>
      </c>
      <c r="AM85" s="1117">
        <f t="shared" si="24"/>
        <v>0</v>
      </c>
      <c r="AN85" s="1117">
        <f t="shared" si="24"/>
        <v>0</v>
      </c>
      <c r="AO85" s="1117">
        <f t="shared" si="24"/>
        <v>0</v>
      </c>
      <c r="AP85" s="1117">
        <f t="shared" si="24"/>
        <v>0</v>
      </c>
      <c r="AQ85" s="1117">
        <f t="shared" si="24"/>
        <v>0</v>
      </c>
      <c r="AR85" s="1117">
        <f t="shared" si="24"/>
        <v>0</v>
      </c>
      <c r="AS85" s="1117">
        <f t="shared" si="24"/>
        <v>0</v>
      </c>
      <c r="AT85" s="1117">
        <f t="shared" si="24"/>
        <v>0</v>
      </c>
    </row>
    <row r="86" spans="1:46" hidden="1" outlineLevel="1">
      <c r="A86" s="1150"/>
      <c r="B86" s="1150"/>
      <c r="C86" s="932" t="s">
        <v>862</v>
      </c>
      <c r="D86" s="1159" t="s">
        <v>855</v>
      </c>
      <c r="E86" s="1152" t="s">
        <v>372</v>
      </c>
      <c r="F86" s="1161"/>
      <c r="G86" s="1161"/>
      <c r="H86" s="1161"/>
      <c r="I86" s="1161"/>
      <c r="J86" s="1161"/>
      <c r="K86" s="1161"/>
      <c r="L86" s="1161"/>
      <c r="M86" s="1161"/>
      <c r="N86" s="1161"/>
      <c r="O86" s="1161"/>
      <c r="P86" s="1161"/>
      <c r="Q86" s="1161"/>
      <c r="R86" s="1161"/>
      <c r="S86" s="1161"/>
      <c r="T86" s="1161"/>
      <c r="V86" s="1117">
        <v>20</v>
      </c>
      <c r="W86" s="1117">
        <f t="shared" si="18"/>
        <v>0</v>
      </c>
      <c r="X86" s="1136">
        <f t="shared" si="19"/>
        <v>0</v>
      </c>
      <c r="Y86" s="932">
        <f>Input!$C$8</f>
        <v>2027</v>
      </c>
      <c r="Z86" s="932">
        <f>Input!$D$8</f>
        <v>1</v>
      </c>
      <c r="AA86" s="1117">
        <f t="shared" si="20"/>
        <v>0</v>
      </c>
      <c r="AB86" s="932">
        <f t="shared" si="21"/>
        <v>2047</v>
      </c>
      <c r="AC86" s="932">
        <f t="shared" si="22"/>
        <v>0</v>
      </c>
      <c r="AD86" s="1117">
        <f t="shared" si="23"/>
        <v>0</v>
      </c>
      <c r="AF86" s="1117">
        <f t="shared" si="24"/>
        <v>0</v>
      </c>
      <c r="AG86" s="1117">
        <f t="shared" si="24"/>
        <v>0</v>
      </c>
      <c r="AH86" s="1117">
        <f t="shared" si="24"/>
        <v>0</v>
      </c>
      <c r="AI86" s="1117">
        <f t="shared" si="24"/>
        <v>0</v>
      </c>
      <c r="AJ86" s="1117">
        <f t="shared" si="24"/>
        <v>0</v>
      </c>
      <c r="AK86" s="1117">
        <f t="shared" si="24"/>
        <v>0</v>
      </c>
      <c r="AL86" s="1117">
        <f t="shared" si="24"/>
        <v>0</v>
      </c>
      <c r="AM86" s="1117">
        <f t="shared" si="24"/>
        <v>0</v>
      </c>
      <c r="AN86" s="1117">
        <f t="shared" si="24"/>
        <v>0</v>
      </c>
      <c r="AO86" s="1117">
        <f t="shared" si="24"/>
        <v>0</v>
      </c>
      <c r="AP86" s="1117">
        <f t="shared" si="24"/>
        <v>0</v>
      </c>
      <c r="AQ86" s="1117">
        <f t="shared" si="24"/>
        <v>0</v>
      </c>
      <c r="AR86" s="1117">
        <f t="shared" si="24"/>
        <v>0</v>
      </c>
      <c r="AS86" s="1117">
        <f t="shared" si="24"/>
        <v>0</v>
      </c>
      <c r="AT86" s="1117">
        <f t="shared" si="24"/>
        <v>0</v>
      </c>
    </row>
    <row r="87" spans="1:46" hidden="1" outlineLevel="1">
      <c r="A87" s="1150"/>
      <c r="B87" s="1150"/>
      <c r="C87" s="932" t="s">
        <v>863</v>
      </c>
      <c r="D87" s="1159" t="s">
        <v>855</v>
      </c>
      <c r="E87" s="1152" t="s">
        <v>372</v>
      </c>
      <c r="F87" s="1161"/>
      <c r="G87" s="1161"/>
      <c r="H87" s="1161"/>
      <c r="I87" s="1161"/>
      <c r="J87" s="1161"/>
      <c r="K87" s="1161"/>
      <c r="L87" s="1161"/>
      <c r="M87" s="1161"/>
      <c r="N87" s="1161"/>
      <c r="O87" s="1161"/>
      <c r="P87" s="1161"/>
      <c r="Q87" s="1161"/>
      <c r="R87" s="1161"/>
      <c r="S87" s="1161"/>
      <c r="T87" s="1161"/>
      <c r="V87" s="1117">
        <v>20</v>
      </c>
      <c r="W87" s="1117">
        <f t="shared" si="18"/>
        <v>0</v>
      </c>
      <c r="X87" s="1136">
        <f t="shared" si="19"/>
        <v>0</v>
      </c>
      <c r="Y87" s="932">
        <f>Input!$C$8</f>
        <v>2027</v>
      </c>
      <c r="Z87" s="932">
        <f>Input!$D$8</f>
        <v>1</v>
      </c>
      <c r="AA87" s="1117">
        <f t="shared" si="20"/>
        <v>0</v>
      </c>
      <c r="AB87" s="932">
        <f t="shared" si="21"/>
        <v>2047</v>
      </c>
      <c r="AC87" s="932">
        <f t="shared" si="22"/>
        <v>0</v>
      </c>
      <c r="AD87" s="1117">
        <f t="shared" si="23"/>
        <v>0</v>
      </c>
      <c r="AF87" s="1117">
        <f t="shared" si="24"/>
        <v>0</v>
      </c>
      <c r="AG87" s="1117">
        <f t="shared" si="24"/>
        <v>0</v>
      </c>
      <c r="AH87" s="1117">
        <f t="shared" si="24"/>
        <v>0</v>
      </c>
      <c r="AI87" s="1117">
        <f t="shared" si="24"/>
        <v>0</v>
      </c>
      <c r="AJ87" s="1117">
        <f t="shared" si="24"/>
        <v>0</v>
      </c>
      <c r="AK87" s="1117">
        <f t="shared" si="24"/>
        <v>0</v>
      </c>
      <c r="AL87" s="1117">
        <f t="shared" si="24"/>
        <v>0</v>
      </c>
      <c r="AM87" s="1117">
        <f t="shared" si="24"/>
        <v>0</v>
      </c>
      <c r="AN87" s="1117">
        <f t="shared" si="24"/>
        <v>0</v>
      </c>
      <c r="AO87" s="1117">
        <f t="shared" si="24"/>
        <v>0</v>
      </c>
      <c r="AP87" s="1117">
        <f t="shared" si="24"/>
        <v>0</v>
      </c>
      <c r="AQ87" s="1117">
        <f t="shared" si="24"/>
        <v>0</v>
      </c>
      <c r="AR87" s="1117">
        <f t="shared" si="24"/>
        <v>0</v>
      </c>
      <c r="AS87" s="1117">
        <f t="shared" si="24"/>
        <v>0</v>
      </c>
      <c r="AT87" s="1117">
        <f t="shared" si="24"/>
        <v>0</v>
      </c>
    </row>
    <row r="88" spans="1:46" hidden="1" outlineLevel="1">
      <c r="A88" s="1150"/>
      <c r="B88" s="1150"/>
      <c r="C88" s="932" t="s">
        <v>854</v>
      </c>
      <c r="D88" s="1152" t="s">
        <v>868</v>
      </c>
      <c r="E88" s="1152" t="s">
        <v>722</v>
      </c>
      <c r="F88" s="1161"/>
      <c r="G88" s="1161"/>
      <c r="H88" s="1161"/>
      <c r="I88" s="1161"/>
      <c r="J88" s="1161"/>
      <c r="K88" s="1161"/>
      <c r="L88" s="1161"/>
      <c r="M88" s="1161"/>
      <c r="N88" s="1161"/>
      <c r="O88" s="1161"/>
      <c r="P88" s="1161"/>
      <c r="Q88" s="1161"/>
      <c r="R88" s="1161"/>
      <c r="S88" s="1161"/>
      <c r="T88" s="1161"/>
      <c r="V88" s="1117">
        <v>20</v>
      </c>
      <c r="W88" s="1117">
        <f t="shared" si="18"/>
        <v>0</v>
      </c>
      <c r="X88" s="1136">
        <f t="shared" si="19"/>
        <v>0</v>
      </c>
      <c r="Y88" s="932">
        <f>Input!$C$8</f>
        <v>2027</v>
      </c>
      <c r="Z88" s="932">
        <f>Input!$D$8</f>
        <v>1</v>
      </c>
      <c r="AA88" s="1117">
        <f t="shared" si="20"/>
        <v>0</v>
      </c>
      <c r="AB88" s="932">
        <f t="shared" si="21"/>
        <v>2047</v>
      </c>
      <c r="AC88" s="932">
        <f t="shared" si="22"/>
        <v>0</v>
      </c>
      <c r="AD88" s="1117">
        <f t="shared" si="23"/>
        <v>0</v>
      </c>
      <c r="AF88" s="1117">
        <f t="shared" si="24"/>
        <v>0</v>
      </c>
      <c r="AG88" s="1117">
        <f t="shared" si="24"/>
        <v>0</v>
      </c>
      <c r="AH88" s="1117">
        <f t="shared" si="24"/>
        <v>0</v>
      </c>
      <c r="AI88" s="1117">
        <f t="shared" si="24"/>
        <v>0</v>
      </c>
      <c r="AJ88" s="1117">
        <f t="shared" si="24"/>
        <v>0</v>
      </c>
      <c r="AK88" s="1117">
        <f t="shared" si="24"/>
        <v>0</v>
      </c>
      <c r="AL88" s="1117">
        <f t="shared" si="24"/>
        <v>0</v>
      </c>
      <c r="AM88" s="1117">
        <f t="shared" si="24"/>
        <v>0</v>
      </c>
      <c r="AN88" s="1117">
        <f t="shared" si="24"/>
        <v>0</v>
      </c>
      <c r="AO88" s="1117">
        <f t="shared" si="24"/>
        <v>0</v>
      </c>
      <c r="AP88" s="1117">
        <f t="shared" si="24"/>
        <v>0</v>
      </c>
      <c r="AQ88" s="1117">
        <f t="shared" si="24"/>
        <v>0</v>
      </c>
      <c r="AR88" s="1117">
        <f t="shared" si="24"/>
        <v>0</v>
      </c>
      <c r="AS88" s="1117">
        <f t="shared" si="24"/>
        <v>0</v>
      </c>
      <c r="AT88" s="1117">
        <f t="shared" si="24"/>
        <v>0</v>
      </c>
    </row>
    <row r="89" spans="1:46" hidden="1" outlineLevel="1">
      <c r="A89" s="1150"/>
      <c r="B89" s="1150"/>
      <c r="C89" s="932" t="s">
        <v>387</v>
      </c>
      <c r="D89" s="1152" t="s">
        <v>868</v>
      </c>
      <c r="E89" s="1152" t="s">
        <v>722</v>
      </c>
      <c r="F89" s="1161"/>
      <c r="G89" s="1161"/>
      <c r="H89" s="1161"/>
      <c r="I89" s="1161"/>
      <c r="J89" s="1161"/>
      <c r="K89" s="1161"/>
      <c r="L89" s="1161"/>
      <c r="M89" s="1161"/>
      <c r="N89" s="1161"/>
      <c r="O89" s="1161"/>
      <c r="P89" s="1161"/>
      <c r="Q89" s="1161"/>
      <c r="R89" s="1161"/>
      <c r="S89" s="1161"/>
      <c r="T89" s="1161"/>
      <c r="V89" s="1117">
        <v>20</v>
      </c>
      <c r="W89" s="1117">
        <f t="shared" si="18"/>
        <v>0</v>
      </c>
      <c r="X89" s="1136">
        <f t="shared" si="19"/>
        <v>0</v>
      </c>
      <c r="Y89" s="932">
        <f>Input!$C$8</f>
        <v>2027</v>
      </c>
      <c r="Z89" s="932">
        <f>Input!$D$8</f>
        <v>1</v>
      </c>
      <c r="AA89" s="1117">
        <f t="shared" si="20"/>
        <v>0</v>
      </c>
      <c r="AB89" s="932">
        <f t="shared" si="21"/>
        <v>2047</v>
      </c>
      <c r="AC89" s="932">
        <f t="shared" si="22"/>
        <v>0</v>
      </c>
      <c r="AD89" s="1117">
        <f t="shared" si="23"/>
        <v>0</v>
      </c>
      <c r="AF89" s="1117">
        <f t="shared" si="24"/>
        <v>0</v>
      </c>
      <c r="AG89" s="1117">
        <f t="shared" si="24"/>
        <v>0</v>
      </c>
      <c r="AH89" s="1117">
        <f t="shared" si="24"/>
        <v>0</v>
      </c>
      <c r="AI89" s="1117">
        <f t="shared" si="24"/>
        <v>0</v>
      </c>
      <c r="AJ89" s="1117">
        <f t="shared" si="24"/>
        <v>0</v>
      </c>
      <c r="AK89" s="1117">
        <f t="shared" si="24"/>
        <v>0</v>
      </c>
      <c r="AL89" s="1117">
        <f t="shared" si="24"/>
        <v>0</v>
      </c>
      <c r="AM89" s="1117">
        <f t="shared" si="24"/>
        <v>0</v>
      </c>
      <c r="AN89" s="1117">
        <f t="shared" si="24"/>
        <v>0</v>
      </c>
      <c r="AO89" s="1117">
        <f t="shared" si="24"/>
        <v>0</v>
      </c>
      <c r="AP89" s="1117">
        <f t="shared" si="24"/>
        <v>0</v>
      </c>
      <c r="AQ89" s="1117">
        <f t="shared" si="24"/>
        <v>0</v>
      </c>
      <c r="AR89" s="1117">
        <f t="shared" si="24"/>
        <v>0</v>
      </c>
      <c r="AS89" s="1117">
        <f t="shared" si="24"/>
        <v>0</v>
      </c>
      <c r="AT89" s="1117">
        <f t="shared" si="24"/>
        <v>0</v>
      </c>
    </row>
    <row r="90" spans="1:46" hidden="1" outlineLevel="1">
      <c r="A90" s="1150"/>
      <c r="B90" s="1150"/>
      <c r="C90" s="932" t="s">
        <v>388</v>
      </c>
      <c r="D90" s="1152" t="s">
        <v>868</v>
      </c>
      <c r="E90" s="1152" t="s">
        <v>722</v>
      </c>
      <c r="F90" s="1161"/>
      <c r="G90" s="1161"/>
      <c r="H90" s="1161"/>
      <c r="I90" s="1161"/>
      <c r="J90" s="1161"/>
      <c r="K90" s="1161"/>
      <c r="L90" s="1161"/>
      <c r="M90" s="1161"/>
      <c r="N90" s="1161"/>
      <c r="O90" s="1161"/>
      <c r="P90" s="1161"/>
      <c r="Q90" s="1161"/>
      <c r="R90" s="1161"/>
      <c r="S90" s="1161"/>
      <c r="T90" s="1161"/>
      <c r="V90" s="1117">
        <v>20</v>
      </c>
      <c r="W90" s="1117">
        <f t="shared" si="18"/>
        <v>0</v>
      </c>
      <c r="X90" s="1136">
        <f t="shared" si="19"/>
        <v>0</v>
      </c>
      <c r="Y90" s="932">
        <f>Input!$C$8</f>
        <v>2027</v>
      </c>
      <c r="Z90" s="932">
        <f>Input!$D$8</f>
        <v>1</v>
      </c>
      <c r="AA90" s="1117">
        <f t="shared" si="20"/>
        <v>0</v>
      </c>
      <c r="AB90" s="932">
        <f t="shared" si="21"/>
        <v>2047</v>
      </c>
      <c r="AC90" s="932">
        <f t="shared" si="22"/>
        <v>0</v>
      </c>
      <c r="AD90" s="1117">
        <f t="shared" si="23"/>
        <v>0</v>
      </c>
      <c r="AF90" s="1117">
        <f t="shared" si="24"/>
        <v>0</v>
      </c>
      <c r="AG90" s="1117">
        <f t="shared" si="24"/>
        <v>0</v>
      </c>
      <c r="AH90" s="1117">
        <f t="shared" si="24"/>
        <v>0</v>
      </c>
      <c r="AI90" s="1117">
        <f t="shared" si="24"/>
        <v>0</v>
      </c>
      <c r="AJ90" s="1117">
        <f t="shared" si="24"/>
        <v>0</v>
      </c>
      <c r="AK90" s="1117">
        <f t="shared" si="24"/>
        <v>0</v>
      </c>
      <c r="AL90" s="1117">
        <f t="shared" si="24"/>
        <v>0</v>
      </c>
      <c r="AM90" s="1117">
        <f t="shared" si="24"/>
        <v>0</v>
      </c>
      <c r="AN90" s="1117">
        <f t="shared" si="24"/>
        <v>0</v>
      </c>
      <c r="AO90" s="1117">
        <f t="shared" si="24"/>
        <v>0</v>
      </c>
      <c r="AP90" s="1117">
        <f t="shared" si="24"/>
        <v>0</v>
      </c>
      <c r="AQ90" s="1117">
        <f t="shared" si="24"/>
        <v>0</v>
      </c>
      <c r="AR90" s="1117">
        <f t="shared" si="24"/>
        <v>0</v>
      </c>
      <c r="AS90" s="1117">
        <f t="shared" si="24"/>
        <v>0</v>
      </c>
      <c r="AT90" s="1117">
        <f t="shared" si="24"/>
        <v>0</v>
      </c>
    </row>
    <row r="91" spans="1:46" hidden="1" outlineLevel="1">
      <c r="A91" s="1150"/>
      <c r="B91" s="1150"/>
      <c r="C91" s="932" t="s">
        <v>389</v>
      </c>
      <c r="D91" s="1152" t="s">
        <v>868</v>
      </c>
      <c r="E91" s="1152" t="s">
        <v>722</v>
      </c>
      <c r="F91" s="1161"/>
      <c r="G91" s="1161"/>
      <c r="H91" s="1161"/>
      <c r="I91" s="1161"/>
      <c r="J91" s="1161"/>
      <c r="K91" s="1161"/>
      <c r="L91" s="1161"/>
      <c r="M91" s="1161"/>
      <c r="N91" s="1161"/>
      <c r="O91" s="1161"/>
      <c r="P91" s="1161"/>
      <c r="Q91" s="1161"/>
      <c r="R91" s="1161"/>
      <c r="S91" s="1161"/>
      <c r="T91" s="1161"/>
      <c r="V91" s="1117">
        <v>20</v>
      </c>
      <c r="W91" s="1117">
        <f t="shared" si="18"/>
        <v>0</v>
      </c>
      <c r="X91" s="1136">
        <f t="shared" si="19"/>
        <v>0</v>
      </c>
      <c r="Y91" s="932">
        <f>Input!$C$8</f>
        <v>2027</v>
      </c>
      <c r="Z91" s="932">
        <f>Input!$D$8</f>
        <v>1</v>
      </c>
      <c r="AA91" s="1117">
        <f t="shared" si="20"/>
        <v>0</v>
      </c>
      <c r="AB91" s="932">
        <f t="shared" si="21"/>
        <v>2047</v>
      </c>
      <c r="AC91" s="932">
        <f t="shared" si="22"/>
        <v>0</v>
      </c>
      <c r="AD91" s="1117">
        <f t="shared" si="23"/>
        <v>0</v>
      </c>
      <c r="AF91" s="1117">
        <f t="shared" si="24"/>
        <v>0</v>
      </c>
      <c r="AG91" s="1117">
        <f t="shared" si="24"/>
        <v>0</v>
      </c>
      <c r="AH91" s="1117">
        <f t="shared" si="24"/>
        <v>0</v>
      </c>
      <c r="AI91" s="1117">
        <f t="shared" si="24"/>
        <v>0</v>
      </c>
      <c r="AJ91" s="1117">
        <f t="shared" si="24"/>
        <v>0</v>
      </c>
      <c r="AK91" s="1117">
        <f t="shared" si="24"/>
        <v>0</v>
      </c>
      <c r="AL91" s="1117">
        <f t="shared" si="24"/>
        <v>0</v>
      </c>
      <c r="AM91" s="1117">
        <f t="shared" si="24"/>
        <v>0</v>
      </c>
      <c r="AN91" s="1117">
        <f t="shared" si="24"/>
        <v>0</v>
      </c>
      <c r="AO91" s="1117">
        <f t="shared" si="24"/>
        <v>0</v>
      </c>
      <c r="AP91" s="1117">
        <f t="shared" si="24"/>
        <v>0</v>
      </c>
      <c r="AQ91" s="1117">
        <f t="shared" si="24"/>
        <v>0</v>
      </c>
      <c r="AR91" s="1117">
        <f t="shared" si="24"/>
        <v>0</v>
      </c>
      <c r="AS91" s="1117">
        <f t="shared" si="24"/>
        <v>0</v>
      </c>
      <c r="AT91" s="1117">
        <f t="shared" si="24"/>
        <v>0</v>
      </c>
    </row>
    <row r="92" spans="1:46" hidden="1" outlineLevel="1">
      <c r="A92" s="1150"/>
      <c r="B92" s="1150"/>
      <c r="C92" s="932" t="s">
        <v>856</v>
      </c>
      <c r="D92" s="1152" t="s">
        <v>868</v>
      </c>
      <c r="E92" s="1152" t="s">
        <v>722</v>
      </c>
      <c r="F92" s="1161"/>
      <c r="G92" s="1161"/>
      <c r="H92" s="1161"/>
      <c r="I92" s="1161"/>
      <c r="J92" s="1161"/>
      <c r="K92" s="1161"/>
      <c r="L92" s="1161"/>
      <c r="M92" s="1161"/>
      <c r="N92" s="1161"/>
      <c r="O92" s="1161"/>
      <c r="P92" s="1161"/>
      <c r="Q92" s="1161"/>
      <c r="R92" s="1161"/>
      <c r="S92" s="1161"/>
      <c r="T92" s="1161"/>
      <c r="V92" s="1117">
        <v>20</v>
      </c>
      <c r="W92" s="1117">
        <f t="shared" si="18"/>
        <v>0</v>
      </c>
      <c r="X92" s="1136">
        <f t="shared" si="19"/>
        <v>0</v>
      </c>
      <c r="Y92" s="932">
        <f>Input!$C$8</f>
        <v>2027</v>
      </c>
      <c r="Z92" s="932">
        <f>Input!$D$8</f>
        <v>1</v>
      </c>
      <c r="AA92" s="1117">
        <f t="shared" si="20"/>
        <v>0</v>
      </c>
      <c r="AB92" s="932">
        <f t="shared" si="21"/>
        <v>2047</v>
      </c>
      <c r="AC92" s="932">
        <f t="shared" si="22"/>
        <v>0</v>
      </c>
      <c r="AD92" s="1117">
        <f t="shared" si="23"/>
        <v>0</v>
      </c>
      <c r="AF92" s="1117">
        <f t="shared" si="24"/>
        <v>0</v>
      </c>
      <c r="AG92" s="1117">
        <f t="shared" si="24"/>
        <v>0</v>
      </c>
      <c r="AH92" s="1117">
        <f t="shared" si="24"/>
        <v>0</v>
      </c>
      <c r="AI92" s="1117">
        <f t="shared" si="24"/>
        <v>0</v>
      </c>
      <c r="AJ92" s="1117">
        <f t="shared" si="24"/>
        <v>0</v>
      </c>
      <c r="AK92" s="1117">
        <f t="shared" si="24"/>
        <v>0</v>
      </c>
      <c r="AL92" s="1117">
        <f t="shared" si="24"/>
        <v>0</v>
      </c>
      <c r="AM92" s="1117">
        <f t="shared" si="24"/>
        <v>0</v>
      </c>
      <c r="AN92" s="1117">
        <f t="shared" si="24"/>
        <v>0</v>
      </c>
      <c r="AO92" s="1117">
        <f t="shared" si="24"/>
        <v>0</v>
      </c>
      <c r="AP92" s="1117">
        <f t="shared" si="24"/>
        <v>0</v>
      </c>
      <c r="AQ92" s="1117">
        <f t="shared" si="24"/>
        <v>0</v>
      </c>
      <c r="AR92" s="1117">
        <f t="shared" si="24"/>
        <v>0</v>
      </c>
      <c r="AS92" s="1117">
        <f t="shared" si="24"/>
        <v>0</v>
      </c>
      <c r="AT92" s="1117">
        <f t="shared" si="24"/>
        <v>0</v>
      </c>
    </row>
    <row r="93" spans="1:46" hidden="1" outlineLevel="1">
      <c r="A93" s="1150"/>
      <c r="B93" s="1150"/>
      <c r="C93" s="932" t="s">
        <v>857</v>
      </c>
      <c r="D93" s="1152" t="s">
        <v>868</v>
      </c>
      <c r="E93" s="1152" t="s">
        <v>722</v>
      </c>
      <c r="F93" s="1161"/>
      <c r="G93" s="1161"/>
      <c r="H93" s="1161"/>
      <c r="I93" s="1161"/>
      <c r="J93" s="1161"/>
      <c r="K93" s="1161"/>
      <c r="L93" s="1161"/>
      <c r="M93" s="1161"/>
      <c r="N93" s="1161"/>
      <c r="O93" s="1161"/>
      <c r="P93" s="1161"/>
      <c r="Q93" s="1161"/>
      <c r="R93" s="1161"/>
      <c r="S93" s="1161"/>
      <c r="T93" s="1161"/>
      <c r="V93" s="1117">
        <v>20</v>
      </c>
      <c r="W93" s="1117">
        <f t="shared" si="18"/>
        <v>0</v>
      </c>
      <c r="X93" s="1136">
        <f t="shared" si="19"/>
        <v>0</v>
      </c>
      <c r="Y93" s="932">
        <f>Input!$C$8</f>
        <v>2027</v>
      </c>
      <c r="Z93" s="932">
        <f>Input!$D$8</f>
        <v>1</v>
      </c>
      <c r="AA93" s="1117">
        <f t="shared" si="20"/>
        <v>0</v>
      </c>
      <c r="AB93" s="932">
        <f t="shared" si="21"/>
        <v>2047</v>
      </c>
      <c r="AC93" s="932">
        <f t="shared" si="22"/>
        <v>0</v>
      </c>
      <c r="AD93" s="1117">
        <f t="shared" si="23"/>
        <v>0</v>
      </c>
      <c r="AF93" s="1117">
        <f t="shared" si="24"/>
        <v>0</v>
      </c>
      <c r="AG93" s="1117">
        <f t="shared" si="24"/>
        <v>0</v>
      </c>
      <c r="AH93" s="1117">
        <f t="shared" si="24"/>
        <v>0</v>
      </c>
      <c r="AI93" s="1117">
        <f t="shared" si="24"/>
        <v>0</v>
      </c>
      <c r="AJ93" s="1117">
        <f t="shared" si="24"/>
        <v>0</v>
      </c>
      <c r="AK93" s="1117">
        <f t="shared" si="24"/>
        <v>0</v>
      </c>
      <c r="AL93" s="1117">
        <f t="shared" si="24"/>
        <v>0</v>
      </c>
      <c r="AM93" s="1117">
        <f t="shared" si="24"/>
        <v>0</v>
      </c>
      <c r="AN93" s="1117">
        <f t="shared" si="24"/>
        <v>0</v>
      </c>
      <c r="AO93" s="1117">
        <f t="shared" si="24"/>
        <v>0</v>
      </c>
      <c r="AP93" s="1117">
        <f t="shared" si="24"/>
        <v>0</v>
      </c>
      <c r="AQ93" s="1117">
        <f t="shared" si="24"/>
        <v>0</v>
      </c>
      <c r="AR93" s="1117">
        <f t="shared" si="24"/>
        <v>0</v>
      </c>
      <c r="AS93" s="1117">
        <f t="shared" si="24"/>
        <v>0</v>
      </c>
      <c r="AT93" s="1117">
        <f t="shared" si="24"/>
        <v>0</v>
      </c>
    </row>
    <row r="94" spans="1:46" hidden="1" outlineLevel="1">
      <c r="A94" s="1150"/>
      <c r="B94" s="1150"/>
      <c r="C94" s="932" t="s">
        <v>859</v>
      </c>
      <c r="D94" s="1152" t="s">
        <v>868</v>
      </c>
      <c r="E94" s="1152" t="s">
        <v>722</v>
      </c>
      <c r="F94" s="1161"/>
      <c r="G94" s="1161"/>
      <c r="H94" s="1161"/>
      <c r="I94" s="1161"/>
      <c r="J94" s="1161"/>
      <c r="K94" s="1161"/>
      <c r="L94" s="1161"/>
      <c r="M94" s="1161"/>
      <c r="N94" s="1161"/>
      <c r="O94" s="1161"/>
      <c r="P94" s="1161"/>
      <c r="Q94" s="1161"/>
      <c r="R94" s="1161"/>
      <c r="S94" s="1161"/>
      <c r="T94" s="1161"/>
      <c r="V94" s="1117">
        <v>20</v>
      </c>
      <c r="W94" s="1117">
        <f t="shared" si="18"/>
        <v>0</v>
      </c>
      <c r="X94" s="1136">
        <f t="shared" si="19"/>
        <v>0</v>
      </c>
      <c r="Y94" s="932">
        <f>Input!$C$8</f>
        <v>2027</v>
      </c>
      <c r="Z94" s="932">
        <f>Input!$D$8</f>
        <v>1</v>
      </c>
      <c r="AA94" s="1117">
        <f t="shared" si="20"/>
        <v>0</v>
      </c>
      <c r="AB94" s="932">
        <f t="shared" si="21"/>
        <v>2047</v>
      </c>
      <c r="AC94" s="932">
        <f t="shared" si="22"/>
        <v>0</v>
      </c>
      <c r="AD94" s="1117">
        <f t="shared" si="23"/>
        <v>0</v>
      </c>
      <c r="AF94" s="1117">
        <f t="shared" si="24"/>
        <v>0</v>
      </c>
      <c r="AG94" s="1117">
        <f t="shared" si="24"/>
        <v>0</v>
      </c>
      <c r="AH94" s="1117">
        <f t="shared" si="24"/>
        <v>0</v>
      </c>
      <c r="AI94" s="1117">
        <f t="shared" si="24"/>
        <v>0</v>
      </c>
      <c r="AJ94" s="1117">
        <f t="shared" si="24"/>
        <v>0</v>
      </c>
      <c r="AK94" s="1117">
        <f t="shared" si="24"/>
        <v>0</v>
      </c>
      <c r="AL94" s="1117">
        <f t="shared" si="24"/>
        <v>0</v>
      </c>
      <c r="AM94" s="1117">
        <f t="shared" si="24"/>
        <v>0</v>
      </c>
      <c r="AN94" s="1117">
        <f t="shared" si="24"/>
        <v>0</v>
      </c>
      <c r="AO94" s="1117">
        <f t="shared" si="24"/>
        <v>0</v>
      </c>
      <c r="AP94" s="1117">
        <f t="shared" si="24"/>
        <v>0</v>
      </c>
      <c r="AQ94" s="1117">
        <f t="shared" si="24"/>
        <v>0</v>
      </c>
      <c r="AR94" s="1117">
        <f t="shared" si="24"/>
        <v>0</v>
      </c>
      <c r="AS94" s="1117">
        <f t="shared" si="24"/>
        <v>0</v>
      </c>
      <c r="AT94" s="1117">
        <f t="shared" si="24"/>
        <v>0</v>
      </c>
    </row>
    <row r="95" spans="1:46" hidden="1" outlineLevel="1">
      <c r="A95" s="1150"/>
      <c r="B95" s="1150"/>
      <c r="C95" s="932" t="s">
        <v>860</v>
      </c>
      <c r="D95" s="1152" t="s">
        <v>868</v>
      </c>
      <c r="E95" s="1152" t="s">
        <v>722</v>
      </c>
      <c r="F95" s="1161"/>
      <c r="G95" s="1161"/>
      <c r="H95" s="1161"/>
      <c r="I95" s="1161"/>
      <c r="J95" s="1161"/>
      <c r="K95" s="1161"/>
      <c r="L95" s="1161"/>
      <c r="M95" s="1161"/>
      <c r="N95" s="1161"/>
      <c r="O95" s="1161"/>
      <c r="P95" s="1161"/>
      <c r="Q95" s="1161"/>
      <c r="R95" s="1161"/>
      <c r="S95" s="1161"/>
      <c r="T95" s="1161"/>
      <c r="V95" s="1117">
        <v>20</v>
      </c>
      <c r="W95" s="1117">
        <f t="shared" si="18"/>
        <v>0</v>
      </c>
      <c r="X95" s="1136">
        <f t="shared" si="19"/>
        <v>0</v>
      </c>
      <c r="Y95" s="932">
        <f>Input!$C$8</f>
        <v>2027</v>
      </c>
      <c r="Z95" s="932">
        <f>Input!$D$8</f>
        <v>1</v>
      </c>
      <c r="AA95" s="1117">
        <f t="shared" si="20"/>
        <v>0</v>
      </c>
      <c r="AB95" s="932">
        <f t="shared" si="21"/>
        <v>2047</v>
      </c>
      <c r="AC95" s="932">
        <f t="shared" si="22"/>
        <v>0</v>
      </c>
      <c r="AD95" s="1117">
        <f t="shared" si="23"/>
        <v>0</v>
      </c>
      <c r="AF95" s="1117">
        <f t="shared" si="24"/>
        <v>0</v>
      </c>
      <c r="AG95" s="1117">
        <f t="shared" si="24"/>
        <v>0</v>
      </c>
      <c r="AH95" s="1117">
        <f t="shared" si="24"/>
        <v>0</v>
      </c>
      <c r="AI95" s="1117">
        <f t="shared" si="24"/>
        <v>0</v>
      </c>
      <c r="AJ95" s="1117">
        <f t="shared" si="24"/>
        <v>0</v>
      </c>
      <c r="AK95" s="1117">
        <f t="shared" si="24"/>
        <v>0</v>
      </c>
      <c r="AL95" s="1117">
        <f t="shared" si="24"/>
        <v>0</v>
      </c>
      <c r="AM95" s="1117">
        <f t="shared" si="24"/>
        <v>0</v>
      </c>
      <c r="AN95" s="1117">
        <f t="shared" si="24"/>
        <v>0</v>
      </c>
      <c r="AO95" s="1117">
        <f t="shared" si="24"/>
        <v>0</v>
      </c>
      <c r="AP95" s="1117">
        <f t="shared" si="24"/>
        <v>0</v>
      </c>
      <c r="AQ95" s="1117">
        <f t="shared" si="24"/>
        <v>0</v>
      </c>
      <c r="AR95" s="1117">
        <f t="shared" si="24"/>
        <v>0</v>
      </c>
      <c r="AS95" s="1117">
        <f t="shared" si="24"/>
        <v>0</v>
      </c>
      <c r="AT95" s="1117">
        <f t="shared" si="24"/>
        <v>0</v>
      </c>
    </row>
    <row r="96" spans="1:46" hidden="1" outlineLevel="1">
      <c r="A96" s="1150"/>
      <c r="B96" s="1150"/>
      <c r="C96" s="932" t="s">
        <v>861</v>
      </c>
      <c r="D96" s="1152" t="s">
        <v>868</v>
      </c>
      <c r="E96" s="1152" t="s">
        <v>722</v>
      </c>
      <c r="F96" s="1161"/>
      <c r="G96" s="1161"/>
      <c r="H96" s="1161"/>
      <c r="I96" s="1161"/>
      <c r="J96" s="1161"/>
      <c r="K96" s="1161"/>
      <c r="L96" s="1161"/>
      <c r="M96" s="1161"/>
      <c r="N96" s="1161"/>
      <c r="O96" s="1161"/>
      <c r="P96" s="1161"/>
      <c r="Q96" s="1161"/>
      <c r="R96" s="1161"/>
      <c r="S96" s="1161"/>
      <c r="T96" s="1161"/>
      <c r="V96" s="1117">
        <v>20</v>
      </c>
      <c r="W96" s="1117">
        <f t="shared" si="18"/>
        <v>0</v>
      </c>
      <c r="X96" s="1136">
        <f t="shared" si="19"/>
        <v>0</v>
      </c>
      <c r="Y96" s="932">
        <f>Input!$C$8</f>
        <v>2027</v>
      </c>
      <c r="Z96" s="932">
        <f>Input!$D$8</f>
        <v>1</v>
      </c>
      <c r="AA96" s="1117">
        <f t="shared" si="20"/>
        <v>0</v>
      </c>
      <c r="AB96" s="932">
        <f t="shared" si="21"/>
        <v>2047</v>
      </c>
      <c r="AC96" s="932">
        <f t="shared" si="22"/>
        <v>0</v>
      </c>
      <c r="AD96" s="1117">
        <f t="shared" si="23"/>
        <v>0</v>
      </c>
      <c r="AF96" s="1117">
        <f t="shared" si="24"/>
        <v>0</v>
      </c>
      <c r="AG96" s="1117">
        <f t="shared" si="24"/>
        <v>0</v>
      </c>
      <c r="AH96" s="1117">
        <f t="shared" si="24"/>
        <v>0</v>
      </c>
      <c r="AI96" s="1117">
        <f t="shared" si="24"/>
        <v>0</v>
      </c>
      <c r="AJ96" s="1117">
        <f t="shared" si="24"/>
        <v>0</v>
      </c>
      <c r="AK96" s="1117">
        <f t="shared" si="24"/>
        <v>0</v>
      </c>
      <c r="AL96" s="1117">
        <f t="shared" si="24"/>
        <v>0</v>
      </c>
      <c r="AM96" s="1117">
        <f t="shared" si="24"/>
        <v>0</v>
      </c>
      <c r="AN96" s="1117">
        <f t="shared" si="24"/>
        <v>0</v>
      </c>
      <c r="AO96" s="1117">
        <f t="shared" si="24"/>
        <v>0</v>
      </c>
      <c r="AP96" s="1117">
        <f t="shared" si="24"/>
        <v>0</v>
      </c>
      <c r="AQ96" s="1117">
        <f t="shared" si="24"/>
        <v>0</v>
      </c>
      <c r="AR96" s="1117">
        <f t="shared" si="24"/>
        <v>0</v>
      </c>
      <c r="AS96" s="1117">
        <f t="shared" si="24"/>
        <v>0</v>
      </c>
      <c r="AT96" s="1117">
        <f t="shared" si="24"/>
        <v>0</v>
      </c>
    </row>
    <row r="97" spans="1:46" hidden="1" outlineLevel="1">
      <c r="A97" s="1150"/>
      <c r="B97" s="1150"/>
      <c r="C97" s="932" t="str">
        <f t="shared" ref="C97:C144" si="25">C109</f>
        <v>11 Downpayments / License fee</v>
      </c>
      <c r="D97" s="1152" t="s">
        <v>868</v>
      </c>
      <c r="E97" s="1152" t="s">
        <v>722</v>
      </c>
      <c r="F97" s="1161"/>
      <c r="G97" s="1161"/>
      <c r="H97" s="1161"/>
      <c r="I97" s="1161"/>
      <c r="J97" s="1161"/>
      <c r="K97" s="1161"/>
      <c r="L97" s="1161"/>
      <c r="M97" s="1161"/>
      <c r="N97" s="1161"/>
      <c r="O97" s="1161"/>
      <c r="P97" s="1161"/>
      <c r="Q97" s="1161"/>
      <c r="R97" s="1161"/>
      <c r="S97" s="1161"/>
      <c r="T97" s="1161"/>
      <c r="V97" s="1117">
        <v>20</v>
      </c>
      <c r="W97" s="1117">
        <f t="shared" si="18"/>
        <v>0</v>
      </c>
      <c r="X97" s="1136">
        <f t="shared" si="19"/>
        <v>0</v>
      </c>
      <c r="Y97" s="932">
        <f>Input!$C$8</f>
        <v>2027</v>
      </c>
      <c r="Z97" s="932">
        <f>Input!$D$8</f>
        <v>1</v>
      </c>
      <c r="AA97" s="1117">
        <f t="shared" si="20"/>
        <v>0</v>
      </c>
      <c r="AB97" s="932">
        <f t="shared" si="21"/>
        <v>2047</v>
      </c>
      <c r="AC97" s="932">
        <f t="shared" si="22"/>
        <v>0</v>
      </c>
      <c r="AD97" s="1117">
        <f t="shared" si="23"/>
        <v>0</v>
      </c>
      <c r="AF97" s="1117">
        <f t="shared" si="24"/>
        <v>0</v>
      </c>
      <c r="AG97" s="1117">
        <f t="shared" si="24"/>
        <v>0</v>
      </c>
      <c r="AH97" s="1117">
        <f t="shared" si="24"/>
        <v>0</v>
      </c>
      <c r="AI97" s="1117">
        <f t="shared" si="24"/>
        <v>0</v>
      </c>
      <c r="AJ97" s="1117">
        <f t="shared" si="24"/>
        <v>0</v>
      </c>
      <c r="AK97" s="1117">
        <f t="shared" si="24"/>
        <v>0</v>
      </c>
      <c r="AL97" s="1117">
        <f t="shared" si="24"/>
        <v>0</v>
      </c>
      <c r="AM97" s="1117">
        <f t="shared" si="24"/>
        <v>0</v>
      </c>
      <c r="AN97" s="1117">
        <f t="shared" si="24"/>
        <v>0</v>
      </c>
      <c r="AO97" s="1117">
        <f t="shared" si="24"/>
        <v>0</v>
      </c>
      <c r="AP97" s="1117">
        <f t="shared" si="24"/>
        <v>0</v>
      </c>
      <c r="AQ97" s="1117">
        <f t="shared" si="24"/>
        <v>0</v>
      </c>
      <c r="AR97" s="1117">
        <f t="shared" si="24"/>
        <v>0</v>
      </c>
      <c r="AS97" s="1117">
        <f t="shared" si="24"/>
        <v>0</v>
      </c>
      <c r="AT97" s="1117">
        <f t="shared" si="24"/>
        <v>0</v>
      </c>
    </row>
    <row r="98" spans="1:46" hidden="1" outlineLevel="1">
      <c r="A98" s="1150"/>
      <c r="B98" s="1150"/>
      <c r="C98" s="1159" t="str">
        <f t="shared" si="25"/>
        <v>12 Dummy</v>
      </c>
      <c r="D98" s="1165" t="s">
        <v>868</v>
      </c>
      <c r="E98" s="1152" t="s">
        <v>722</v>
      </c>
      <c r="F98" s="1161"/>
      <c r="G98" s="1161"/>
      <c r="H98" s="1161"/>
      <c r="I98" s="1161"/>
      <c r="J98" s="1161"/>
      <c r="K98" s="1161"/>
      <c r="L98" s="1161"/>
      <c r="M98" s="1161"/>
      <c r="N98" s="1161"/>
      <c r="O98" s="1161"/>
      <c r="P98" s="1161"/>
      <c r="Q98" s="1161"/>
      <c r="R98" s="1161"/>
      <c r="S98" s="1161"/>
      <c r="T98" s="1161"/>
      <c r="V98" s="1117">
        <v>20</v>
      </c>
      <c r="W98" s="1117">
        <f t="shared" si="18"/>
        <v>0</v>
      </c>
      <c r="X98" s="1136">
        <f t="shared" si="19"/>
        <v>0</v>
      </c>
      <c r="Y98" s="932">
        <f>Input!$C$8</f>
        <v>2027</v>
      </c>
      <c r="Z98" s="932">
        <f>Input!$D$8</f>
        <v>1</v>
      </c>
      <c r="AA98" s="1117">
        <f t="shared" si="20"/>
        <v>0</v>
      </c>
      <c r="AB98" s="932">
        <f t="shared" si="21"/>
        <v>2047</v>
      </c>
      <c r="AC98" s="932">
        <f t="shared" si="22"/>
        <v>0</v>
      </c>
      <c r="AD98" s="1117">
        <f t="shared" si="23"/>
        <v>0</v>
      </c>
      <c r="AF98" s="1117">
        <f t="shared" si="24"/>
        <v>0</v>
      </c>
      <c r="AG98" s="1117">
        <f t="shared" si="24"/>
        <v>0</v>
      </c>
      <c r="AH98" s="1117">
        <f t="shared" si="24"/>
        <v>0</v>
      </c>
      <c r="AI98" s="1117">
        <f t="shared" si="24"/>
        <v>0</v>
      </c>
      <c r="AJ98" s="1117">
        <f t="shared" si="24"/>
        <v>0</v>
      </c>
      <c r="AK98" s="1117">
        <f t="shared" si="24"/>
        <v>0</v>
      </c>
      <c r="AL98" s="1117">
        <f t="shared" si="24"/>
        <v>0</v>
      </c>
      <c r="AM98" s="1117">
        <f t="shared" si="24"/>
        <v>0</v>
      </c>
      <c r="AN98" s="1117">
        <f t="shared" si="24"/>
        <v>0</v>
      </c>
      <c r="AO98" s="1117">
        <f t="shared" si="24"/>
        <v>0</v>
      </c>
      <c r="AP98" s="1117">
        <f t="shared" si="24"/>
        <v>0</v>
      </c>
      <c r="AQ98" s="1117">
        <f t="shared" si="24"/>
        <v>0</v>
      </c>
      <c r="AR98" s="1117">
        <f t="shared" si="24"/>
        <v>0</v>
      </c>
      <c r="AS98" s="1117">
        <f t="shared" si="24"/>
        <v>0</v>
      </c>
      <c r="AT98" s="1117">
        <f t="shared" si="24"/>
        <v>0</v>
      </c>
    </row>
    <row r="99" spans="1:46" hidden="1" outlineLevel="1">
      <c r="A99" s="1150"/>
      <c r="B99" s="1150"/>
      <c r="C99" s="1151" t="s">
        <v>854</v>
      </c>
      <c r="D99" s="1151" t="s">
        <v>855</v>
      </c>
      <c r="E99" s="1152" t="s">
        <v>722</v>
      </c>
      <c r="F99" s="1161"/>
      <c r="G99" s="1161"/>
      <c r="H99" s="1161"/>
      <c r="I99" s="1161"/>
      <c r="J99" s="1161"/>
      <c r="K99" s="1161"/>
      <c r="L99" s="1161"/>
      <c r="M99" s="1161"/>
      <c r="N99" s="1161"/>
      <c r="O99" s="1161"/>
      <c r="P99" s="1161"/>
      <c r="Q99" s="1161"/>
      <c r="R99" s="1161"/>
      <c r="S99" s="1161"/>
      <c r="T99" s="1161"/>
      <c r="V99" s="1117">
        <v>20</v>
      </c>
      <c r="W99" s="1117">
        <f t="shared" si="18"/>
        <v>0</v>
      </c>
      <c r="X99" s="1136">
        <f t="shared" si="19"/>
        <v>0</v>
      </c>
      <c r="Y99" s="932">
        <f>Input!$C$8</f>
        <v>2027</v>
      </c>
      <c r="Z99" s="932">
        <f>Input!$D$8</f>
        <v>1</v>
      </c>
      <c r="AA99" s="1117">
        <f t="shared" si="20"/>
        <v>0</v>
      </c>
      <c r="AB99" s="932">
        <f t="shared" si="21"/>
        <v>2047</v>
      </c>
      <c r="AC99" s="932">
        <f t="shared" si="22"/>
        <v>0</v>
      </c>
      <c r="AD99" s="1117">
        <f t="shared" si="23"/>
        <v>0</v>
      </c>
      <c r="AF99" s="1117">
        <f t="shared" si="24"/>
        <v>0</v>
      </c>
      <c r="AG99" s="1117">
        <f t="shared" si="24"/>
        <v>0</v>
      </c>
      <c r="AH99" s="1117">
        <f t="shared" si="24"/>
        <v>0</v>
      </c>
      <c r="AI99" s="1117">
        <f t="shared" si="24"/>
        <v>0</v>
      </c>
      <c r="AJ99" s="1117">
        <f t="shared" si="24"/>
        <v>0</v>
      </c>
      <c r="AK99" s="1117">
        <f t="shared" si="24"/>
        <v>0</v>
      </c>
      <c r="AL99" s="1117">
        <f t="shared" si="24"/>
        <v>0</v>
      </c>
      <c r="AM99" s="1117">
        <f t="shared" si="24"/>
        <v>0</v>
      </c>
      <c r="AN99" s="1117">
        <f t="shared" si="24"/>
        <v>0</v>
      </c>
      <c r="AO99" s="1117">
        <f t="shared" si="24"/>
        <v>0</v>
      </c>
      <c r="AP99" s="1117">
        <f t="shared" si="24"/>
        <v>0</v>
      </c>
      <c r="AQ99" s="1117">
        <f t="shared" si="24"/>
        <v>0</v>
      </c>
      <c r="AR99" s="1117">
        <f t="shared" si="24"/>
        <v>0</v>
      </c>
      <c r="AS99" s="1117">
        <f t="shared" si="24"/>
        <v>0</v>
      </c>
      <c r="AT99" s="1117">
        <f t="shared" si="24"/>
        <v>0</v>
      </c>
    </row>
    <row r="100" spans="1:46" hidden="1" outlineLevel="1">
      <c r="A100" s="1150"/>
      <c r="B100" s="1150"/>
      <c r="C100" s="932" t="s">
        <v>387</v>
      </c>
      <c r="D100" s="932" t="s">
        <v>855</v>
      </c>
      <c r="E100" s="1152" t="s">
        <v>722</v>
      </c>
      <c r="F100" s="1161"/>
      <c r="G100" s="1161"/>
      <c r="H100" s="1161"/>
      <c r="I100" s="1161"/>
      <c r="J100" s="1161"/>
      <c r="K100" s="1161"/>
      <c r="L100" s="1161"/>
      <c r="M100" s="1161"/>
      <c r="N100" s="1161"/>
      <c r="O100" s="1161"/>
      <c r="P100" s="1161"/>
      <c r="Q100" s="1161"/>
      <c r="R100" s="1161"/>
      <c r="S100" s="1161"/>
      <c r="T100" s="1161"/>
      <c r="V100" s="1117">
        <v>20</v>
      </c>
      <c r="W100" s="1117">
        <f t="shared" si="18"/>
        <v>0</v>
      </c>
      <c r="X100" s="1136">
        <f t="shared" si="19"/>
        <v>0</v>
      </c>
      <c r="Y100" s="932">
        <f>Input!$C$8</f>
        <v>2027</v>
      </c>
      <c r="Z100" s="932">
        <f>Input!$D$8</f>
        <v>1</v>
      </c>
      <c r="AA100" s="1117">
        <f t="shared" si="20"/>
        <v>0</v>
      </c>
      <c r="AB100" s="932">
        <f t="shared" si="21"/>
        <v>2047</v>
      </c>
      <c r="AC100" s="932">
        <f t="shared" si="22"/>
        <v>0</v>
      </c>
      <c r="AD100" s="1117">
        <f t="shared" si="23"/>
        <v>0</v>
      </c>
      <c r="AF100" s="1117">
        <f t="shared" ref="AF100:AT104" si="26">IF(OR(AF$18&lt;$Y100,AF$18&gt;$AB100),0,IF(AND(AF$18&gt;$Y100,AF$18&lt;$AB100),$X100,IF(AF$18=$Y100,$AA100,IF(AF$18=$AB100,$AD100,))))</f>
        <v>0</v>
      </c>
      <c r="AG100" s="1117">
        <f t="shared" si="26"/>
        <v>0</v>
      </c>
      <c r="AH100" s="1117">
        <f t="shared" si="26"/>
        <v>0</v>
      </c>
      <c r="AI100" s="1117">
        <f t="shared" si="26"/>
        <v>0</v>
      </c>
      <c r="AJ100" s="1117">
        <f t="shared" si="26"/>
        <v>0</v>
      </c>
      <c r="AK100" s="1117">
        <f t="shared" si="26"/>
        <v>0</v>
      </c>
      <c r="AL100" s="1117">
        <f t="shared" si="26"/>
        <v>0</v>
      </c>
      <c r="AM100" s="1117">
        <f t="shared" si="26"/>
        <v>0</v>
      </c>
      <c r="AN100" s="1117">
        <f t="shared" si="26"/>
        <v>0</v>
      </c>
      <c r="AO100" s="1117">
        <f t="shared" si="26"/>
        <v>0</v>
      </c>
      <c r="AP100" s="1117">
        <f t="shared" si="26"/>
        <v>0</v>
      </c>
      <c r="AQ100" s="1117">
        <f t="shared" si="26"/>
        <v>0</v>
      </c>
      <c r="AR100" s="1117">
        <f t="shared" si="26"/>
        <v>0</v>
      </c>
      <c r="AS100" s="1117">
        <f t="shared" si="26"/>
        <v>0</v>
      </c>
      <c r="AT100" s="1117">
        <f t="shared" si="26"/>
        <v>0</v>
      </c>
    </row>
    <row r="101" spans="1:46" hidden="1" outlineLevel="1">
      <c r="A101" s="1150"/>
      <c r="B101" s="1150"/>
      <c r="C101" s="932" t="s">
        <v>388</v>
      </c>
      <c r="D101" s="932" t="s">
        <v>855</v>
      </c>
      <c r="E101" s="1152" t="s">
        <v>722</v>
      </c>
      <c r="F101" s="1161"/>
      <c r="G101" s="1161"/>
      <c r="H101" s="1161"/>
      <c r="I101" s="1161"/>
      <c r="J101" s="1161"/>
      <c r="K101" s="1161"/>
      <c r="L101" s="1161"/>
      <c r="M101" s="1161"/>
      <c r="N101" s="1161"/>
      <c r="O101" s="1161"/>
      <c r="P101" s="1161"/>
      <c r="Q101" s="1161"/>
      <c r="R101" s="1161"/>
      <c r="S101" s="1161"/>
      <c r="T101" s="1161"/>
      <c r="V101" s="1117">
        <v>20</v>
      </c>
      <c r="W101" s="1117">
        <f t="shared" si="18"/>
        <v>0</v>
      </c>
      <c r="X101" s="1136">
        <f t="shared" si="19"/>
        <v>0</v>
      </c>
      <c r="Y101" s="932">
        <f>Input!$C$8</f>
        <v>2027</v>
      </c>
      <c r="Z101" s="932">
        <f>Input!$D$8</f>
        <v>1</v>
      </c>
      <c r="AA101" s="1117">
        <f t="shared" si="20"/>
        <v>0</v>
      </c>
      <c r="AB101" s="932">
        <f t="shared" si="21"/>
        <v>2047</v>
      </c>
      <c r="AC101" s="932">
        <f t="shared" si="22"/>
        <v>0</v>
      </c>
      <c r="AD101" s="1117">
        <f t="shared" si="23"/>
        <v>0</v>
      </c>
      <c r="AF101" s="1117">
        <f t="shared" si="26"/>
        <v>0</v>
      </c>
      <c r="AG101" s="1117">
        <f t="shared" si="26"/>
        <v>0</v>
      </c>
      <c r="AH101" s="1117">
        <f t="shared" si="26"/>
        <v>0</v>
      </c>
      <c r="AI101" s="1117">
        <f t="shared" si="26"/>
        <v>0</v>
      </c>
      <c r="AJ101" s="1117">
        <f t="shared" si="26"/>
        <v>0</v>
      </c>
      <c r="AK101" s="1117">
        <f t="shared" si="26"/>
        <v>0</v>
      </c>
      <c r="AL101" s="1117">
        <f t="shared" si="26"/>
        <v>0</v>
      </c>
      <c r="AM101" s="1117">
        <f t="shared" si="26"/>
        <v>0</v>
      </c>
      <c r="AN101" s="1117">
        <f t="shared" si="26"/>
        <v>0</v>
      </c>
      <c r="AO101" s="1117">
        <f t="shared" si="26"/>
        <v>0</v>
      </c>
      <c r="AP101" s="1117">
        <f t="shared" si="26"/>
        <v>0</v>
      </c>
      <c r="AQ101" s="1117">
        <f t="shared" si="26"/>
        <v>0</v>
      </c>
      <c r="AR101" s="1117">
        <f t="shared" si="26"/>
        <v>0</v>
      </c>
      <c r="AS101" s="1117">
        <f t="shared" si="26"/>
        <v>0</v>
      </c>
      <c r="AT101" s="1117">
        <f t="shared" si="26"/>
        <v>0</v>
      </c>
    </row>
    <row r="102" spans="1:46" hidden="1" outlineLevel="1">
      <c r="A102" s="1150"/>
      <c r="B102" s="1150"/>
      <c r="C102" s="932" t="s">
        <v>389</v>
      </c>
      <c r="D102" s="932" t="s">
        <v>855</v>
      </c>
      <c r="E102" s="1152" t="s">
        <v>722</v>
      </c>
      <c r="F102" s="1161"/>
      <c r="G102" s="1161"/>
      <c r="H102" s="1161"/>
      <c r="I102" s="1161"/>
      <c r="J102" s="1161"/>
      <c r="K102" s="1161"/>
      <c r="L102" s="1161"/>
      <c r="M102" s="1161"/>
      <c r="N102" s="1161"/>
      <c r="O102" s="1161"/>
      <c r="P102" s="1161"/>
      <c r="Q102" s="1161"/>
      <c r="R102" s="1161"/>
      <c r="S102" s="1161"/>
      <c r="T102" s="1161"/>
      <c r="V102" s="1117">
        <v>20</v>
      </c>
      <c r="W102" s="1117">
        <f t="shared" si="18"/>
        <v>0</v>
      </c>
      <c r="X102" s="1136">
        <f t="shared" si="19"/>
        <v>0</v>
      </c>
      <c r="Y102" s="932">
        <f>Input!$C$8</f>
        <v>2027</v>
      </c>
      <c r="Z102" s="932">
        <f>Input!$D$8</f>
        <v>1</v>
      </c>
      <c r="AA102" s="1117">
        <f t="shared" si="20"/>
        <v>0</v>
      </c>
      <c r="AB102" s="932">
        <f t="shared" si="21"/>
        <v>2047</v>
      </c>
      <c r="AC102" s="932">
        <f t="shared" si="22"/>
        <v>0</v>
      </c>
      <c r="AD102" s="1117">
        <f t="shared" si="23"/>
        <v>0</v>
      </c>
      <c r="AF102" s="1117">
        <f t="shared" si="26"/>
        <v>0</v>
      </c>
      <c r="AG102" s="1117">
        <f t="shared" si="26"/>
        <v>0</v>
      </c>
      <c r="AH102" s="1117">
        <f t="shared" si="26"/>
        <v>0</v>
      </c>
      <c r="AI102" s="1117">
        <f t="shared" si="26"/>
        <v>0</v>
      </c>
      <c r="AJ102" s="1117">
        <f t="shared" si="26"/>
        <v>0</v>
      </c>
      <c r="AK102" s="1117">
        <f t="shared" si="26"/>
        <v>0</v>
      </c>
      <c r="AL102" s="1117">
        <f t="shared" si="26"/>
        <v>0</v>
      </c>
      <c r="AM102" s="1117">
        <f t="shared" si="26"/>
        <v>0</v>
      </c>
      <c r="AN102" s="1117">
        <f t="shared" si="26"/>
        <v>0</v>
      </c>
      <c r="AO102" s="1117">
        <f t="shared" si="26"/>
        <v>0</v>
      </c>
      <c r="AP102" s="1117">
        <f t="shared" si="26"/>
        <v>0</v>
      </c>
      <c r="AQ102" s="1117">
        <f t="shared" si="26"/>
        <v>0</v>
      </c>
      <c r="AR102" s="1117">
        <f t="shared" si="26"/>
        <v>0</v>
      </c>
      <c r="AS102" s="1117">
        <f t="shared" si="26"/>
        <v>0</v>
      </c>
      <c r="AT102" s="1117">
        <f t="shared" si="26"/>
        <v>0</v>
      </c>
    </row>
    <row r="103" spans="1:46" hidden="1" outlineLevel="1">
      <c r="A103" s="1150"/>
      <c r="B103" s="1150"/>
      <c r="C103" s="932" t="s">
        <v>856</v>
      </c>
      <c r="D103" s="932" t="s">
        <v>855</v>
      </c>
      <c r="E103" s="1152" t="s">
        <v>722</v>
      </c>
      <c r="F103" s="1161"/>
      <c r="G103" s="1161"/>
      <c r="H103" s="1161"/>
      <c r="I103" s="1161"/>
      <c r="J103" s="1161"/>
      <c r="K103" s="1161"/>
      <c r="L103" s="1161"/>
      <c r="M103" s="1161"/>
      <c r="N103" s="1161"/>
      <c r="O103" s="1161"/>
      <c r="P103" s="1161"/>
      <c r="Q103" s="1161"/>
      <c r="R103" s="1161"/>
      <c r="S103" s="1161"/>
      <c r="T103" s="1161"/>
      <c r="V103" s="1117">
        <v>20</v>
      </c>
      <c r="W103" s="1117">
        <f t="shared" si="18"/>
        <v>0</v>
      </c>
      <c r="X103" s="1136">
        <f t="shared" si="19"/>
        <v>0</v>
      </c>
      <c r="Y103" s="932">
        <f>Input!$C$8</f>
        <v>2027</v>
      </c>
      <c r="Z103" s="932">
        <f>Input!$D$8</f>
        <v>1</v>
      </c>
      <c r="AA103" s="1117">
        <f t="shared" si="20"/>
        <v>0</v>
      </c>
      <c r="AB103" s="932">
        <f t="shared" si="21"/>
        <v>2047</v>
      </c>
      <c r="AC103" s="932">
        <f t="shared" si="22"/>
        <v>0</v>
      </c>
      <c r="AD103" s="1117">
        <f t="shared" si="23"/>
        <v>0</v>
      </c>
      <c r="AF103" s="1117">
        <f t="shared" si="26"/>
        <v>0</v>
      </c>
      <c r="AG103" s="1117">
        <f t="shared" si="26"/>
        <v>0</v>
      </c>
      <c r="AH103" s="1117">
        <f t="shared" si="26"/>
        <v>0</v>
      </c>
      <c r="AI103" s="1117">
        <f t="shared" si="26"/>
        <v>0</v>
      </c>
      <c r="AJ103" s="1117">
        <f t="shared" si="26"/>
        <v>0</v>
      </c>
      <c r="AK103" s="1117">
        <f t="shared" si="26"/>
        <v>0</v>
      </c>
      <c r="AL103" s="1117">
        <f t="shared" si="26"/>
        <v>0</v>
      </c>
      <c r="AM103" s="1117">
        <f t="shared" si="26"/>
        <v>0</v>
      </c>
      <c r="AN103" s="1117">
        <f t="shared" si="26"/>
        <v>0</v>
      </c>
      <c r="AO103" s="1117">
        <f t="shared" si="26"/>
        <v>0</v>
      </c>
      <c r="AP103" s="1117">
        <f t="shared" si="26"/>
        <v>0</v>
      </c>
      <c r="AQ103" s="1117">
        <f t="shared" si="26"/>
        <v>0</v>
      </c>
      <c r="AR103" s="1117">
        <f t="shared" si="26"/>
        <v>0</v>
      </c>
      <c r="AS103" s="1117">
        <f t="shared" si="26"/>
        <v>0</v>
      </c>
      <c r="AT103" s="1117">
        <f t="shared" si="26"/>
        <v>0</v>
      </c>
    </row>
    <row r="104" spans="1:46" hidden="1" outlineLevel="1">
      <c r="A104" s="1150"/>
      <c r="B104" s="1150"/>
      <c r="C104" s="932" t="s">
        <v>857</v>
      </c>
      <c r="D104" s="932" t="s">
        <v>855</v>
      </c>
      <c r="E104" s="1152" t="s">
        <v>722</v>
      </c>
      <c r="F104" s="1161"/>
      <c r="G104" s="1161"/>
      <c r="H104" s="1161"/>
      <c r="I104" s="1161"/>
      <c r="J104" s="1161"/>
      <c r="K104" s="1161"/>
      <c r="L104" s="1161"/>
      <c r="M104" s="1161"/>
      <c r="N104" s="1161"/>
      <c r="O104" s="1161"/>
      <c r="P104" s="1161"/>
      <c r="Q104" s="1161"/>
      <c r="R104" s="1161"/>
      <c r="S104" s="1161"/>
      <c r="T104" s="1161"/>
      <c r="V104" s="1117">
        <v>20</v>
      </c>
      <c r="W104" s="1117">
        <f t="shared" si="18"/>
        <v>0</v>
      </c>
      <c r="X104" s="1136">
        <f t="shared" si="19"/>
        <v>0</v>
      </c>
      <c r="Y104" s="932">
        <f>Input!$C$8</f>
        <v>2027</v>
      </c>
      <c r="Z104" s="932">
        <f>Input!$D$8</f>
        <v>1</v>
      </c>
      <c r="AA104" s="1117">
        <f t="shared" si="20"/>
        <v>0</v>
      </c>
      <c r="AB104" s="932">
        <f t="shared" si="21"/>
        <v>2047</v>
      </c>
      <c r="AC104" s="932">
        <f t="shared" si="22"/>
        <v>0</v>
      </c>
      <c r="AD104" s="1117">
        <f t="shared" si="23"/>
        <v>0</v>
      </c>
      <c r="AF104" s="1117">
        <f t="shared" si="26"/>
        <v>0</v>
      </c>
      <c r="AG104" s="1117">
        <f t="shared" si="26"/>
        <v>0</v>
      </c>
      <c r="AH104" s="1117">
        <f t="shared" si="26"/>
        <v>0</v>
      </c>
      <c r="AI104" s="1117">
        <f t="shared" si="26"/>
        <v>0</v>
      </c>
      <c r="AJ104" s="1117">
        <f t="shared" si="26"/>
        <v>0</v>
      </c>
      <c r="AK104" s="1117">
        <f t="shared" si="26"/>
        <v>0</v>
      </c>
      <c r="AL104" s="1117">
        <f t="shared" si="26"/>
        <v>0</v>
      </c>
      <c r="AM104" s="1117">
        <f t="shared" si="26"/>
        <v>0</v>
      </c>
      <c r="AN104" s="1117">
        <f t="shared" si="26"/>
        <v>0</v>
      </c>
      <c r="AO104" s="1117">
        <f t="shared" si="26"/>
        <v>0</v>
      </c>
      <c r="AP104" s="1117">
        <f t="shared" si="26"/>
        <v>0</v>
      </c>
      <c r="AQ104" s="1117">
        <f t="shared" si="26"/>
        <v>0</v>
      </c>
      <c r="AR104" s="1117">
        <f t="shared" si="26"/>
        <v>0</v>
      </c>
      <c r="AS104" s="1117">
        <f t="shared" si="26"/>
        <v>0</v>
      </c>
      <c r="AT104" s="1117">
        <f t="shared" si="26"/>
        <v>0</v>
      </c>
    </row>
    <row r="105" spans="1:46" hidden="1" outlineLevel="1">
      <c r="A105" s="1150"/>
      <c r="B105" s="1150"/>
      <c r="C105" s="932" t="s">
        <v>859</v>
      </c>
      <c r="D105" s="932" t="s">
        <v>855</v>
      </c>
      <c r="E105" s="1152" t="s">
        <v>722</v>
      </c>
      <c r="F105" s="1161"/>
      <c r="G105" s="1161"/>
      <c r="H105" s="1161"/>
      <c r="I105" s="1161"/>
      <c r="J105" s="1161"/>
      <c r="K105" s="1161"/>
      <c r="L105" s="1161"/>
      <c r="M105" s="1161"/>
      <c r="N105" s="1161"/>
      <c r="O105" s="1161"/>
      <c r="P105" s="1161"/>
      <c r="Q105" s="1161"/>
      <c r="R105" s="1161"/>
      <c r="S105" s="1161"/>
      <c r="T105" s="1161"/>
      <c r="V105" s="1117">
        <v>20</v>
      </c>
      <c r="W105" s="1117">
        <f t="shared" ref="W105:W168" si="27">SUM(F105:T105)</f>
        <v>0</v>
      </c>
      <c r="X105" s="1136">
        <f t="shared" si="19"/>
        <v>0</v>
      </c>
      <c r="Y105" s="932">
        <f>Input!$C$8</f>
        <v>2027</v>
      </c>
      <c r="Z105" s="932">
        <f>Input!$D$8</f>
        <v>1</v>
      </c>
      <c r="AA105" s="1117">
        <f t="shared" ref="AA105:AA168" si="28">X105/12*(13-Z105)</f>
        <v>0</v>
      </c>
      <c r="AB105" s="932">
        <f t="shared" ref="AB105:AB168" si="29">Y105+V105</f>
        <v>2047</v>
      </c>
      <c r="AC105" s="932">
        <f t="shared" ref="AC105:AC168" si="30">Z105-1</f>
        <v>0</v>
      </c>
      <c r="AD105" s="1117">
        <f t="shared" ref="AD105:AD168" si="31">X105/12*AC105</f>
        <v>0</v>
      </c>
      <c r="AF105" s="1117">
        <f t="shared" ref="AF105:AT121" si="32">IF(OR(AF$18&lt;$Y105,AF$18&gt;$AB105),0,
IF(AND(AF$18&gt;$Y105,AF$18&lt;$AB105),$X105,
IF(AF$18=$Y105,$AA105,
IF(AF$18=$AB105,$AD105,))))</f>
        <v>0</v>
      </c>
      <c r="AG105" s="1117">
        <f t="shared" si="32"/>
        <v>0</v>
      </c>
      <c r="AH105" s="1117">
        <f t="shared" si="32"/>
        <v>0</v>
      </c>
      <c r="AI105" s="1117">
        <f t="shared" si="32"/>
        <v>0</v>
      </c>
      <c r="AJ105" s="1117">
        <f t="shared" si="32"/>
        <v>0</v>
      </c>
      <c r="AK105" s="1117">
        <f t="shared" si="32"/>
        <v>0</v>
      </c>
      <c r="AL105" s="1117">
        <f t="shared" si="32"/>
        <v>0</v>
      </c>
      <c r="AM105" s="1117">
        <f t="shared" si="32"/>
        <v>0</v>
      </c>
      <c r="AN105" s="1117">
        <f t="shared" si="32"/>
        <v>0</v>
      </c>
      <c r="AO105" s="1117">
        <f t="shared" si="32"/>
        <v>0</v>
      </c>
      <c r="AP105" s="1117">
        <f t="shared" si="32"/>
        <v>0</v>
      </c>
      <c r="AQ105" s="1117">
        <f t="shared" si="32"/>
        <v>0</v>
      </c>
      <c r="AR105" s="1117">
        <f t="shared" si="32"/>
        <v>0</v>
      </c>
      <c r="AS105" s="1117">
        <f t="shared" si="32"/>
        <v>0</v>
      </c>
      <c r="AT105" s="1117">
        <f t="shared" si="32"/>
        <v>0</v>
      </c>
    </row>
    <row r="106" spans="1:46" hidden="1" outlineLevel="1">
      <c r="A106" s="1150"/>
      <c r="B106" s="1150"/>
      <c r="C106" s="932" t="s">
        <v>860</v>
      </c>
      <c r="D106" s="932" t="s">
        <v>855</v>
      </c>
      <c r="E106" s="1152" t="s">
        <v>722</v>
      </c>
      <c r="F106" s="1161"/>
      <c r="G106" s="1161"/>
      <c r="H106" s="1161"/>
      <c r="I106" s="1161"/>
      <c r="J106" s="1161"/>
      <c r="K106" s="1161"/>
      <c r="L106" s="1161"/>
      <c r="M106" s="1161"/>
      <c r="N106" s="1161"/>
      <c r="O106" s="1161"/>
      <c r="P106" s="1161"/>
      <c r="Q106" s="1161"/>
      <c r="R106" s="1161"/>
      <c r="S106" s="1161"/>
      <c r="T106" s="1161"/>
      <c r="V106" s="1117">
        <v>20</v>
      </c>
      <c r="W106" s="1117">
        <f t="shared" si="27"/>
        <v>0</v>
      </c>
      <c r="X106" s="1136">
        <f t="shared" si="19"/>
        <v>0</v>
      </c>
      <c r="Y106" s="932">
        <f>Input!$C$8</f>
        <v>2027</v>
      </c>
      <c r="Z106" s="932">
        <f>Input!$D$8</f>
        <v>1</v>
      </c>
      <c r="AA106" s="1117">
        <f t="shared" si="28"/>
        <v>0</v>
      </c>
      <c r="AB106" s="932">
        <f t="shared" si="29"/>
        <v>2047</v>
      </c>
      <c r="AC106" s="932">
        <f t="shared" si="30"/>
        <v>0</v>
      </c>
      <c r="AD106" s="1117">
        <f t="shared" si="31"/>
        <v>0</v>
      </c>
      <c r="AF106" s="1117">
        <f t="shared" si="32"/>
        <v>0</v>
      </c>
      <c r="AG106" s="1117">
        <f t="shared" si="32"/>
        <v>0</v>
      </c>
      <c r="AH106" s="1117">
        <f t="shared" si="32"/>
        <v>0</v>
      </c>
      <c r="AI106" s="1117">
        <f t="shared" si="32"/>
        <v>0</v>
      </c>
      <c r="AJ106" s="1117">
        <f t="shared" si="32"/>
        <v>0</v>
      </c>
      <c r="AK106" s="1117">
        <f t="shared" si="32"/>
        <v>0</v>
      </c>
      <c r="AL106" s="1117">
        <f t="shared" si="32"/>
        <v>0</v>
      </c>
      <c r="AM106" s="1117">
        <f t="shared" si="32"/>
        <v>0</v>
      </c>
      <c r="AN106" s="1117">
        <f t="shared" si="32"/>
        <v>0</v>
      </c>
      <c r="AO106" s="1117">
        <f t="shared" si="32"/>
        <v>0</v>
      </c>
      <c r="AP106" s="1117">
        <f t="shared" si="32"/>
        <v>0</v>
      </c>
      <c r="AQ106" s="1117">
        <f t="shared" si="32"/>
        <v>0</v>
      </c>
      <c r="AR106" s="1117">
        <f t="shared" si="32"/>
        <v>0</v>
      </c>
      <c r="AS106" s="1117">
        <f t="shared" si="32"/>
        <v>0</v>
      </c>
      <c r="AT106" s="1117">
        <f t="shared" si="32"/>
        <v>0</v>
      </c>
    </row>
    <row r="107" spans="1:46" hidden="1" outlineLevel="1">
      <c r="A107" s="1150"/>
      <c r="B107" s="1150"/>
      <c r="C107" s="932" t="s">
        <v>861</v>
      </c>
      <c r="D107" s="932" t="s">
        <v>855</v>
      </c>
      <c r="E107" s="1152" t="s">
        <v>722</v>
      </c>
      <c r="F107" s="1161"/>
      <c r="G107" s="1161"/>
      <c r="H107" s="1161"/>
      <c r="I107" s="1161"/>
      <c r="J107" s="1161"/>
      <c r="K107" s="1161"/>
      <c r="L107" s="1161"/>
      <c r="M107" s="1161"/>
      <c r="N107" s="1161"/>
      <c r="O107" s="1161"/>
      <c r="P107" s="1161"/>
      <c r="Q107" s="1161"/>
      <c r="R107" s="1161"/>
      <c r="S107" s="1161"/>
      <c r="T107" s="1161"/>
      <c r="V107" s="1117">
        <v>20</v>
      </c>
      <c r="W107" s="1117">
        <f t="shared" si="27"/>
        <v>0</v>
      </c>
      <c r="X107" s="1136">
        <f t="shared" si="19"/>
        <v>0</v>
      </c>
      <c r="Y107" s="932">
        <f>Input!$C$8</f>
        <v>2027</v>
      </c>
      <c r="Z107" s="932">
        <f>Input!$D$8</f>
        <v>1</v>
      </c>
      <c r="AA107" s="1117">
        <f t="shared" si="28"/>
        <v>0</v>
      </c>
      <c r="AB107" s="932">
        <f t="shared" si="29"/>
        <v>2047</v>
      </c>
      <c r="AC107" s="932">
        <f t="shared" si="30"/>
        <v>0</v>
      </c>
      <c r="AD107" s="1117">
        <f t="shared" si="31"/>
        <v>0</v>
      </c>
      <c r="AF107" s="1117">
        <f t="shared" si="32"/>
        <v>0</v>
      </c>
      <c r="AG107" s="1117">
        <f t="shared" si="32"/>
        <v>0</v>
      </c>
      <c r="AH107" s="1117">
        <f t="shared" si="32"/>
        <v>0</v>
      </c>
      <c r="AI107" s="1117">
        <f t="shared" si="32"/>
        <v>0</v>
      </c>
      <c r="AJ107" s="1117">
        <f t="shared" si="32"/>
        <v>0</v>
      </c>
      <c r="AK107" s="1117">
        <f t="shared" si="32"/>
        <v>0</v>
      </c>
      <c r="AL107" s="1117">
        <f t="shared" si="32"/>
        <v>0</v>
      </c>
      <c r="AM107" s="1117">
        <f t="shared" si="32"/>
        <v>0</v>
      </c>
      <c r="AN107" s="1117">
        <f t="shared" si="32"/>
        <v>0</v>
      </c>
      <c r="AO107" s="1117">
        <f t="shared" si="32"/>
        <v>0</v>
      </c>
      <c r="AP107" s="1117">
        <f t="shared" si="32"/>
        <v>0</v>
      </c>
      <c r="AQ107" s="1117">
        <f t="shared" si="32"/>
        <v>0</v>
      </c>
      <c r="AR107" s="1117">
        <f t="shared" si="32"/>
        <v>0</v>
      </c>
      <c r="AS107" s="1117">
        <f t="shared" si="32"/>
        <v>0</v>
      </c>
      <c r="AT107" s="1117">
        <f t="shared" si="32"/>
        <v>0</v>
      </c>
    </row>
    <row r="108" spans="1:46" hidden="1" outlineLevel="1">
      <c r="A108" s="1150"/>
      <c r="B108" s="1150"/>
      <c r="C108" s="932" t="s">
        <v>390</v>
      </c>
      <c r="D108" s="1159" t="s">
        <v>855</v>
      </c>
      <c r="E108" s="1152" t="s">
        <v>722</v>
      </c>
      <c r="F108" s="1161"/>
      <c r="G108" s="1161"/>
      <c r="H108" s="1161"/>
      <c r="I108" s="1161"/>
      <c r="J108" s="1161"/>
      <c r="K108" s="1161"/>
      <c r="L108" s="1161"/>
      <c r="M108" s="1161"/>
      <c r="N108" s="1161"/>
      <c r="O108" s="1161"/>
      <c r="P108" s="1161"/>
      <c r="Q108" s="1161"/>
      <c r="R108" s="1161"/>
      <c r="S108" s="1161"/>
      <c r="T108" s="1161"/>
      <c r="V108" s="1117">
        <v>20</v>
      </c>
      <c r="W108" s="1117">
        <f t="shared" si="27"/>
        <v>0</v>
      </c>
      <c r="X108" s="1136">
        <f t="shared" si="19"/>
        <v>0</v>
      </c>
      <c r="Y108" s="932">
        <f>Input!$C$8</f>
        <v>2027</v>
      </c>
      <c r="Z108" s="932">
        <f>Input!$D$8</f>
        <v>1</v>
      </c>
      <c r="AA108" s="1117">
        <f t="shared" si="28"/>
        <v>0</v>
      </c>
      <c r="AB108" s="932">
        <f t="shared" si="29"/>
        <v>2047</v>
      </c>
      <c r="AC108" s="932">
        <f t="shared" si="30"/>
        <v>0</v>
      </c>
      <c r="AD108" s="1117">
        <f t="shared" si="31"/>
        <v>0</v>
      </c>
      <c r="AF108" s="1117">
        <f t="shared" si="32"/>
        <v>0</v>
      </c>
      <c r="AG108" s="1117">
        <f t="shared" si="32"/>
        <v>0</v>
      </c>
      <c r="AH108" s="1117">
        <f t="shared" si="32"/>
        <v>0</v>
      </c>
      <c r="AI108" s="1117">
        <f t="shared" si="32"/>
        <v>0</v>
      </c>
      <c r="AJ108" s="1117">
        <f t="shared" si="32"/>
        <v>0</v>
      </c>
      <c r="AK108" s="1117">
        <f t="shared" si="32"/>
        <v>0</v>
      </c>
      <c r="AL108" s="1117">
        <f t="shared" si="32"/>
        <v>0</v>
      </c>
      <c r="AM108" s="1117">
        <f t="shared" si="32"/>
        <v>0</v>
      </c>
      <c r="AN108" s="1117">
        <f t="shared" si="32"/>
        <v>0</v>
      </c>
      <c r="AO108" s="1117">
        <f t="shared" si="32"/>
        <v>0</v>
      </c>
      <c r="AP108" s="1117">
        <f t="shared" si="32"/>
        <v>0</v>
      </c>
      <c r="AQ108" s="1117">
        <f t="shared" si="32"/>
        <v>0</v>
      </c>
      <c r="AR108" s="1117">
        <f t="shared" si="32"/>
        <v>0</v>
      </c>
      <c r="AS108" s="1117">
        <f t="shared" si="32"/>
        <v>0</v>
      </c>
      <c r="AT108" s="1117">
        <f t="shared" si="32"/>
        <v>0</v>
      </c>
    </row>
    <row r="109" spans="1:46" hidden="1" outlineLevel="1">
      <c r="A109" s="1150"/>
      <c r="B109" s="1150"/>
      <c r="C109" s="932" t="s">
        <v>862</v>
      </c>
      <c r="D109" s="1159" t="s">
        <v>855</v>
      </c>
      <c r="E109" s="1152" t="s">
        <v>722</v>
      </c>
      <c r="F109" s="1161"/>
      <c r="G109" s="1161"/>
      <c r="H109" s="1161"/>
      <c r="I109" s="1161"/>
      <c r="J109" s="1161"/>
      <c r="K109" s="1161"/>
      <c r="L109" s="1161"/>
      <c r="M109" s="1161"/>
      <c r="N109" s="1161"/>
      <c r="O109" s="1161"/>
      <c r="P109" s="1161"/>
      <c r="Q109" s="1161"/>
      <c r="R109" s="1161"/>
      <c r="S109" s="1161"/>
      <c r="T109" s="1161"/>
      <c r="V109" s="1117">
        <v>20</v>
      </c>
      <c r="W109" s="1117">
        <f t="shared" si="27"/>
        <v>0</v>
      </c>
      <c r="X109" s="1136">
        <f t="shared" si="19"/>
        <v>0</v>
      </c>
      <c r="Y109" s="932">
        <f>Input!$C$8</f>
        <v>2027</v>
      </c>
      <c r="Z109" s="932">
        <f>Input!$D$8</f>
        <v>1</v>
      </c>
      <c r="AA109" s="1117">
        <f t="shared" si="28"/>
        <v>0</v>
      </c>
      <c r="AB109" s="932">
        <f t="shared" si="29"/>
        <v>2047</v>
      </c>
      <c r="AC109" s="932">
        <f t="shared" si="30"/>
        <v>0</v>
      </c>
      <c r="AD109" s="1117">
        <f t="shared" si="31"/>
        <v>0</v>
      </c>
      <c r="AF109" s="1117">
        <f t="shared" si="32"/>
        <v>0</v>
      </c>
      <c r="AG109" s="1117">
        <f t="shared" si="32"/>
        <v>0</v>
      </c>
      <c r="AH109" s="1117">
        <f t="shared" si="32"/>
        <v>0</v>
      </c>
      <c r="AI109" s="1117">
        <f t="shared" si="32"/>
        <v>0</v>
      </c>
      <c r="AJ109" s="1117">
        <f t="shared" si="32"/>
        <v>0</v>
      </c>
      <c r="AK109" s="1117">
        <f t="shared" si="32"/>
        <v>0</v>
      </c>
      <c r="AL109" s="1117">
        <f t="shared" si="32"/>
        <v>0</v>
      </c>
      <c r="AM109" s="1117">
        <f t="shared" si="32"/>
        <v>0</v>
      </c>
      <c r="AN109" s="1117">
        <f t="shared" si="32"/>
        <v>0</v>
      </c>
      <c r="AO109" s="1117">
        <f t="shared" si="32"/>
        <v>0</v>
      </c>
      <c r="AP109" s="1117">
        <f t="shared" si="32"/>
        <v>0</v>
      </c>
      <c r="AQ109" s="1117">
        <f t="shared" si="32"/>
        <v>0</v>
      </c>
      <c r="AR109" s="1117">
        <f t="shared" si="32"/>
        <v>0</v>
      </c>
      <c r="AS109" s="1117">
        <f t="shared" si="32"/>
        <v>0</v>
      </c>
      <c r="AT109" s="1117">
        <f t="shared" si="32"/>
        <v>0</v>
      </c>
    </row>
    <row r="110" spans="1:46" hidden="1" outlineLevel="1">
      <c r="A110" s="1150"/>
      <c r="B110" s="1150"/>
      <c r="C110" s="932" t="s">
        <v>863</v>
      </c>
      <c r="D110" s="1159" t="s">
        <v>855</v>
      </c>
      <c r="E110" s="1152" t="s">
        <v>722</v>
      </c>
      <c r="F110" s="1161"/>
      <c r="G110" s="1161"/>
      <c r="H110" s="1161"/>
      <c r="I110" s="1161"/>
      <c r="J110" s="1161"/>
      <c r="K110" s="1161"/>
      <c r="L110" s="1161"/>
      <c r="M110" s="1161"/>
      <c r="N110" s="1161"/>
      <c r="O110" s="1161"/>
      <c r="P110" s="1161"/>
      <c r="Q110" s="1161"/>
      <c r="R110" s="1161"/>
      <c r="S110" s="1161"/>
      <c r="T110" s="1161"/>
      <c r="V110" s="1117">
        <v>20</v>
      </c>
      <c r="W110" s="1117">
        <f t="shared" si="27"/>
        <v>0</v>
      </c>
      <c r="X110" s="1136">
        <f t="shared" si="19"/>
        <v>0</v>
      </c>
      <c r="Y110" s="932">
        <f>Input!$C$8</f>
        <v>2027</v>
      </c>
      <c r="Z110" s="932">
        <f>Input!$D$8</f>
        <v>1</v>
      </c>
      <c r="AA110" s="1117">
        <f t="shared" si="28"/>
        <v>0</v>
      </c>
      <c r="AB110" s="932">
        <f t="shared" si="29"/>
        <v>2047</v>
      </c>
      <c r="AC110" s="932">
        <f t="shared" si="30"/>
        <v>0</v>
      </c>
      <c r="AD110" s="1117">
        <f t="shared" si="31"/>
        <v>0</v>
      </c>
      <c r="AF110" s="1117">
        <f t="shared" si="32"/>
        <v>0</v>
      </c>
      <c r="AG110" s="1117">
        <f t="shared" si="32"/>
        <v>0</v>
      </c>
      <c r="AH110" s="1117">
        <f t="shared" si="32"/>
        <v>0</v>
      </c>
      <c r="AI110" s="1117">
        <f t="shared" si="32"/>
        <v>0</v>
      </c>
      <c r="AJ110" s="1117">
        <f t="shared" si="32"/>
        <v>0</v>
      </c>
      <c r="AK110" s="1117">
        <f t="shared" si="32"/>
        <v>0</v>
      </c>
      <c r="AL110" s="1117">
        <f t="shared" si="32"/>
        <v>0</v>
      </c>
      <c r="AM110" s="1117">
        <f t="shared" si="32"/>
        <v>0</v>
      </c>
      <c r="AN110" s="1117">
        <f t="shared" si="32"/>
        <v>0</v>
      </c>
      <c r="AO110" s="1117">
        <f t="shared" si="32"/>
        <v>0</v>
      </c>
      <c r="AP110" s="1117">
        <f t="shared" si="32"/>
        <v>0</v>
      </c>
      <c r="AQ110" s="1117">
        <f t="shared" si="32"/>
        <v>0</v>
      </c>
      <c r="AR110" s="1117">
        <f t="shared" si="32"/>
        <v>0</v>
      </c>
      <c r="AS110" s="1117">
        <f t="shared" si="32"/>
        <v>0</v>
      </c>
      <c r="AT110" s="1117">
        <f t="shared" si="32"/>
        <v>0</v>
      </c>
    </row>
    <row r="111" spans="1:46" hidden="1" outlineLevel="1">
      <c r="A111" s="1150"/>
      <c r="B111" s="1150"/>
      <c r="C111" s="932" t="s">
        <v>854</v>
      </c>
      <c r="D111" s="1152" t="s">
        <v>868</v>
      </c>
      <c r="E111" s="1152" t="s">
        <v>366</v>
      </c>
      <c r="F111" s="1161"/>
      <c r="G111" s="1161"/>
      <c r="H111" s="1161"/>
      <c r="I111" s="1161"/>
      <c r="J111" s="1161"/>
      <c r="K111" s="1161"/>
      <c r="L111" s="1161"/>
      <c r="M111" s="1161"/>
      <c r="N111" s="1161"/>
      <c r="O111" s="1161"/>
      <c r="P111" s="1161"/>
      <c r="Q111" s="1161"/>
      <c r="R111" s="1161"/>
      <c r="S111" s="1161"/>
      <c r="T111" s="1161"/>
      <c r="V111" s="1117">
        <v>20</v>
      </c>
      <c r="W111" s="1117">
        <f t="shared" si="27"/>
        <v>0</v>
      </c>
      <c r="X111" s="1136">
        <f t="shared" si="19"/>
        <v>0</v>
      </c>
      <c r="Y111" s="932">
        <f>Input!$C$8</f>
        <v>2027</v>
      </c>
      <c r="Z111" s="932">
        <f>Input!$D$8</f>
        <v>1</v>
      </c>
      <c r="AA111" s="1117">
        <f t="shared" si="28"/>
        <v>0</v>
      </c>
      <c r="AB111" s="932">
        <f t="shared" si="29"/>
        <v>2047</v>
      </c>
      <c r="AC111" s="932">
        <f t="shared" si="30"/>
        <v>0</v>
      </c>
      <c r="AD111" s="1117">
        <f t="shared" si="31"/>
        <v>0</v>
      </c>
      <c r="AF111" s="1117">
        <f t="shared" si="32"/>
        <v>0</v>
      </c>
      <c r="AG111" s="1117">
        <f t="shared" si="32"/>
        <v>0</v>
      </c>
      <c r="AH111" s="1117">
        <f t="shared" si="32"/>
        <v>0</v>
      </c>
      <c r="AI111" s="1117">
        <f t="shared" si="32"/>
        <v>0</v>
      </c>
      <c r="AJ111" s="1117">
        <f t="shared" si="32"/>
        <v>0</v>
      </c>
      <c r="AK111" s="1117">
        <f t="shared" si="32"/>
        <v>0</v>
      </c>
      <c r="AL111" s="1117">
        <f t="shared" si="32"/>
        <v>0</v>
      </c>
      <c r="AM111" s="1117">
        <f t="shared" si="32"/>
        <v>0</v>
      </c>
      <c r="AN111" s="1117">
        <f t="shared" si="32"/>
        <v>0</v>
      </c>
      <c r="AO111" s="1117">
        <f t="shared" si="32"/>
        <v>0</v>
      </c>
      <c r="AP111" s="1117">
        <f t="shared" si="32"/>
        <v>0</v>
      </c>
      <c r="AQ111" s="1117">
        <f t="shared" si="32"/>
        <v>0</v>
      </c>
      <c r="AR111" s="1117">
        <f t="shared" si="32"/>
        <v>0</v>
      </c>
      <c r="AS111" s="1117">
        <f t="shared" si="32"/>
        <v>0</v>
      </c>
      <c r="AT111" s="1117">
        <f t="shared" si="32"/>
        <v>0</v>
      </c>
    </row>
    <row r="112" spans="1:46" hidden="1" outlineLevel="1">
      <c r="A112" s="1150"/>
      <c r="B112" s="1150"/>
      <c r="C112" s="932" t="s">
        <v>387</v>
      </c>
      <c r="D112" s="1152" t="s">
        <v>868</v>
      </c>
      <c r="E112" s="1152" t="s">
        <v>366</v>
      </c>
      <c r="F112" s="1161"/>
      <c r="G112" s="1161"/>
      <c r="H112" s="1161"/>
      <c r="I112" s="1161"/>
      <c r="J112" s="1161"/>
      <c r="K112" s="1161"/>
      <c r="L112" s="1161"/>
      <c r="M112" s="1161"/>
      <c r="N112" s="1161"/>
      <c r="O112" s="1161"/>
      <c r="P112" s="1161"/>
      <c r="Q112" s="1161"/>
      <c r="R112" s="1161"/>
      <c r="S112" s="1161"/>
      <c r="T112" s="1161"/>
      <c r="V112" s="1117">
        <v>20</v>
      </c>
      <c r="W112" s="1117">
        <f t="shared" si="27"/>
        <v>0</v>
      </c>
      <c r="X112" s="1136">
        <f t="shared" si="19"/>
        <v>0</v>
      </c>
      <c r="Y112" s="932">
        <f>Input!$C$8</f>
        <v>2027</v>
      </c>
      <c r="Z112" s="932">
        <f>Input!$D$8</f>
        <v>1</v>
      </c>
      <c r="AA112" s="1117">
        <f t="shared" si="28"/>
        <v>0</v>
      </c>
      <c r="AB112" s="932">
        <f t="shared" si="29"/>
        <v>2047</v>
      </c>
      <c r="AC112" s="932">
        <f t="shared" si="30"/>
        <v>0</v>
      </c>
      <c r="AD112" s="1117">
        <f t="shared" si="31"/>
        <v>0</v>
      </c>
      <c r="AF112" s="1117">
        <f t="shared" si="32"/>
        <v>0</v>
      </c>
      <c r="AG112" s="1117">
        <f t="shared" si="32"/>
        <v>0</v>
      </c>
      <c r="AH112" s="1117">
        <f t="shared" si="32"/>
        <v>0</v>
      </c>
      <c r="AI112" s="1117">
        <f t="shared" si="32"/>
        <v>0</v>
      </c>
      <c r="AJ112" s="1117">
        <f t="shared" si="32"/>
        <v>0</v>
      </c>
      <c r="AK112" s="1117">
        <f t="shared" si="32"/>
        <v>0</v>
      </c>
      <c r="AL112" s="1117">
        <f t="shared" si="32"/>
        <v>0</v>
      </c>
      <c r="AM112" s="1117">
        <f t="shared" si="32"/>
        <v>0</v>
      </c>
      <c r="AN112" s="1117">
        <f t="shared" si="32"/>
        <v>0</v>
      </c>
      <c r="AO112" s="1117">
        <f t="shared" si="32"/>
        <v>0</v>
      </c>
      <c r="AP112" s="1117">
        <f t="shared" si="32"/>
        <v>0</v>
      </c>
      <c r="AQ112" s="1117">
        <f t="shared" si="32"/>
        <v>0</v>
      </c>
      <c r="AR112" s="1117">
        <f t="shared" si="32"/>
        <v>0</v>
      </c>
      <c r="AS112" s="1117">
        <f t="shared" si="32"/>
        <v>0</v>
      </c>
      <c r="AT112" s="1117">
        <f t="shared" si="32"/>
        <v>0</v>
      </c>
    </row>
    <row r="113" spans="1:46" hidden="1" outlineLevel="1">
      <c r="A113" s="1150"/>
      <c r="B113" s="1150"/>
      <c r="C113" s="932" t="s">
        <v>388</v>
      </c>
      <c r="D113" s="1152" t="s">
        <v>868</v>
      </c>
      <c r="E113" s="1152" t="s">
        <v>366</v>
      </c>
      <c r="F113" s="1161"/>
      <c r="G113" s="1161"/>
      <c r="H113" s="1161"/>
      <c r="I113" s="1161"/>
      <c r="J113" s="1161"/>
      <c r="K113" s="1161"/>
      <c r="L113" s="1161"/>
      <c r="M113" s="1161"/>
      <c r="N113" s="1161"/>
      <c r="O113" s="1161"/>
      <c r="P113" s="1161"/>
      <c r="Q113" s="1161"/>
      <c r="R113" s="1161"/>
      <c r="S113" s="1161"/>
      <c r="T113" s="1161"/>
      <c r="V113" s="1117">
        <v>20</v>
      </c>
      <c r="W113" s="1117">
        <f t="shared" si="27"/>
        <v>0</v>
      </c>
      <c r="X113" s="1136">
        <f t="shared" si="19"/>
        <v>0</v>
      </c>
      <c r="Y113" s="932">
        <f>Input!$C$8</f>
        <v>2027</v>
      </c>
      <c r="Z113" s="932">
        <f>Input!$D$8</f>
        <v>1</v>
      </c>
      <c r="AA113" s="1117">
        <f t="shared" si="28"/>
        <v>0</v>
      </c>
      <c r="AB113" s="932">
        <f t="shared" si="29"/>
        <v>2047</v>
      </c>
      <c r="AC113" s="932">
        <f t="shared" si="30"/>
        <v>0</v>
      </c>
      <c r="AD113" s="1117">
        <f t="shared" si="31"/>
        <v>0</v>
      </c>
      <c r="AF113" s="1117">
        <f t="shared" si="32"/>
        <v>0</v>
      </c>
      <c r="AG113" s="1117">
        <f t="shared" si="32"/>
        <v>0</v>
      </c>
      <c r="AH113" s="1117">
        <f t="shared" si="32"/>
        <v>0</v>
      </c>
      <c r="AI113" s="1117">
        <f t="shared" si="32"/>
        <v>0</v>
      </c>
      <c r="AJ113" s="1117">
        <f t="shared" si="32"/>
        <v>0</v>
      </c>
      <c r="AK113" s="1117">
        <f t="shared" si="32"/>
        <v>0</v>
      </c>
      <c r="AL113" s="1117">
        <f t="shared" si="32"/>
        <v>0</v>
      </c>
      <c r="AM113" s="1117">
        <f t="shared" si="32"/>
        <v>0</v>
      </c>
      <c r="AN113" s="1117">
        <f t="shared" si="32"/>
        <v>0</v>
      </c>
      <c r="AO113" s="1117">
        <f t="shared" si="32"/>
        <v>0</v>
      </c>
      <c r="AP113" s="1117">
        <f t="shared" si="32"/>
        <v>0</v>
      </c>
      <c r="AQ113" s="1117">
        <f t="shared" si="32"/>
        <v>0</v>
      </c>
      <c r="AR113" s="1117">
        <f t="shared" si="32"/>
        <v>0</v>
      </c>
      <c r="AS113" s="1117">
        <f t="shared" si="32"/>
        <v>0</v>
      </c>
      <c r="AT113" s="1117">
        <f t="shared" si="32"/>
        <v>0</v>
      </c>
    </row>
    <row r="114" spans="1:46" hidden="1" outlineLevel="1">
      <c r="A114" s="1150"/>
      <c r="B114" s="1150"/>
      <c r="C114" s="932" t="s">
        <v>389</v>
      </c>
      <c r="D114" s="1152" t="s">
        <v>868</v>
      </c>
      <c r="E114" s="1152" t="s">
        <v>366</v>
      </c>
      <c r="F114" s="1161"/>
      <c r="G114" s="1161"/>
      <c r="H114" s="1161"/>
      <c r="I114" s="1161"/>
      <c r="J114" s="1161"/>
      <c r="K114" s="1161"/>
      <c r="L114" s="1161"/>
      <c r="M114" s="1161"/>
      <c r="N114" s="1161"/>
      <c r="O114" s="1161"/>
      <c r="P114" s="1161"/>
      <c r="Q114" s="1161"/>
      <c r="R114" s="1161"/>
      <c r="S114" s="1161"/>
      <c r="T114" s="1161"/>
      <c r="V114" s="1117">
        <v>20</v>
      </c>
      <c r="W114" s="1117">
        <f t="shared" si="27"/>
        <v>0</v>
      </c>
      <c r="X114" s="1136">
        <f t="shared" si="19"/>
        <v>0</v>
      </c>
      <c r="Y114" s="932">
        <f>Input!$C$8</f>
        <v>2027</v>
      </c>
      <c r="Z114" s="932">
        <f>Input!$D$8</f>
        <v>1</v>
      </c>
      <c r="AA114" s="1117">
        <f t="shared" si="28"/>
        <v>0</v>
      </c>
      <c r="AB114" s="932">
        <f t="shared" si="29"/>
        <v>2047</v>
      </c>
      <c r="AC114" s="932">
        <f t="shared" si="30"/>
        <v>0</v>
      </c>
      <c r="AD114" s="1117">
        <f t="shared" si="31"/>
        <v>0</v>
      </c>
      <c r="AF114" s="1117">
        <f t="shared" si="32"/>
        <v>0</v>
      </c>
      <c r="AG114" s="1117">
        <f t="shared" si="32"/>
        <v>0</v>
      </c>
      <c r="AH114" s="1117">
        <f t="shared" si="32"/>
        <v>0</v>
      </c>
      <c r="AI114" s="1117">
        <f t="shared" si="32"/>
        <v>0</v>
      </c>
      <c r="AJ114" s="1117">
        <f t="shared" si="32"/>
        <v>0</v>
      </c>
      <c r="AK114" s="1117">
        <f t="shared" si="32"/>
        <v>0</v>
      </c>
      <c r="AL114" s="1117">
        <f t="shared" si="32"/>
        <v>0</v>
      </c>
      <c r="AM114" s="1117">
        <f t="shared" si="32"/>
        <v>0</v>
      </c>
      <c r="AN114" s="1117">
        <f t="shared" si="32"/>
        <v>0</v>
      </c>
      <c r="AO114" s="1117">
        <f t="shared" si="32"/>
        <v>0</v>
      </c>
      <c r="AP114" s="1117">
        <f t="shared" si="32"/>
        <v>0</v>
      </c>
      <c r="AQ114" s="1117">
        <f t="shared" si="32"/>
        <v>0</v>
      </c>
      <c r="AR114" s="1117">
        <f t="shared" si="32"/>
        <v>0</v>
      </c>
      <c r="AS114" s="1117">
        <f t="shared" si="32"/>
        <v>0</v>
      </c>
      <c r="AT114" s="1117">
        <f t="shared" si="32"/>
        <v>0</v>
      </c>
    </row>
    <row r="115" spans="1:46" hidden="1" outlineLevel="1">
      <c r="A115" s="1150"/>
      <c r="B115" s="1150"/>
      <c r="C115" s="932" t="s">
        <v>856</v>
      </c>
      <c r="D115" s="1152" t="s">
        <v>868</v>
      </c>
      <c r="E115" s="1152" t="s">
        <v>366</v>
      </c>
      <c r="F115" s="1161"/>
      <c r="G115" s="1161"/>
      <c r="H115" s="1161"/>
      <c r="I115" s="1161"/>
      <c r="J115" s="1161"/>
      <c r="K115" s="1161"/>
      <c r="L115" s="1161"/>
      <c r="M115" s="1161"/>
      <c r="N115" s="1161"/>
      <c r="O115" s="1161"/>
      <c r="P115" s="1161"/>
      <c r="Q115" s="1161"/>
      <c r="R115" s="1161"/>
      <c r="S115" s="1161"/>
      <c r="T115" s="1161"/>
      <c r="V115" s="1117">
        <v>20</v>
      </c>
      <c r="W115" s="1117">
        <f t="shared" si="27"/>
        <v>0</v>
      </c>
      <c r="X115" s="1136">
        <f t="shared" si="19"/>
        <v>0</v>
      </c>
      <c r="Y115" s="932">
        <f>Input!$C$8</f>
        <v>2027</v>
      </c>
      <c r="Z115" s="932">
        <f>Input!$D$8</f>
        <v>1</v>
      </c>
      <c r="AA115" s="1117">
        <f t="shared" si="28"/>
        <v>0</v>
      </c>
      <c r="AB115" s="932">
        <f t="shared" si="29"/>
        <v>2047</v>
      </c>
      <c r="AC115" s="932">
        <f t="shared" si="30"/>
        <v>0</v>
      </c>
      <c r="AD115" s="1117">
        <f t="shared" si="31"/>
        <v>0</v>
      </c>
      <c r="AF115" s="1117">
        <f t="shared" si="32"/>
        <v>0</v>
      </c>
      <c r="AG115" s="1117">
        <f t="shared" si="32"/>
        <v>0</v>
      </c>
      <c r="AH115" s="1117">
        <f t="shared" si="32"/>
        <v>0</v>
      </c>
      <c r="AI115" s="1117">
        <f t="shared" si="32"/>
        <v>0</v>
      </c>
      <c r="AJ115" s="1117">
        <f t="shared" si="32"/>
        <v>0</v>
      </c>
      <c r="AK115" s="1117">
        <f t="shared" si="32"/>
        <v>0</v>
      </c>
      <c r="AL115" s="1117">
        <f t="shared" si="32"/>
        <v>0</v>
      </c>
      <c r="AM115" s="1117">
        <f t="shared" si="32"/>
        <v>0</v>
      </c>
      <c r="AN115" s="1117">
        <f t="shared" si="32"/>
        <v>0</v>
      </c>
      <c r="AO115" s="1117">
        <f t="shared" si="32"/>
        <v>0</v>
      </c>
      <c r="AP115" s="1117">
        <f t="shared" si="32"/>
        <v>0</v>
      </c>
      <c r="AQ115" s="1117">
        <f t="shared" si="32"/>
        <v>0</v>
      </c>
      <c r="AR115" s="1117">
        <f t="shared" si="32"/>
        <v>0</v>
      </c>
      <c r="AS115" s="1117">
        <f t="shared" si="32"/>
        <v>0</v>
      </c>
      <c r="AT115" s="1117">
        <f t="shared" si="32"/>
        <v>0</v>
      </c>
    </row>
    <row r="116" spans="1:46" hidden="1" outlineLevel="1">
      <c r="A116" s="1150"/>
      <c r="B116" s="1150"/>
      <c r="C116" s="932" t="s">
        <v>857</v>
      </c>
      <c r="D116" s="1152" t="s">
        <v>868</v>
      </c>
      <c r="E116" s="1152" t="s">
        <v>366</v>
      </c>
      <c r="F116" s="1161"/>
      <c r="G116" s="1161"/>
      <c r="H116" s="1161"/>
      <c r="I116" s="1161"/>
      <c r="J116" s="1161"/>
      <c r="K116" s="1161"/>
      <c r="L116" s="1161"/>
      <c r="M116" s="1161"/>
      <c r="N116" s="1161"/>
      <c r="O116" s="1161"/>
      <c r="P116" s="1161"/>
      <c r="Q116" s="1161"/>
      <c r="R116" s="1161"/>
      <c r="S116" s="1161"/>
      <c r="T116" s="1161"/>
      <c r="V116" s="1117">
        <v>20</v>
      </c>
      <c r="W116" s="1117">
        <f t="shared" si="27"/>
        <v>0</v>
      </c>
      <c r="X116" s="1136">
        <f t="shared" si="19"/>
        <v>0</v>
      </c>
      <c r="Y116" s="932">
        <f>Input!$C$8</f>
        <v>2027</v>
      </c>
      <c r="Z116" s="932">
        <f>Input!$D$8</f>
        <v>1</v>
      </c>
      <c r="AA116" s="1117">
        <f t="shared" si="28"/>
        <v>0</v>
      </c>
      <c r="AB116" s="932">
        <f t="shared" si="29"/>
        <v>2047</v>
      </c>
      <c r="AC116" s="932">
        <f t="shared" si="30"/>
        <v>0</v>
      </c>
      <c r="AD116" s="1117">
        <f t="shared" si="31"/>
        <v>0</v>
      </c>
      <c r="AF116" s="1117">
        <f t="shared" si="32"/>
        <v>0</v>
      </c>
      <c r="AG116" s="1117">
        <f t="shared" si="32"/>
        <v>0</v>
      </c>
      <c r="AH116" s="1117">
        <f t="shared" si="32"/>
        <v>0</v>
      </c>
      <c r="AI116" s="1117">
        <f t="shared" si="32"/>
        <v>0</v>
      </c>
      <c r="AJ116" s="1117">
        <f t="shared" si="32"/>
        <v>0</v>
      </c>
      <c r="AK116" s="1117">
        <f t="shared" si="32"/>
        <v>0</v>
      </c>
      <c r="AL116" s="1117">
        <f t="shared" si="32"/>
        <v>0</v>
      </c>
      <c r="AM116" s="1117">
        <f t="shared" si="32"/>
        <v>0</v>
      </c>
      <c r="AN116" s="1117">
        <f t="shared" si="32"/>
        <v>0</v>
      </c>
      <c r="AO116" s="1117">
        <f t="shared" si="32"/>
        <v>0</v>
      </c>
      <c r="AP116" s="1117">
        <f t="shared" si="32"/>
        <v>0</v>
      </c>
      <c r="AQ116" s="1117">
        <f t="shared" si="32"/>
        <v>0</v>
      </c>
      <c r="AR116" s="1117">
        <f t="shared" si="32"/>
        <v>0</v>
      </c>
      <c r="AS116" s="1117">
        <f t="shared" si="32"/>
        <v>0</v>
      </c>
      <c r="AT116" s="1117">
        <f t="shared" si="32"/>
        <v>0</v>
      </c>
    </row>
    <row r="117" spans="1:46" hidden="1" outlineLevel="1">
      <c r="A117" s="1150"/>
      <c r="B117" s="1150"/>
      <c r="C117" s="932" t="s">
        <v>859</v>
      </c>
      <c r="D117" s="1152" t="s">
        <v>868</v>
      </c>
      <c r="E117" s="1152" t="s">
        <v>366</v>
      </c>
      <c r="F117" s="1161"/>
      <c r="G117" s="1161"/>
      <c r="H117" s="1161"/>
      <c r="I117" s="1161"/>
      <c r="J117" s="1161"/>
      <c r="K117" s="1161"/>
      <c r="L117" s="1161"/>
      <c r="M117" s="1161"/>
      <c r="N117" s="1161"/>
      <c r="O117" s="1161"/>
      <c r="P117" s="1161"/>
      <c r="Q117" s="1161"/>
      <c r="R117" s="1161"/>
      <c r="S117" s="1161"/>
      <c r="T117" s="1161"/>
      <c r="V117" s="1117">
        <v>20</v>
      </c>
      <c r="W117" s="1117">
        <f t="shared" si="27"/>
        <v>0</v>
      </c>
      <c r="X117" s="1136">
        <f t="shared" si="19"/>
        <v>0</v>
      </c>
      <c r="Y117" s="932">
        <f>Input!$C$8</f>
        <v>2027</v>
      </c>
      <c r="Z117" s="932">
        <f>Input!$D$8</f>
        <v>1</v>
      </c>
      <c r="AA117" s="1117">
        <f t="shared" si="28"/>
        <v>0</v>
      </c>
      <c r="AB117" s="932">
        <f t="shared" si="29"/>
        <v>2047</v>
      </c>
      <c r="AC117" s="932">
        <f t="shared" si="30"/>
        <v>0</v>
      </c>
      <c r="AD117" s="1117">
        <f t="shared" si="31"/>
        <v>0</v>
      </c>
      <c r="AF117" s="1117">
        <f t="shared" si="32"/>
        <v>0</v>
      </c>
      <c r="AG117" s="1117">
        <f t="shared" si="32"/>
        <v>0</v>
      </c>
      <c r="AH117" s="1117">
        <f t="shared" si="32"/>
        <v>0</v>
      </c>
      <c r="AI117" s="1117">
        <f t="shared" si="32"/>
        <v>0</v>
      </c>
      <c r="AJ117" s="1117">
        <f t="shared" si="32"/>
        <v>0</v>
      </c>
      <c r="AK117" s="1117">
        <f t="shared" si="32"/>
        <v>0</v>
      </c>
      <c r="AL117" s="1117">
        <f t="shared" si="32"/>
        <v>0</v>
      </c>
      <c r="AM117" s="1117">
        <f t="shared" si="32"/>
        <v>0</v>
      </c>
      <c r="AN117" s="1117">
        <f t="shared" si="32"/>
        <v>0</v>
      </c>
      <c r="AO117" s="1117">
        <f t="shared" si="32"/>
        <v>0</v>
      </c>
      <c r="AP117" s="1117">
        <f t="shared" si="32"/>
        <v>0</v>
      </c>
      <c r="AQ117" s="1117">
        <f t="shared" si="32"/>
        <v>0</v>
      </c>
      <c r="AR117" s="1117">
        <f t="shared" si="32"/>
        <v>0</v>
      </c>
      <c r="AS117" s="1117">
        <f t="shared" si="32"/>
        <v>0</v>
      </c>
      <c r="AT117" s="1117">
        <f t="shared" si="32"/>
        <v>0</v>
      </c>
    </row>
    <row r="118" spans="1:46" hidden="1" outlineLevel="1">
      <c r="A118" s="1150"/>
      <c r="B118" s="1150"/>
      <c r="C118" s="932" t="s">
        <v>860</v>
      </c>
      <c r="D118" s="1152" t="s">
        <v>868</v>
      </c>
      <c r="E118" s="1152" t="s">
        <v>366</v>
      </c>
      <c r="F118" s="1161"/>
      <c r="G118" s="1161"/>
      <c r="H118" s="1161"/>
      <c r="I118" s="1161"/>
      <c r="J118" s="1161"/>
      <c r="K118" s="1161"/>
      <c r="L118" s="1161"/>
      <c r="M118" s="1161"/>
      <c r="N118" s="1161"/>
      <c r="O118" s="1161"/>
      <c r="P118" s="1161"/>
      <c r="Q118" s="1161"/>
      <c r="R118" s="1161"/>
      <c r="S118" s="1161"/>
      <c r="T118" s="1161"/>
      <c r="V118" s="1117">
        <v>20</v>
      </c>
      <c r="W118" s="1117">
        <f t="shared" si="27"/>
        <v>0</v>
      </c>
      <c r="X118" s="1136">
        <f t="shared" si="19"/>
        <v>0</v>
      </c>
      <c r="Y118" s="932">
        <f>Input!$C$8</f>
        <v>2027</v>
      </c>
      <c r="Z118" s="932">
        <f>Input!$D$8</f>
        <v>1</v>
      </c>
      <c r="AA118" s="1117">
        <f t="shared" si="28"/>
        <v>0</v>
      </c>
      <c r="AB118" s="932">
        <f t="shared" si="29"/>
        <v>2047</v>
      </c>
      <c r="AC118" s="932">
        <f t="shared" si="30"/>
        <v>0</v>
      </c>
      <c r="AD118" s="1117">
        <f t="shared" si="31"/>
        <v>0</v>
      </c>
      <c r="AF118" s="1117">
        <f t="shared" si="32"/>
        <v>0</v>
      </c>
      <c r="AG118" s="1117">
        <f t="shared" si="32"/>
        <v>0</v>
      </c>
      <c r="AH118" s="1117">
        <f t="shared" si="32"/>
        <v>0</v>
      </c>
      <c r="AI118" s="1117">
        <f t="shared" si="32"/>
        <v>0</v>
      </c>
      <c r="AJ118" s="1117">
        <f t="shared" si="32"/>
        <v>0</v>
      </c>
      <c r="AK118" s="1117">
        <f t="shared" si="32"/>
        <v>0</v>
      </c>
      <c r="AL118" s="1117">
        <f t="shared" si="32"/>
        <v>0</v>
      </c>
      <c r="AM118" s="1117">
        <f t="shared" si="32"/>
        <v>0</v>
      </c>
      <c r="AN118" s="1117">
        <f t="shared" si="32"/>
        <v>0</v>
      </c>
      <c r="AO118" s="1117">
        <f t="shared" si="32"/>
        <v>0</v>
      </c>
      <c r="AP118" s="1117">
        <f t="shared" si="32"/>
        <v>0</v>
      </c>
      <c r="AQ118" s="1117">
        <f t="shared" si="32"/>
        <v>0</v>
      </c>
      <c r="AR118" s="1117">
        <f t="shared" si="32"/>
        <v>0</v>
      </c>
      <c r="AS118" s="1117">
        <f t="shared" si="32"/>
        <v>0</v>
      </c>
      <c r="AT118" s="1117">
        <f t="shared" si="32"/>
        <v>0</v>
      </c>
    </row>
    <row r="119" spans="1:46" hidden="1" outlineLevel="1">
      <c r="A119" s="1150"/>
      <c r="B119" s="1150"/>
      <c r="C119" s="932" t="s">
        <v>861</v>
      </c>
      <c r="D119" s="1152" t="s">
        <v>868</v>
      </c>
      <c r="E119" s="1152" t="s">
        <v>366</v>
      </c>
      <c r="F119" s="1161"/>
      <c r="G119" s="1161"/>
      <c r="H119" s="1161"/>
      <c r="I119" s="1161"/>
      <c r="J119" s="1161"/>
      <c r="K119" s="1161"/>
      <c r="L119" s="1161"/>
      <c r="M119" s="1161"/>
      <c r="N119" s="1161"/>
      <c r="O119" s="1161"/>
      <c r="P119" s="1161"/>
      <c r="Q119" s="1161"/>
      <c r="R119" s="1161"/>
      <c r="S119" s="1161"/>
      <c r="T119" s="1161"/>
      <c r="V119" s="1117">
        <v>20</v>
      </c>
      <c r="W119" s="1117">
        <f t="shared" si="27"/>
        <v>0</v>
      </c>
      <c r="X119" s="1136">
        <f t="shared" si="19"/>
        <v>0</v>
      </c>
      <c r="Y119" s="932">
        <f>Input!$C$8</f>
        <v>2027</v>
      </c>
      <c r="Z119" s="932">
        <f>Input!$D$8</f>
        <v>1</v>
      </c>
      <c r="AA119" s="1117">
        <f t="shared" si="28"/>
        <v>0</v>
      </c>
      <c r="AB119" s="932">
        <f t="shared" si="29"/>
        <v>2047</v>
      </c>
      <c r="AC119" s="932">
        <f t="shared" si="30"/>
        <v>0</v>
      </c>
      <c r="AD119" s="1117">
        <f t="shared" si="31"/>
        <v>0</v>
      </c>
      <c r="AF119" s="1117">
        <f t="shared" si="32"/>
        <v>0</v>
      </c>
      <c r="AG119" s="1117">
        <f t="shared" si="32"/>
        <v>0</v>
      </c>
      <c r="AH119" s="1117">
        <f t="shared" si="32"/>
        <v>0</v>
      </c>
      <c r="AI119" s="1117">
        <f t="shared" si="32"/>
        <v>0</v>
      </c>
      <c r="AJ119" s="1117">
        <f t="shared" si="32"/>
        <v>0</v>
      </c>
      <c r="AK119" s="1117">
        <f t="shared" si="32"/>
        <v>0</v>
      </c>
      <c r="AL119" s="1117">
        <f t="shared" si="32"/>
        <v>0</v>
      </c>
      <c r="AM119" s="1117">
        <f t="shared" si="32"/>
        <v>0</v>
      </c>
      <c r="AN119" s="1117">
        <f t="shared" si="32"/>
        <v>0</v>
      </c>
      <c r="AO119" s="1117">
        <f t="shared" si="32"/>
        <v>0</v>
      </c>
      <c r="AP119" s="1117">
        <f t="shared" si="32"/>
        <v>0</v>
      </c>
      <c r="AQ119" s="1117">
        <f t="shared" si="32"/>
        <v>0</v>
      </c>
      <c r="AR119" s="1117">
        <f t="shared" si="32"/>
        <v>0</v>
      </c>
      <c r="AS119" s="1117">
        <f t="shared" si="32"/>
        <v>0</v>
      </c>
      <c r="AT119" s="1117">
        <f t="shared" si="32"/>
        <v>0</v>
      </c>
    </row>
    <row r="120" spans="1:46" hidden="1" outlineLevel="1">
      <c r="A120" s="1150"/>
      <c r="B120" s="1150"/>
      <c r="C120" s="932" t="str">
        <f t="shared" si="25"/>
        <v>11 Downpayments / License fee</v>
      </c>
      <c r="D120" s="1152" t="s">
        <v>868</v>
      </c>
      <c r="E120" s="1152" t="s">
        <v>366</v>
      </c>
      <c r="F120" s="1161"/>
      <c r="G120" s="1161"/>
      <c r="H120" s="1161"/>
      <c r="I120" s="1161"/>
      <c r="J120" s="1161"/>
      <c r="K120" s="1161"/>
      <c r="L120" s="1161"/>
      <c r="M120" s="1161"/>
      <c r="N120" s="1161"/>
      <c r="O120" s="1161"/>
      <c r="P120" s="1161"/>
      <c r="Q120" s="1161"/>
      <c r="R120" s="1161"/>
      <c r="S120" s="1161"/>
      <c r="T120" s="1161"/>
      <c r="V120" s="1117">
        <v>20</v>
      </c>
      <c r="W120" s="1117">
        <f t="shared" si="27"/>
        <v>0</v>
      </c>
      <c r="X120" s="1136">
        <f t="shared" si="19"/>
        <v>0</v>
      </c>
      <c r="Y120" s="932">
        <f>Input!$C$8</f>
        <v>2027</v>
      </c>
      <c r="Z120" s="932">
        <f>Input!$D$8</f>
        <v>1</v>
      </c>
      <c r="AA120" s="1117">
        <f t="shared" si="28"/>
        <v>0</v>
      </c>
      <c r="AB120" s="932">
        <f t="shared" si="29"/>
        <v>2047</v>
      </c>
      <c r="AC120" s="932">
        <f t="shared" si="30"/>
        <v>0</v>
      </c>
      <c r="AD120" s="1117">
        <f t="shared" si="31"/>
        <v>0</v>
      </c>
      <c r="AF120" s="1117">
        <f t="shared" si="32"/>
        <v>0</v>
      </c>
      <c r="AG120" s="1117">
        <f t="shared" si="32"/>
        <v>0</v>
      </c>
      <c r="AH120" s="1117">
        <f t="shared" si="32"/>
        <v>0</v>
      </c>
      <c r="AI120" s="1117">
        <f t="shared" si="32"/>
        <v>0</v>
      </c>
      <c r="AJ120" s="1117">
        <f t="shared" si="32"/>
        <v>0</v>
      </c>
      <c r="AK120" s="1117">
        <f t="shared" si="32"/>
        <v>0</v>
      </c>
      <c r="AL120" s="1117">
        <f t="shared" si="32"/>
        <v>0</v>
      </c>
      <c r="AM120" s="1117">
        <f t="shared" si="32"/>
        <v>0</v>
      </c>
      <c r="AN120" s="1117">
        <f t="shared" si="32"/>
        <v>0</v>
      </c>
      <c r="AO120" s="1117">
        <f t="shared" si="32"/>
        <v>0</v>
      </c>
      <c r="AP120" s="1117">
        <f t="shared" si="32"/>
        <v>0</v>
      </c>
      <c r="AQ120" s="1117">
        <f t="shared" si="32"/>
        <v>0</v>
      </c>
      <c r="AR120" s="1117">
        <f t="shared" si="32"/>
        <v>0</v>
      </c>
      <c r="AS120" s="1117">
        <f t="shared" si="32"/>
        <v>0</v>
      </c>
      <c r="AT120" s="1117">
        <f t="shared" si="32"/>
        <v>0</v>
      </c>
    </row>
    <row r="121" spans="1:46" hidden="1" outlineLevel="1">
      <c r="A121" s="1150"/>
      <c r="B121" s="1150"/>
      <c r="C121" s="1159" t="str">
        <f t="shared" si="25"/>
        <v>12 Dummy</v>
      </c>
      <c r="D121" s="1165" t="s">
        <v>868</v>
      </c>
      <c r="E121" s="1152" t="s">
        <v>366</v>
      </c>
      <c r="F121" s="1161"/>
      <c r="G121" s="1161"/>
      <c r="H121" s="1161"/>
      <c r="I121" s="1161"/>
      <c r="J121" s="1161"/>
      <c r="K121" s="1161"/>
      <c r="L121" s="1161"/>
      <c r="M121" s="1161"/>
      <c r="N121" s="1161"/>
      <c r="O121" s="1161"/>
      <c r="P121" s="1161"/>
      <c r="Q121" s="1161"/>
      <c r="R121" s="1161"/>
      <c r="S121" s="1161"/>
      <c r="T121" s="1161"/>
      <c r="V121" s="1117">
        <v>20</v>
      </c>
      <c r="W121" s="1117">
        <f t="shared" si="27"/>
        <v>0</v>
      </c>
      <c r="X121" s="1136">
        <f t="shared" si="19"/>
        <v>0</v>
      </c>
      <c r="Y121" s="932">
        <f>Input!$C$8</f>
        <v>2027</v>
      </c>
      <c r="Z121" s="932">
        <f>Input!$D$8</f>
        <v>1</v>
      </c>
      <c r="AA121" s="1117">
        <f t="shared" si="28"/>
        <v>0</v>
      </c>
      <c r="AB121" s="932">
        <f t="shared" si="29"/>
        <v>2047</v>
      </c>
      <c r="AC121" s="932">
        <f t="shared" si="30"/>
        <v>0</v>
      </c>
      <c r="AD121" s="1117">
        <f t="shared" si="31"/>
        <v>0</v>
      </c>
      <c r="AF121" s="1117">
        <f t="shared" si="32"/>
        <v>0</v>
      </c>
      <c r="AG121" s="1117">
        <f t="shared" si="32"/>
        <v>0</v>
      </c>
      <c r="AH121" s="1117">
        <f t="shared" si="32"/>
        <v>0</v>
      </c>
      <c r="AI121" s="1117">
        <f t="shared" si="32"/>
        <v>0</v>
      </c>
      <c r="AJ121" s="1117">
        <f t="shared" si="32"/>
        <v>0</v>
      </c>
      <c r="AK121" s="1117">
        <f t="shared" si="32"/>
        <v>0</v>
      </c>
      <c r="AL121" s="1117">
        <f t="shared" si="32"/>
        <v>0</v>
      </c>
      <c r="AM121" s="1117">
        <f t="shared" si="32"/>
        <v>0</v>
      </c>
      <c r="AN121" s="1117">
        <f t="shared" si="32"/>
        <v>0</v>
      </c>
      <c r="AO121" s="1117">
        <f t="shared" si="32"/>
        <v>0</v>
      </c>
      <c r="AP121" s="1117">
        <f t="shared" si="32"/>
        <v>0</v>
      </c>
      <c r="AQ121" s="1117">
        <f t="shared" si="32"/>
        <v>0</v>
      </c>
      <c r="AR121" s="1117">
        <f t="shared" si="32"/>
        <v>0</v>
      </c>
      <c r="AS121" s="1117">
        <f t="shared" si="32"/>
        <v>0</v>
      </c>
      <c r="AT121" s="1117">
        <f t="shared" si="32"/>
        <v>0</v>
      </c>
    </row>
    <row r="122" spans="1:46" hidden="1" outlineLevel="1">
      <c r="A122" s="1150"/>
      <c r="B122" s="1150"/>
      <c r="C122" s="1151" t="s">
        <v>854</v>
      </c>
      <c r="D122" s="1151" t="s">
        <v>855</v>
      </c>
      <c r="E122" s="1152" t="s">
        <v>366</v>
      </c>
      <c r="F122" s="1161"/>
      <c r="G122" s="1161"/>
      <c r="H122" s="1161"/>
      <c r="I122" s="1161"/>
      <c r="J122" s="1161"/>
      <c r="K122" s="1161"/>
      <c r="L122" s="1161"/>
      <c r="M122" s="1161"/>
      <c r="N122" s="1161"/>
      <c r="O122" s="1161"/>
      <c r="P122" s="1161"/>
      <c r="Q122" s="1161"/>
      <c r="R122" s="1161"/>
      <c r="S122" s="1161"/>
      <c r="T122" s="1161"/>
      <c r="V122" s="1117">
        <v>20</v>
      </c>
      <c r="W122" s="1117">
        <f t="shared" si="27"/>
        <v>0</v>
      </c>
      <c r="X122" s="1136">
        <f t="shared" si="19"/>
        <v>0</v>
      </c>
      <c r="Y122" s="932">
        <f>Input!$C$8</f>
        <v>2027</v>
      </c>
      <c r="Z122" s="932">
        <f>Input!$D$8</f>
        <v>1</v>
      </c>
      <c r="AA122" s="1117">
        <f t="shared" si="28"/>
        <v>0</v>
      </c>
      <c r="AB122" s="932">
        <f t="shared" si="29"/>
        <v>2047</v>
      </c>
      <c r="AC122" s="932">
        <f t="shared" si="30"/>
        <v>0</v>
      </c>
      <c r="AD122" s="1117">
        <f t="shared" si="31"/>
        <v>0</v>
      </c>
      <c r="AF122" s="1117">
        <f t="shared" ref="AF122:AT138" si="33">IF(OR(AF$18&lt;$Y122,AF$18&gt;$AB122),0,
IF(AND(AF$18&gt;$Y122,AF$18&lt;$AB122),$X122,
IF(AF$18=$Y122,$AA122,
IF(AF$18=$AB122,$AD122,))))</f>
        <v>0</v>
      </c>
      <c r="AG122" s="1117">
        <f t="shared" si="33"/>
        <v>0</v>
      </c>
      <c r="AH122" s="1117">
        <f t="shared" si="33"/>
        <v>0</v>
      </c>
      <c r="AI122" s="1117">
        <f t="shared" si="33"/>
        <v>0</v>
      </c>
      <c r="AJ122" s="1117">
        <f t="shared" si="33"/>
        <v>0</v>
      </c>
      <c r="AK122" s="1117">
        <f t="shared" si="33"/>
        <v>0</v>
      </c>
      <c r="AL122" s="1117">
        <f t="shared" si="33"/>
        <v>0</v>
      </c>
      <c r="AM122" s="1117">
        <f t="shared" si="33"/>
        <v>0</v>
      </c>
      <c r="AN122" s="1117">
        <f t="shared" si="33"/>
        <v>0</v>
      </c>
      <c r="AO122" s="1117">
        <f t="shared" si="33"/>
        <v>0</v>
      </c>
      <c r="AP122" s="1117">
        <f t="shared" si="33"/>
        <v>0</v>
      </c>
      <c r="AQ122" s="1117">
        <f t="shared" si="33"/>
        <v>0</v>
      </c>
      <c r="AR122" s="1117">
        <f t="shared" si="33"/>
        <v>0</v>
      </c>
      <c r="AS122" s="1117">
        <f t="shared" si="33"/>
        <v>0</v>
      </c>
      <c r="AT122" s="1117">
        <f t="shared" si="33"/>
        <v>0</v>
      </c>
    </row>
    <row r="123" spans="1:46" hidden="1" outlineLevel="1">
      <c r="A123" s="1150"/>
      <c r="B123" s="1150"/>
      <c r="C123" s="932" t="s">
        <v>387</v>
      </c>
      <c r="D123" s="932" t="s">
        <v>855</v>
      </c>
      <c r="E123" s="1152" t="s">
        <v>366</v>
      </c>
      <c r="F123" s="1161"/>
      <c r="G123" s="1161"/>
      <c r="H123" s="1161"/>
      <c r="I123" s="1161"/>
      <c r="J123" s="1161"/>
      <c r="K123" s="1161"/>
      <c r="L123" s="1161"/>
      <c r="M123" s="1161"/>
      <c r="N123" s="1161"/>
      <c r="O123" s="1161"/>
      <c r="P123" s="1161"/>
      <c r="Q123" s="1161"/>
      <c r="R123" s="1161"/>
      <c r="S123" s="1161"/>
      <c r="T123" s="1161"/>
      <c r="V123" s="1117">
        <v>20</v>
      </c>
      <c r="W123" s="1117">
        <f t="shared" si="27"/>
        <v>0</v>
      </c>
      <c r="X123" s="1136">
        <f t="shared" si="19"/>
        <v>0</v>
      </c>
      <c r="Y123" s="932">
        <f>Input!$C$8</f>
        <v>2027</v>
      </c>
      <c r="Z123" s="932">
        <f>Input!$D$8</f>
        <v>1</v>
      </c>
      <c r="AA123" s="1117">
        <f t="shared" si="28"/>
        <v>0</v>
      </c>
      <c r="AB123" s="932">
        <f t="shared" si="29"/>
        <v>2047</v>
      </c>
      <c r="AC123" s="932">
        <f t="shared" si="30"/>
        <v>0</v>
      </c>
      <c r="AD123" s="1117">
        <f t="shared" si="31"/>
        <v>0</v>
      </c>
      <c r="AF123" s="1117">
        <f t="shared" si="33"/>
        <v>0</v>
      </c>
      <c r="AG123" s="1117">
        <f t="shared" si="33"/>
        <v>0</v>
      </c>
      <c r="AH123" s="1117">
        <f t="shared" si="33"/>
        <v>0</v>
      </c>
      <c r="AI123" s="1117">
        <f t="shared" si="33"/>
        <v>0</v>
      </c>
      <c r="AJ123" s="1117">
        <f t="shared" si="33"/>
        <v>0</v>
      </c>
      <c r="AK123" s="1117">
        <f t="shared" si="33"/>
        <v>0</v>
      </c>
      <c r="AL123" s="1117">
        <f t="shared" si="33"/>
        <v>0</v>
      </c>
      <c r="AM123" s="1117">
        <f t="shared" si="33"/>
        <v>0</v>
      </c>
      <c r="AN123" s="1117">
        <f t="shared" si="33"/>
        <v>0</v>
      </c>
      <c r="AO123" s="1117">
        <f t="shared" si="33"/>
        <v>0</v>
      </c>
      <c r="AP123" s="1117">
        <f t="shared" si="33"/>
        <v>0</v>
      </c>
      <c r="AQ123" s="1117">
        <f t="shared" si="33"/>
        <v>0</v>
      </c>
      <c r="AR123" s="1117">
        <f t="shared" si="33"/>
        <v>0</v>
      </c>
      <c r="AS123" s="1117">
        <f t="shared" si="33"/>
        <v>0</v>
      </c>
      <c r="AT123" s="1117">
        <f t="shared" si="33"/>
        <v>0</v>
      </c>
    </row>
    <row r="124" spans="1:46" hidden="1" outlineLevel="1">
      <c r="A124" s="1150"/>
      <c r="B124" s="1150"/>
      <c r="C124" s="932" t="s">
        <v>388</v>
      </c>
      <c r="D124" s="932" t="s">
        <v>855</v>
      </c>
      <c r="E124" s="1152" t="s">
        <v>366</v>
      </c>
      <c r="F124" s="1161"/>
      <c r="G124" s="1161"/>
      <c r="H124" s="1161"/>
      <c r="I124" s="1161"/>
      <c r="J124" s="1161"/>
      <c r="K124" s="1161"/>
      <c r="L124" s="1161"/>
      <c r="M124" s="1161"/>
      <c r="N124" s="1161"/>
      <c r="O124" s="1161"/>
      <c r="P124" s="1161"/>
      <c r="Q124" s="1161"/>
      <c r="R124" s="1161"/>
      <c r="S124" s="1161"/>
      <c r="T124" s="1161"/>
      <c r="V124" s="1117">
        <v>20</v>
      </c>
      <c r="W124" s="1117">
        <f t="shared" si="27"/>
        <v>0</v>
      </c>
      <c r="X124" s="1136">
        <f t="shared" si="19"/>
        <v>0</v>
      </c>
      <c r="Y124" s="932">
        <f>Input!$C$8</f>
        <v>2027</v>
      </c>
      <c r="Z124" s="932">
        <f>Input!$D$8</f>
        <v>1</v>
      </c>
      <c r="AA124" s="1117">
        <f t="shared" si="28"/>
        <v>0</v>
      </c>
      <c r="AB124" s="932">
        <f t="shared" si="29"/>
        <v>2047</v>
      </c>
      <c r="AC124" s="932">
        <f t="shared" si="30"/>
        <v>0</v>
      </c>
      <c r="AD124" s="1117">
        <f t="shared" si="31"/>
        <v>0</v>
      </c>
      <c r="AF124" s="1117">
        <f t="shared" si="33"/>
        <v>0</v>
      </c>
      <c r="AG124" s="1117">
        <f t="shared" si="33"/>
        <v>0</v>
      </c>
      <c r="AH124" s="1117">
        <f t="shared" si="33"/>
        <v>0</v>
      </c>
      <c r="AI124" s="1117">
        <f t="shared" si="33"/>
        <v>0</v>
      </c>
      <c r="AJ124" s="1117">
        <f t="shared" si="33"/>
        <v>0</v>
      </c>
      <c r="AK124" s="1117">
        <f t="shared" si="33"/>
        <v>0</v>
      </c>
      <c r="AL124" s="1117">
        <f t="shared" si="33"/>
        <v>0</v>
      </c>
      <c r="AM124" s="1117">
        <f t="shared" si="33"/>
        <v>0</v>
      </c>
      <c r="AN124" s="1117">
        <f t="shared" si="33"/>
        <v>0</v>
      </c>
      <c r="AO124" s="1117">
        <f t="shared" si="33"/>
        <v>0</v>
      </c>
      <c r="AP124" s="1117">
        <f t="shared" si="33"/>
        <v>0</v>
      </c>
      <c r="AQ124" s="1117">
        <f t="shared" si="33"/>
        <v>0</v>
      </c>
      <c r="AR124" s="1117">
        <f t="shared" si="33"/>
        <v>0</v>
      </c>
      <c r="AS124" s="1117">
        <f t="shared" si="33"/>
        <v>0</v>
      </c>
      <c r="AT124" s="1117">
        <f t="shared" si="33"/>
        <v>0</v>
      </c>
    </row>
    <row r="125" spans="1:46" hidden="1" outlineLevel="1">
      <c r="A125" s="1150"/>
      <c r="B125" s="1150"/>
      <c r="C125" s="932" t="s">
        <v>389</v>
      </c>
      <c r="D125" s="932" t="s">
        <v>855</v>
      </c>
      <c r="E125" s="1152" t="s">
        <v>366</v>
      </c>
      <c r="F125" s="1161"/>
      <c r="G125" s="1161"/>
      <c r="H125" s="1161"/>
      <c r="I125" s="1161"/>
      <c r="J125" s="1161"/>
      <c r="K125" s="1161"/>
      <c r="L125" s="1161"/>
      <c r="M125" s="1161"/>
      <c r="N125" s="1161"/>
      <c r="O125" s="1161"/>
      <c r="P125" s="1161"/>
      <c r="Q125" s="1161"/>
      <c r="R125" s="1161"/>
      <c r="S125" s="1161"/>
      <c r="T125" s="1161"/>
      <c r="V125" s="1117">
        <v>20</v>
      </c>
      <c r="W125" s="1117">
        <f t="shared" si="27"/>
        <v>0</v>
      </c>
      <c r="X125" s="1136">
        <f t="shared" si="19"/>
        <v>0</v>
      </c>
      <c r="Y125" s="932">
        <f>Input!$C$8</f>
        <v>2027</v>
      </c>
      <c r="Z125" s="932">
        <f>Input!$D$8</f>
        <v>1</v>
      </c>
      <c r="AA125" s="1117">
        <f t="shared" si="28"/>
        <v>0</v>
      </c>
      <c r="AB125" s="932">
        <f t="shared" si="29"/>
        <v>2047</v>
      </c>
      <c r="AC125" s="932">
        <f t="shared" si="30"/>
        <v>0</v>
      </c>
      <c r="AD125" s="1117">
        <f t="shared" si="31"/>
        <v>0</v>
      </c>
      <c r="AF125" s="1117">
        <f t="shared" si="33"/>
        <v>0</v>
      </c>
      <c r="AG125" s="1117">
        <f t="shared" si="33"/>
        <v>0</v>
      </c>
      <c r="AH125" s="1117">
        <f t="shared" si="33"/>
        <v>0</v>
      </c>
      <c r="AI125" s="1117">
        <f t="shared" si="33"/>
        <v>0</v>
      </c>
      <c r="AJ125" s="1117">
        <f t="shared" si="33"/>
        <v>0</v>
      </c>
      <c r="AK125" s="1117">
        <f t="shared" si="33"/>
        <v>0</v>
      </c>
      <c r="AL125" s="1117">
        <f t="shared" si="33"/>
        <v>0</v>
      </c>
      <c r="AM125" s="1117">
        <f t="shared" si="33"/>
        <v>0</v>
      </c>
      <c r="AN125" s="1117">
        <f t="shared" si="33"/>
        <v>0</v>
      </c>
      <c r="AO125" s="1117">
        <f t="shared" si="33"/>
        <v>0</v>
      </c>
      <c r="AP125" s="1117">
        <f t="shared" si="33"/>
        <v>0</v>
      </c>
      <c r="AQ125" s="1117">
        <f t="shared" si="33"/>
        <v>0</v>
      </c>
      <c r="AR125" s="1117">
        <f t="shared" si="33"/>
        <v>0</v>
      </c>
      <c r="AS125" s="1117">
        <f t="shared" si="33"/>
        <v>0</v>
      </c>
      <c r="AT125" s="1117">
        <f t="shared" si="33"/>
        <v>0</v>
      </c>
    </row>
    <row r="126" spans="1:46" hidden="1" outlineLevel="1">
      <c r="A126" s="1150"/>
      <c r="B126" s="1150"/>
      <c r="C126" s="932" t="s">
        <v>856</v>
      </c>
      <c r="D126" s="932" t="s">
        <v>855</v>
      </c>
      <c r="E126" s="1152" t="s">
        <v>366</v>
      </c>
      <c r="F126" s="1161"/>
      <c r="G126" s="1161"/>
      <c r="H126" s="1161"/>
      <c r="I126" s="1161"/>
      <c r="J126" s="1161"/>
      <c r="K126" s="1161"/>
      <c r="L126" s="1161"/>
      <c r="M126" s="1161"/>
      <c r="N126" s="1161"/>
      <c r="O126" s="1161"/>
      <c r="P126" s="1161"/>
      <c r="Q126" s="1161"/>
      <c r="R126" s="1161"/>
      <c r="S126" s="1161"/>
      <c r="T126" s="1161"/>
      <c r="V126" s="1117">
        <v>20</v>
      </c>
      <c r="W126" s="1117">
        <f t="shared" si="27"/>
        <v>0</v>
      </c>
      <c r="X126" s="1136">
        <f t="shared" si="19"/>
        <v>0</v>
      </c>
      <c r="Y126" s="932">
        <f>Input!$C$8</f>
        <v>2027</v>
      </c>
      <c r="Z126" s="932">
        <f>Input!$D$8</f>
        <v>1</v>
      </c>
      <c r="AA126" s="1117">
        <f t="shared" si="28"/>
        <v>0</v>
      </c>
      <c r="AB126" s="932">
        <f t="shared" si="29"/>
        <v>2047</v>
      </c>
      <c r="AC126" s="932">
        <f t="shared" si="30"/>
        <v>0</v>
      </c>
      <c r="AD126" s="1117">
        <f t="shared" si="31"/>
        <v>0</v>
      </c>
      <c r="AF126" s="1117">
        <f t="shared" si="33"/>
        <v>0</v>
      </c>
      <c r="AG126" s="1117">
        <f t="shared" si="33"/>
        <v>0</v>
      </c>
      <c r="AH126" s="1117">
        <f t="shared" si="33"/>
        <v>0</v>
      </c>
      <c r="AI126" s="1117">
        <f t="shared" si="33"/>
        <v>0</v>
      </c>
      <c r="AJ126" s="1117">
        <f t="shared" si="33"/>
        <v>0</v>
      </c>
      <c r="AK126" s="1117">
        <f t="shared" si="33"/>
        <v>0</v>
      </c>
      <c r="AL126" s="1117">
        <f t="shared" si="33"/>
        <v>0</v>
      </c>
      <c r="AM126" s="1117">
        <f t="shared" si="33"/>
        <v>0</v>
      </c>
      <c r="AN126" s="1117">
        <f t="shared" si="33"/>
        <v>0</v>
      </c>
      <c r="AO126" s="1117">
        <f t="shared" si="33"/>
        <v>0</v>
      </c>
      <c r="AP126" s="1117">
        <f t="shared" si="33"/>
        <v>0</v>
      </c>
      <c r="AQ126" s="1117">
        <f t="shared" si="33"/>
        <v>0</v>
      </c>
      <c r="AR126" s="1117">
        <f t="shared" si="33"/>
        <v>0</v>
      </c>
      <c r="AS126" s="1117">
        <f t="shared" si="33"/>
        <v>0</v>
      </c>
      <c r="AT126" s="1117">
        <f t="shared" si="33"/>
        <v>0</v>
      </c>
    </row>
    <row r="127" spans="1:46" hidden="1" outlineLevel="1">
      <c r="A127" s="1150"/>
      <c r="B127" s="1150"/>
      <c r="C127" s="932" t="s">
        <v>857</v>
      </c>
      <c r="D127" s="932" t="s">
        <v>855</v>
      </c>
      <c r="E127" s="1152" t="s">
        <v>366</v>
      </c>
      <c r="F127" s="1161"/>
      <c r="G127" s="1161"/>
      <c r="H127" s="1161"/>
      <c r="I127" s="1161"/>
      <c r="J127" s="1161"/>
      <c r="K127" s="1161"/>
      <c r="L127" s="1161"/>
      <c r="M127" s="1161"/>
      <c r="N127" s="1161"/>
      <c r="O127" s="1161"/>
      <c r="P127" s="1161"/>
      <c r="Q127" s="1161"/>
      <c r="R127" s="1161"/>
      <c r="S127" s="1161"/>
      <c r="T127" s="1161"/>
      <c r="V127" s="1117">
        <v>20</v>
      </c>
      <c r="W127" s="1117">
        <f t="shared" si="27"/>
        <v>0</v>
      </c>
      <c r="X127" s="1136">
        <f t="shared" si="19"/>
        <v>0</v>
      </c>
      <c r="Y127" s="932">
        <f>Input!$C$8</f>
        <v>2027</v>
      </c>
      <c r="Z127" s="932">
        <f>Input!$D$8</f>
        <v>1</v>
      </c>
      <c r="AA127" s="1117">
        <f t="shared" si="28"/>
        <v>0</v>
      </c>
      <c r="AB127" s="932">
        <f t="shared" si="29"/>
        <v>2047</v>
      </c>
      <c r="AC127" s="932">
        <f t="shared" si="30"/>
        <v>0</v>
      </c>
      <c r="AD127" s="1117">
        <f t="shared" si="31"/>
        <v>0</v>
      </c>
      <c r="AF127" s="1117">
        <f t="shared" si="33"/>
        <v>0</v>
      </c>
      <c r="AG127" s="1117">
        <f t="shared" si="33"/>
        <v>0</v>
      </c>
      <c r="AH127" s="1117">
        <f t="shared" si="33"/>
        <v>0</v>
      </c>
      <c r="AI127" s="1117">
        <f t="shared" si="33"/>
        <v>0</v>
      </c>
      <c r="AJ127" s="1117">
        <f t="shared" si="33"/>
        <v>0</v>
      </c>
      <c r="AK127" s="1117">
        <f t="shared" si="33"/>
        <v>0</v>
      </c>
      <c r="AL127" s="1117">
        <f t="shared" si="33"/>
        <v>0</v>
      </c>
      <c r="AM127" s="1117">
        <f t="shared" si="33"/>
        <v>0</v>
      </c>
      <c r="AN127" s="1117">
        <f t="shared" si="33"/>
        <v>0</v>
      </c>
      <c r="AO127" s="1117">
        <f t="shared" si="33"/>
        <v>0</v>
      </c>
      <c r="AP127" s="1117">
        <f t="shared" si="33"/>
        <v>0</v>
      </c>
      <c r="AQ127" s="1117">
        <f t="shared" si="33"/>
        <v>0</v>
      </c>
      <c r="AR127" s="1117">
        <f t="shared" si="33"/>
        <v>0</v>
      </c>
      <c r="AS127" s="1117">
        <f t="shared" si="33"/>
        <v>0</v>
      </c>
      <c r="AT127" s="1117">
        <f t="shared" si="33"/>
        <v>0</v>
      </c>
    </row>
    <row r="128" spans="1:46" hidden="1" outlineLevel="1">
      <c r="A128" s="1150"/>
      <c r="B128" s="1150"/>
      <c r="C128" s="932" t="s">
        <v>859</v>
      </c>
      <c r="D128" s="932" t="s">
        <v>855</v>
      </c>
      <c r="E128" s="1152" t="s">
        <v>366</v>
      </c>
      <c r="F128" s="1161"/>
      <c r="G128" s="1161"/>
      <c r="H128" s="1161"/>
      <c r="I128" s="1161"/>
      <c r="J128" s="1161"/>
      <c r="K128" s="1161"/>
      <c r="L128" s="1161"/>
      <c r="M128" s="1161"/>
      <c r="N128" s="1161"/>
      <c r="O128" s="1161"/>
      <c r="P128" s="1161"/>
      <c r="Q128" s="1161"/>
      <c r="R128" s="1161"/>
      <c r="S128" s="1161"/>
      <c r="T128" s="1161"/>
      <c r="V128" s="1117">
        <v>20</v>
      </c>
      <c r="W128" s="1117">
        <f t="shared" si="27"/>
        <v>0</v>
      </c>
      <c r="X128" s="1136">
        <f t="shared" si="19"/>
        <v>0</v>
      </c>
      <c r="Y128" s="932">
        <f>Input!$C$8</f>
        <v>2027</v>
      </c>
      <c r="Z128" s="932">
        <f>Input!$D$8</f>
        <v>1</v>
      </c>
      <c r="AA128" s="1117">
        <f t="shared" si="28"/>
        <v>0</v>
      </c>
      <c r="AB128" s="932">
        <f t="shared" si="29"/>
        <v>2047</v>
      </c>
      <c r="AC128" s="932">
        <f t="shared" si="30"/>
        <v>0</v>
      </c>
      <c r="AD128" s="1117">
        <f t="shared" si="31"/>
        <v>0</v>
      </c>
      <c r="AF128" s="1117">
        <f t="shared" si="33"/>
        <v>0</v>
      </c>
      <c r="AG128" s="1117">
        <f t="shared" si="33"/>
        <v>0</v>
      </c>
      <c r="AH128" s="1117">
        <f t="shared" si="33"/>
        <v>0</v>
      </c>
      <c r="AI128" s="1117">
        <f t="shared" si="33"/>
        <v>0</v>
      </c>
      <c r="AJ128" s="1117">
        <f t="shared" si="33"/>
        <v>0</v>
      </c>
      <c r="AK128" s="1117">
        <f t="shared" si="33"/>
        <v>0</v>
      </c>
      <c r="AL128" s="1117">
        <f t="shared" si="33"/>
        <v>0</v>
      </c>
      <c r="AM128" s="1117">
        <f t="shared" si="33"/>
        <v>0</v>
      </c>
      <c r="AN128" s="1117">
        <f t="shared" si="33"/>
        <v>0</v>
      </c>
      <c r="AO128" s="1117">
        <f t="shared" si="33"/>
        <v>0</v>
      </c>
      <c r="AP128" s="1117">
        <f t="shared" si="33"/>
        <v>0</v>
      </c>
      <c r="AQ128" s="1117">
        <f t="shared" si="33"/>
        <v>0</v>
      </c>
      <c r="AR128" s="1117">
        <f t="shared" si="33"/>
        <v>0</v>
      </c>
      <c r="AS128" s="1117">
        <f t="shared" si="33"/>
        <v>0</v>
      </c>
      <c r="AT128" s="1117">
        <f t="shared" si="33"/>
        <v>0</v>
      </c>
    </row>
    <row r="129" spans="1:46" hidden="1" outlineLevel="1">
      <c r="A129" s="1150"/>
      <c r="B129" s="1150"/>
      <c r="C129" s="932" t="s">
        <v>860</v>
      </c>
      <c r="D129" s="932" t="s">
        <v>855</v>
      </c>
      <c r="E129" s="1152" t="s">
        <v>366</v>
      </c>
      <c r="F129" s="1161"/>
      <c r="G129" s="1161"/>
      <c r="H129" s="1161"/>
      <c r="I129" s="1161"/>
      <c r="J129" s="1161"/>
      <c r="K129" s="1161"/>
      <c r="L129" s="1161"/>
      <c r="M129" s="1161"/>
      <c r="N129" s="1161"/>
      <c r="O129" s="1161"/>
      <c r="P129" s="1161"/>
      <c r="Q129" s="1161"/>
      <c r="R129" s="1161"/>
      <c r="S129" s="1161"/>
      <c r="T129" s="1161"/>
      <c r="V129" s="1117">
        <v>20</v>
      </c>
      <c r="W129" s="1117">
        <f t="shared" si="27"/>
        <v>0</v>
      </c>
      <c r="X129" s="1136">
        <f t="shared" si="19"/>
        <v>0</v>
      </c>
      <c r="Y129" s="932">
        <f>Input!$C$8</f>
        <v>2027</v>
      </c>
      <c r="Z129" s="932">
        <f>Input!$D$8</f>
        <v>1</v>
      </c>
      <c r="AA129" s="1117">
        <f t="shared" si="28"/>
        <v>0</v>
      </c>
      <c r="AB129" s="932">
        <f t="shared" si="29"/>
        <v>2047</v>
      </c>
      <c r="AC129" s="932">
        <f t="shared" si="30"/>
        <v>0</v>
      </c>
      <c r="AD129" s="1117">
        <f t="shared" si="31"/>
        <v>0</v>
      </c>
      <c r="AF129" s="1117">
        <f t="shared" si="33"/>
        <v>0</v>
      </c>
      <c r="AG129" s="1117">
        <f t="shared" si="33"/>
        <v>0</v>
      </c>
      <c r="AH129" s="1117">
        <f t="shared" si="33"/>
        <v>0</v>
      </c>
      <c r="AI129" s="1117">
        <f t="shared" si="33"/>
        <v>0</v>
      </c>
      <c r="AJ129" s="1117">
        <f t="shared" si="33"/>
        <v>0</v>
      </c>
      <c r="AK129" s="1117">
        <f t="shared" si="33"/>
        <v>0</v>
      </c>
      <c r="AL129" s="1117">
        <f t="shared" si="33"/>
        <v>0</v>
      </c>
      <c r="AM129" s="1117">
        <f t="shared" si="33"/>
        <v>0</v>
      </c>
      <c r="AN129" s="1117">
        <f t="shared" si="33"/>
        <v>0</v>
      </c>
      <c r="AO129" s="1117">
        <f t="shared" si="33"/>
        <v>0</v>
      </c>
      <c r="AP129" s="1117">
        <f t="shared" si="33"/>
        <v>0</v>
      </c>
      <c r="AQ129" s="1117">
        <f t="shared" si="33"/>
        <v>0</v>
      </c>
      <c r="AR129" s="1117">
        <f t="shared" si="33"/>
        <v>0</v>
      </c>
      <c r="AS129" s="1117">
        <f t="shared" si="33"/>
        <v>0</v>
      </c>
      <c r="AT129" s="1117">
        <f t="shared" si="33"/>
        <v>0</v>
      </c>
    </row>
    <row r="130" spans="1:46" hidden="1" outlineLevel="1">
      <c r="A130" s="1150"/>
      <c r="B130" s="1150"/>
      <c r="C130" s="932" t="s">
        <v>861</v>
      </c>
      <c r="D130" s="932" t="s">
        <v>855</v>
      </c>
      <c r="E130" s="1152" t="s">
        <v>366</v>
      </c>
      <c r="F130" s="1161"/>
      <c r="G130" s="1161"/>
      <c r="H130" s="1161"/>
      <c r="I130" s="1161"/>
      <c r="J130" s="1161"/>
      <c r="K130" s="1161"/>
      <c r="L130" s="1161"/>
      <c r="M130" s="1161"/>
      <c r="N130" s="1161"/>
      <c r="O130" s="1161"/>
      <c r="P130" s="1161"/>
      <c r="Q130" s="1161"/>
      <c r="R130" s="1161"/>
      <c r="S130" s="1161"/>
      <c r="T130" s="1161"/>
      <c r="V130" s="1117">
        <v>20</v>
      </c>
      <c r="W130" s="1117">
        <f t="shared" si="27"/>
        <v>0</v>
      </c>
      <c r="X130" s="1136">
        <f t="shared" si="19"/>
        <v>0</v>
      </c>
      <c r="Y130" s="932">
        <f>Input!$C$8</f>
        <v>2027</v>
      </c>
      <c r="Z130" s="932">
        <f>Input!$D$8</f>
        <v>1</v>
      </c>
      <c r="AA130" s="1117">
        <f t="shared" si="28"/>
        <v>0</v>
      </c>
      <c r="AB130" s="932">
        <f t="shared" si="29"/>
        <v>2047</v>
      </c>
      <c r="AC130" s="932">
        <f t="shared" si="30"/>
        <v>0</v>
      </c>
      <c r="AD130" s="1117">
        <f t="shared" si="31"/>
        <v>0</v>
      </c>
      <c r="AF130" s="1117">
        <f t="shared" si="33"/>
        <v>0</v>
      </c>
      <c r="AG130" s="1117">
        <f t="shared" si="33"/>
        <v>0</v>
      </c>
      <c r="AH130" s="1117">
        <f t="shared" si="33"/>
        <v>0</v>
      </c>
      <c r="AI130" s="1117">
        <f t="shared" si="33"/>
        <v>0</v>
      </c>
      <c r="AJ130" s="1117">
        <f t="shared" si="33"/>
        <v>0</v>
      </c>
      <c r="AK130" s="1117">
        <f t="shared" si="33"/>
        <v>0</v>
      </c>
      <c r="AL130" s="1117">
        <f t="shared" si="33"/>
        <v>0</v>
      </c>
      <c r="AM130" s="1117">
        <f t="shared" si="33"/>
        <v>0</v>
      </c>
      <c r="AN130" s="1117">
        <f t="shared" si="33"/>
        <v>0</v>
      </c>
      <c r="AO130" s="1117">
        <f t="shared" si="33"/>
        <v>0</v>
      </c>
      <c r="AP130" s="1117">
        <f t="shared" si="33"/>
        <v>0</v>
      </c>
      <c r="AQ130" s="1117">
        <f t="shared" si="33"/>
        <v>0</v>
      </c>
      <c r="AR130" s="1117">
        <f t="shared" si="33"/>
        <v>0</v>
      </c>
      <c r="AS130" s="1117">
        <f t="shared" si="33"/>
        <v>0</v>
      </c>
      <c r="AT130" s="1117">
        <f t="shared" si="33"/>
        <v>0</v>
      </c>
    </row>
    <row r="131" spans="1:46" hidden="1" outlineLevel="1">
      <c r="A131" s="1150"/>
      <c r="B131" s="1150"/>
      <c r="C131" s="932" t="s">
        <v>390</v>
      </c>
      <c r="D131" s="1159" t="s">
        <v>855</v>
      </c>
      <c r="E131" s="1152" t="s">
        <v>366</v>
      </c>
      <c r="F131" s="1161"/>
      <c r="G131" s="1161"/>
      <c r="H131" s="1161"/>
      <c r="I131" s="1161"/>
      <c r="J131" s="1161"/>
      <c r="K131" s="1161"/>
      <c r="L131" s="1161"/>
      <c r="M131" s="1161"/>
      <c r="N131" s="1161"/>
      <c r="O131" s="1161"/>
      <c r="P131" s="1161"/>
      <c r="Q131" s="1161"/>
      <c r="R131" s="1161"/>
      <c r="S131" s="1161"/>
      <c r="T131" s="1161"/>
      <c r="V131" s="1117">
        <v>20</v>
      </c>
      <c r="W131" s="1117">
        <f t="shared" si="27"/>
        <v>0</v>
      </c>
      <c r="X131" s="1136">
        <f t="shared" si="19"/>
        <v>0</v>
      </c>
      <c r="Y131" s="932">
        <f>Input!$C$8</f>
        <v>2027</v>
      </c>
      <c r="Z131" s="932">
        <f>Input!$D$8</f>
        <v>1</v>
      </c>
      <c r="AA131" s="1117">
        <f t="shared" si="28"/>
        <v>0</v>
      </c>
      <c r="AB131" s="932">
        <f t="shared" si="29"/>
        <v>2047</v>
      </c>
      <c r="AC131" s="932">
        <f t="shared" si="30"/>
        <v>0</v>
      </c>
      <c r="AD131" s="1117">
        <f t="shared" si="31"/>
        <v>0</v>
      </c>
      <c r="AF131" s="1117">
        <f t="shared" si="33"/>
        <v>0</v>
      </c>
      <c r="AG131" s="1117">
        <f t="shared" si="33"/>
        <v>0</v>
      </c>
      <c r="AH131" s="1117">
        <f t="shared" si="33"/>
        <v>0</v>
      </c>
      <c r="AI131" s="1117">
        <f t="shared" si="33"/>
        <v>0</v>
      </c>
      <c r="AJ131" s="1117">
        <f t="shared" si="33"/>
        <v>0</v>
      </c>
      <c r="AK131" s="1117">
        <f t="shared" si="33"/>
        <v>0</v>
      </c>
      <c r="AL131" s="1117">
        <f t="shared" si="33"/>
        <v>0</v>
      </c>
      <c r="AM131" s="1117">
        <f t="shared" si="33"/>
        <v>0</v>
      </c>
      <c r="AN131" s="1117">
        <f t="shared" si="33"/>
        <v>0</v>
      </c>
      <c r="AO131" s="1117">
        <f t="shared" si="33"/>
        <v>0</v>
      </c>
      <c r="AP131" s="1117">
        <f t="shared" si="33"/>
        <v>0</v>
      </c>
      <c r="AQ131" s="1117">
        <f t="shared" si="33"/>
        <v>0</v>
      </c>
      <c r="AR131" s="1117">
        <f t="shared" si="33"/>
        <v>0</v>
      </c>
      <c r="AS131" s="1117">
        <f t="shared" si="33"/>
        <v>0</v>
      </c>
      <c r="AT131" s="1117">
        <f t="shared" si="33"/>
        <v>0</v>
      </c>
    </row>
    <row r="132" spans="1:46" hidden="1" outlineLevel="1">
      <c r="A132" s="1150"/>
      <c r="B132" s="1150"/>
      <c r="C132" s="932" t="s">
        <v>862</v>
      </c>
      <c r="D132" s="1159" t="s">
        <v>855</v>
      </c>
      <c r="E132" s="1152" t="s">
        <v>366</v>
      </c>
      <c r="F132" s="1161"/>
      <c r="G132" s="1161"/>
      <c r="H132" s="1161"/>
      <c r="I132" s="1161"/>
      <c r="J132" s="1161"/>
      <c r="K132" s="1161"/>
      <c r="L132" s="1161"/>
      <c r="M132" s="1161"/>
      <c r="N132" s="1161"/>
      <c r="O132" s="1161"/>
      <c r="P132" s="1161"/>
      <c r="Q132" s="1161"/>
      <c r="R132" s="1161"/>
      <c r="S132" s="1161"/>
      <c r="T132" s="1161"/>
      <c r="V132" s="1117">
        <v>20</v>
      </c>
      <c r="W132" s="1117">
        <f t="shared" si="27"/>
        <v>0</v>
      </c>
      <c r="X132" s="1136">
        <f t="shared" si="19"/>
        <v>0</v>
      </c>
      <c r="Y132" s="932">
        <f>Input!$C$8</f>
        <v>2027</v>
      </c>
      <c r="Z132" s="932">
        <f>Input!$D$8</f>
        <v>1</v>
      </c>
      <c r="AA132" s="1117">
        <f t="shared" si="28"/>
        <v>0</v>
      </c>
      <c r="AB132" s="932">
        <f t="shared" si="29"/>
        <v>2047</v>
      </c>
      <c r="AC132" s="932">
        <f t="shared" si="30"/>
        <v>0</v>
      </c>
      <c r="AD132" s="1117">
        <f t="shared" si="31"/>
        <v>0</v>
      </c>
      <c r="AF132" s="1117">
        <f t="shared" si="33"/>
        <v>0</v>
      </c>
      <c r="AG132" s="1117">
        <f t="shared" si="33"/>
        <v>0</v>
      </c>
      <c r="AH132" s="1117">
        <f t="shared" si="33"/>
        <v>0</v>
      </c>
      <c r="AI132" s="1117">
        <f t="shared" si="33"/>
        <v>0</v>
      </c>
      <c r="AJ132" s="1117">
        <f t="shared" si="33"/>
        <v>0</v>
      </c>
      <c r="AK132" s="1117">
        <f t="shared" si="33"/>
        <v>0</v>
      </c>
      <c r="AL132" s="1117">
        <f t="shared" si="33"/>
        <v>0</v>
      </c>
      <c r="AM132" s="1117">
        <f t="shared" si="33"/>
        <v>0</v>
      </c>
      <c r="AN132" s="1117">
        <f t="shared" si="33"/>
        <v>0</v>
      </c>
      <c r="AO132" s="1117">
        <f t="shared" si="33"/>
        <v>0</v>
      </c>
      <c r="AP132" s="1117">
        <f t="shared" si="33"/>
        <v>0</v>
      </c>
      <c r="AQ132" s="1117">
        <f t="shared" si="33"/>
        <v>0</v>
      </c>
      <c r="AR132" s="1117">
        <f t="shared" si="33"/>
        <v>0</v>
      </c>
      <c r="AS132" s="1117">
        <f t="shared" si="33"/>
        <v>0</v>
      </c>
      <c r="AT132" s="1117">
        <f t="shared" si="33"/>
        <v>0</v>
      </c>
    </row>
    <row r="133" spans="1:46" hidden="1" outlineLevel="1">
      <c r="A133" s="1150"/>
      <c r="B133" s="1150"/>
      <c r="C133" s="932" t="s">
        <v>863</v>
      </c>
      <c r="D133" s="1159" t="s">
        <v>855</v>
      </c>
      <c r="E133" s="1152" t="s">
        <v>366</v>
      </c>
      <c r="F133" s="1161"/>
      <c r="G133" s="1161"/>
      <c r="H133" s="1161"/>
      <c r="I133" s="1161"/>
      <c r="J133" s="1161"/>
      <c r="K133" s="1161"/>
      <c r="L133" s="1161"/>
      <c r="M133" s="1161"/>
      <c r="N133" s="1161"/>
      <c r="O133" s="1161"/>
      <c r="P133" s="1161"/>
      <c r="Q133" s="1161"/>
      <c r="R133" s="1161"/>
      <c r="S133" s="1161"/>
      <c r="T133" s="1161"/>
      <c r="V133" s="1117">
        <v>20</v>
      </c>
      <c r="W133" s="1117">
        <f t="shared" si="27"/>
        <v>0</v>
      </c>
      <c r="X133" s="1136">
        <f t="shared" si="19"/>
        <v>0</v>
      </c>
      <c r="Y133" s="932">
        <f>Input!$C$8</f>
        <v>2027</v>
      </c>
      <c r="Z133" s="932">
        <f>Input!$D$8</f>
        <v>1</v>
      </c>
      <c r="AA133" s="1117">
        <f t="shared" si="28"/>
        <v>0</v>
      </c>
      <c r="AB133" s="932">
        <f t="shared" si="29"/>
        <v>2047</v>
      </c>
      <c r="AC133" s="932">
        <f t="shared" si="30"/>
        <v>0</v>
      </c>
      <c r="AD133" s="1117">
        <f t="shared" si="31"/>
        <v>0</v>
      </c>
      <c r="AF133" s="1117">
        <f t="shared" si="33"/>
        <v>0</v>
      </c>
      <c r="AG133" s="1117">
        <f t="shared" si="33"/>
        <v>0</v>
      </c>
      <c r="AH133" s="1117">
        <f t="shared" si="33"/>
        <v>0</v>
      </c>
      <c r="AI133" s="1117">
        <f t="shared" si="33"/>
        <v>0</v>
      </c>
      <c r="AJ133" s="1117">
        <f t="shared" si="33"/>
        <v>0</v>
      </c>
      <c r="AK133" s="1117">
        <f t="shared" si="33"/>
        <v>0</v>
      </c>
      <c r="AL133" s="1117">
        <f t="shared" si="33"/>
        <v>0</v>
      </c>
      <c r="AM133" s="1117">
        <f t="shared" si="33"/>
        <v>0</v>
      </c>
      <c r="AN133" s="1117">
        <f t="shared" si="33"/>
        <v>0</v>
      </c>
      <c r="AO133" s="1117">
        <f t="shared" si="33"/>
        <v>0</v>
      </c>
      <c r="AP133" s="1117">
        <f t="shared" si="33"/>
        <v>0</v>
      </c>
      <c r="AQ133" s="1117">
        <f t="shared" si="33"/>
        <v>0</v>
      </c>
      <c r="AR133" s="1117">
        <f t="shared" si="33"/>
        <v>0</v>
      </c>
      <c r="AS133" s="1117">
        <f t="shared" si="33"/>
        <v>0</v>
      </c>
      <c r="AT133" s="1117">
        <f t="shared" si="33"/>
        <v>0</v>
      </c>
    </row>
    <row r="134" spans="1:46" hidden="1" outlineLevel="1">
      <c r="A134" s="1150"/>
      <c r="B134" s="1150"/>
      <c r="C134" s="932" t="s">
        <v>854</v>
      </c>
      <c r="D134" s="1152" t="s">
        <v>868</v>
      </c>
      <c r="E134" s="1152" t="s">
        <v>723</v>
      </c>
      <c r="F134" s="1161"/>
      <c r="G134" s="1161"/>
      <c r="H134" s="1161"/>
      <c r="I134" s="1161"/>
      <c r="J134" s="1161"/>
      <c r="K134" s="1161"/>
      <c r="L134" s="1161"/>
      <c r="M134" s="1161"/>
      <c r="N134" s="1161"/>
      <c r="O134" s="1161"/>
      <c r="P134" s="1161"/>
      <c r="Q134" s="1161"/>
      <c r="R134" s="1161"/>
      <c r="S134" s="1161"/>
      <c r="T134" s="1161"/>
      <c r="V134" s="1117">
        <v>20</v>
      </c>
      <c r="W134" s="1117">
        <f t="shared" si="27"/>
        <v>0</v>
      </c>
      <c r="X134" s="1136">
        <f t="shared" si="19"/>
        <v>0</v>
      </c>
      <c r="Y134" s="932">
        <f>Input!$C$8</f>
        <v>2027</v>
      </c>
      <c r="Z134" s="932">
        <f>Input!$D$8</f>
        <v>1</v>
      </c>
      <c r="AA134" s="1117">
        <f t="shared" si="28"/>
        <v>0</v>
      </c>
      <c r="AB134" s="932">
        <f t="shared" si="29"/>
        <v>2047</v>
      </c>
      <c r="AC134" s="932">
        <f t="shared" si="30"/>
        <v>0</v>
      </c>
      <c r="AD134" s="1117">
        <f t="shared" si="31"/>
        <v>0</v>
      </c>
      <c r="AF134" s="1117">
        <f t="shared" si="33"/>
        <v>0</v>
      </c>
      <c r="AG134" s="1117">
        <f t="shared" si="33"/>
        <v>0</v>
      </c>
      <c r="AH134" s="1117">
        <f t="shared" si="33"/>
        <v>0</v>
      </c>
      <c r="AI134" s="1117">
        <f t="shared" si="33"/>
        <v>0</v>
      </c>
      <c r="AJ134" s="1117">
        <f t="shared" si="33"/>
        <v>0</v>
      </c>
      <c r="AK134" s="1117">
        <f t="shared" si="33"/>
        <v>0</v>
      </c>
      <c r="AL134" s="1117">
        <f t="shared" si="33"/>
        <v>0</v>
      </c>
      <c r="AM134" s="1117">
        <f t="shared" si="33"/>
        <v>0</v>
      </c>
      <c r="AN134" s="1117">
        <f t="shared" si="33"/>
        <v>0</v>
      </c>
      <c r="AO134" s="1117">
        <f t="shared" si="33"/>
        <v>0</v>
      </c>
      <c r="AP134" s="1117">
        <f t="shared" si="33"/>
        <v>0</v>
      </c>
      <c r="AQ134" s="1117">
        <f t="shared" si="33"/>
        <v>0</v>
      </c>
      <c r="AR134" s="1117">
        <f t="shared" si="33"/>
        <v>0</v>
      </c>
      <c r="AS134" s="1117">
        <f t="shared" si="33"/>
        <v>0</v>
      </c>
      <c r="AT134" s="1117">
        <f t="shared" si="33"/>
        <v>0</v>
      </c>
    </row>
    <row r="135" spans="1:46" hidden="1" outlineLevel="1">
      <c r="A135" s="1150"/>
      <c r="B135" s="1150"/>
      <c r="C135" s="932" t="s">
        <v>387</v>
      </c>
      <c r="D135" s="1152" t="s">
        <v>868</v>
      </c>
      <c r="E135" s="1152" t="s">
        <v>723</v>
      </c>
      <c r="F135" s="1161"/>
      <c r="G135" s="1161"/>
      <c r="H135" s="1161"/>
      <c r="I135" s="1161"/>
      <c r="J135" s="1161"/>
      <c r="K135" s="1161"/>
      <c r="L135" s="1161"/>
      <c r="M135" s="1161"/>
      <c r="N135" s="1161"/>
      <c r="O135" s="1161"/>
      <c r="P135" s="1161"/>
      <c r="Q135" s="1161"/>
      <c r="R135" s="1161"/>
      <c r="S135" s="1161"/>
      <c r="T135" s="1161"/>
      <c r="V135" s="1117">
        <v>20</v>
      </c>
      <c r="W135" s="1117">
        <f t="shared" si="27"/>
        <v>0</v>
      </c>
      <c r="X135" s="1136">
        <f t="shared" si="19"/>
        <v>0</v>
      </c>
      <c r="Y135" s="932">
        <f>Input!$C$8</f>
        <v>2027</v>
      </c>
      <c r="Z135" s="932">
        <f>Input!$D$8</f>
        <v>1</v>
      </c>
      <c r="AA135" s="1117">
        <f t="shared" si="28"/>
        <v>0</v>
      </c>
      <c r="AB135" s="932">
        <f t="shared" si="29"/>
        <v>2047</v>
      </c>
      <c r="AC135" s="932">
        <f t="shared" si="30"/>
        <v>0</v>
      </c>
      <c r="AD135" s="1117">
        <f t="shared" si="31"/>
        <v>0</v>
      </c>
      <c r="AF135" s="1117">
        <f t="shared" si="33"/>
        <v>0</v>
      </c>
      <c r="AG135" s="1117">
        <f t="shared" si="33"/>
        <v>0</v>
      </c>
      <c r="AH135" s="1117">
        <f t="shared" si="33"/>
        <v>0</v>
      </c>
      <c r="AI135" s="1117">
        <f t="shared" si="33"/>
        <v>0</v>
      </c>
      <c r="AJ135" s="1117">
        <f t="shared" si="33"/>
        <v>0</v>
      </c>
      <c r="AK135" s="1117">
        <f t="shared" si="33"/>
        <v>0</v>
      </c>
      <c r="AL135" s="1117">
        <f t="shared" si="33"/>
        <v>0</v>
      </c>
      <c r="AM135" s="1117">
        <f t="shared" si="33"/>
        <v>0</v>
      </c>
      <c r="AN135" s="1117">
        <f t="shared" si="33"/>
        <v>0</v>
      </c>
      <c r="AO135" s="1117">
        <f t="shared" si="33"/>
        <v>0</v>
      </c>
      <c r="AP135" s="1117">
        <f t="shared" si="33"/>
        <v>0</v>
      </c>
      <c r="AQ135" s="1117">
        <f t="shared" si="33"/>
        <v>0</v>
      </c>
      <c r="AR135" s="1117">
        <f t="shared" si="33"/>
        <v>0</v>
      </c>
      <c r="AS135" s="1117">
        <f t="shared" si="33"/>
        <v>0</v>
      </c>
      <c r="AT135" s="1117">
        <f t="shared" si="33"/>
        <v>0</v>
      </c>
    </row>
    <row r="136" spans="1:46" hidden="1" outlineLevel="1">
      <c r="A136" s="1150"/>
      <c r="B136" s="1150"/>
      <c r="C136" s="932" t="s">
        <v>388</v>
      </c>
      <c r="D136" s="1152" t="s">
        <v>868</v>
      </c>
      <c r="E136" s="1152" t="s">
        <v>723</v>
      </c>
      <c r="F136" s="1161"/>
      <c r="G136" s="1161"/>
      <c r="H136" s="1161"/>
      <c r="I136" s="1161"/>
      <c r="J136" s="1161"/>
      <c r="K136" s="1161"/>
      <c r="L136" s="1161"/>
      <c r="M136" s="1161"/>
      <c r="N136" s="1161"/>
      <c r="O136" s="1161"/>
      <c r="P136" s="1161"/>
      <c r="Q136" s="1161"/>
      <c r="R136" s="1161"/>
      <c r="S136" s="1161"/>
      <c r="T136" s="1161"/>
      <c r="V136" s="1117">
        <v>20</v>
      </c>
      <c r="W136" s="1117">
        <f t="shared" si="27"/>
        <v>0</v>
      </c>
      <c r="X136" s="1136">
        <f t="shared" si="19"/>
        <v>0</v>
      </c>
      <c r="Y136" s="932">
        <f>Input!$C$8</f>
        <v>2027</v>
      </c>
      <c r="Z136" s="932">
        <f>Input!$D$8</f>
        <v>1</v>
      </c>
      <c r="AA136" s="1117">
        <f t="shared" si="28"/>
        <v>0</v>
      </c>
      <c r="AB136" s="932">
        <f t="shared" si="29"/>
        <v>2047</v>
      </c>
      <c r="AC136" s="932">
        <f t="shared" si="30"/>
        <v>0</v>
      </c>
      <c r="AD136" s="1117">
        <f t="shared" si="31"/>
        <v>0</v>
      </c>
      <c r="AF136" s="1117">
        <f t="shared" si="33"/>
        <v>0</v>
      </c>
      <c r="AG136" s="1117">
        <f t="shared" si="33"/>
        <v>0</v>
      </c>
      <c r="AH136" s="1117">
        <f t="shared" si="33"/>
        <v>0</v>
      </c>
      <c r="AI136" s="1117">
        <f t="shared" si="33"/>
        <v>0</v>
      </c>
      <c r="AJ136" s="1117">
        <f t="shared" si="33"/>
        <v>0</v>
      </c>
      <c r="AK136" s="1117">
        <f t="shared" si="33"/>
        <v>0</v>
      </c>
      <c r="AL136" s="1117">
        <f t="shared" si="33"/>
        <v>0</v>
      </c>
      <c r="AM136" s="1117">
        <f t="shared" si="33"/>
        <v>0</v>
      </c>
      <c r="AN136" s="1117">
        <f t="shared" si="33"/>
        <v>0</v>
      </c>
      <c r="AO136" s="1117">
        <f t="shared" si="33"/>
        <v>0</v>
      </c>
      <c r="AP136" s="1117">
        <f t="shared" si="33"/>
        <v>0</v>
      </c>
      <c r="AQ136" s="1117">
        <f t="shared" si="33"/>
        <v>0</v>
      </c>
      <c r="AR136" s="1117">
        <f t="shared" si="33"/>
        <v>0</v>
      </c>
      <c r="AS136" s="1117">
        <f t="shared" si="33"/>
        <v>0</v>
      </c>
      <c r="AT136" s="1117">
        <f t="shared" si="33"/>
        <v>0</v>
      </c>
    </row>
    <row r="137" spans="1:46" hidden="1" outlineLevel="1">
      <c r="A137" s="1150"/>
      <c r="B137" s="1150"/>
      <c r="C137" s="932" t="s">
        <v>389</v>
      </c>
      <c r="D137" s="1152" t="s">
        <v>868</v>
      </c>
      <c r="E137" s="1152" t="s">
        <v>723</v>
      </c>
      <c r="F137" s="1161"/>
      <c r="G137" s="1161"/>
      <c r="H137" s="1161"/>
      <c r="I137" s="1161"/>
      <c r="J137" s="1161"/>
      <c r="K137" s="1161"/>
      <c r="L137" s="1161"/>
      <c r="M137" s="1161"/>
      <c r="N137" s="1161"/>
      <c r="O137" s="1161"/>
      <c r="P137" s="1161"/>
      <c r="Q137" s="1161"/>
      <c r="R137" s="1161"/>
      <c r="S137" s="1161"/>
      <c r="T137" s="1161"/>
      <c r="V137" s="1117">
        <v>20</v>
      </c>
      <c r="W137" s="1117">
        <f t="shared" si="27"/>
        <v>0</v>
      </c>
      <c r="X137" s="1136">
        <f t="shared" si="19"/>
        <v>0</v>
      </c>
      <c r="Y137" s="932">
        <f>Input!$C$8</f>
        <v>2027</v>
      </c>
      <c r="Z137" s="932">
        <f>Input!$D$8</f>
        <v>1</v>
      </c>
      <c r="AA137" s="1117">
        <f t="shared" si="28"/>
        <v>0</v>
      </c>
      <c r="AB137" s="932">
        <f t="shared" si="29"/>
        <v>2047</v>
      </c>
      <c r="AC137" s="932">
        <f t="shared" si="30"/>
        <v>0</v>
      </c>
      <c r="AD137" s="1117">
        <f t="shared" si="31"/>
        <v>0</v>
      </c>
      <c r="AF137" s="1117">
        <f t="shared" si="33"/>
        <v>0</v>
      </c>
      <c r="AG137" s="1117">
        <f t="shared" si="33"/>
        <v>0</v>
      </c>
      <c r="AH137" s="1117">
        <f t="shared" si="33"/>
        <v>0</v>
      </c>
      <c r="AI137" s="1117">
        <f t="shared" si="33"/>
        <v>0</v>
      </c>
      <c r="AJ137" s="1117">
        <f t="shared" si="33"/>
        <v>0</v>
      </c>
      <c r="AK137" s="1117">
        <f t="shared" si="33"/>
        <v>0</v>
      </c>
      <c r="AL137" s="1117">
        <f t="shared" si="33"/>
        <v>0</v>
      </c>
      <c r="AM137" s="1117">
        <f t="shared" si="33"/>
        <v>0</v>
      </c>
      <c r="AN137" s="1117">
        <f t="shared" si="33"/>
        <v>0</v>
      </c>
      <c r="AO137" s="1117">
        <f t="shared" si="33"/>
        <v>0</v>
      </c>
      <c r="AP137" s="1117">
        <f t="shared" si="33"/>
        <v>0</v>
      </c>
      <c r="AQ137" s="1117">
        <f t="shared" si="33"/>
        <v>0</v>
      </c>
      <c r="AR137" s="1117">
        <f t="shared" si="33"/>
        <v>0</v>
      </c>
      <c r="AS137" s="1117">
        <f t="shared" si="33"/>
        <v>0</v>
      </c>
      <c r="AT137" s="1117">
        <f t="shared" si="33"/>
        <v>0</v>
      </c>
    </row>
    <row r="138" spans="1:46" hidden="1" outlineLevel="1">
      <c r="A138" s="1150"/>
      <c r="B138" s="1150"/>
      <c r="C138" s="932" t="s">
        <v>856</v>
      </c>
      <c r="D138" s="1152" t="s">
        <v>868</v>
      </c>
      <c r="E138" s="1152" t="s">
        <v>723</v>
      </c>
      <c r="F138" s="1161"/>
      <c r="G138" s="1161"/>
      <c r="H138" s="1161"/>
      <c r="I138" s="1161"/>
      <c r="J138" s="1161"/>
      <c r="K138" s="1161"/>
      <c r="L138" s="1161"/>
      <c r="M138" s="1161"/>
      <c r="N138" s="1161"/>
      <c r="O138" s="1161"/>
      <c r="P138" s="1161"/>
      <c r="Q138" s="1161"/>
      <c r="R138" s="1161"/>
      <c r="S138" s="1161"/>
      <c r="T138" s="1161"/>
      <c r="V138" s="1117">
        <v>20</v>
      </c>
      <c r="W138" s="1117">
        <f t="shared" si="27"/>
        <v>0</v>
      </c>
      <c r="X138" s="1136">
        <f t="shared" si="19"/>
        <v>0</v>
      </c>
      <c r="Y138" s="932">
        <f>Input!$C$8</f>
        <v>2027</v>
      </c>
      <c r="Z138" s="932">
        <f>Input!$D$8</f>
        <v>1</v>
      </c>
      <c r="AA138" s="1117">
        <f t="shared" si="28"/>
        <v>0</v>
      </c>
      <c r="AB138" s="932">
        <f t="shared" si="29"/>
        <v>2047</v>
      </c>
      <c r="AC138" s="932">
        <f t="shared" si="30"/>
        <v>0</v>
      </c>
      <c r="AD138" s="1117">
        <f t="shared" si="31"/>
        <v>0</v>
      </c>
      <c r="AF138" s="1117">
        <f t="shared" si="33"/>
        <v>0</v>
      </c>
      <c r="AG138" s="1117">
        <f t="shared" si="33"/>
        <v>0</v>
      </c>
      <c r="AH138" s="1117">
        <f t="shared" si="33"/>
        <v>0</v>
      </c>
      <c r="AI138" s="1117">
        <f t="shared" si="33"/>
        <v>0</v>
      </c>
      <c r="AJ138" s="1117">
        <f t="shared" si="33"/>
        <v>0</v>
      </c>
      <c r="AK138" s="1117">
        <f t="shared" si="33"/>
        <v>0</v>
      </c>
      <c r="AL138" s="1117">
        <f t="shared" si="33"/>
        <v>0</v>
      </c>
      <c r="AM138" s="1117">
        <f t="shared" si="33"/>
        <v>0</v>
      </c>
      <c r="AN138" s="1117">
        <f t="shared" si="33"/>
        <v>0</v>
      </c>
      <c r="AO138" s="1117">
        <f t="shared" si="33"/>
        <v>0</v>
      </c>
      <c r="AP138" s="1117">
        <f t="shared" si="33"/>
        <v>0</v>
      </c>
      <c r="AQ138" s="1117">
        <f t="shared" si="33"/>
        <v>0</v>
      </c>
      <c r="AR138" s="1117">
        <f t="shared" si="33"/>
        <v>0</v>
      </c>
      <c r="AS138" s="1117">
        <f t="shared" si="33"/>
        <v>0</v>
      </c>
      <c r="AT138" s="1117">
        <f t="shared" si="33"/>
        <v>0</v>
      </c>
    </row>
    <row r="139" spans="1:46" hidden="1" outlineLevel="1">
      <c r="A139" s="1150"/>
      <c r="B139" s="1150"/>
      <c r="C139" s="932" t="s">
        <v>857</v>
      </c>
      <c r="D139" s="1152" t="s">
        <v>868</v>
      </c>
      <c r="E139" s="1152" t="s">
        <v>723</v>
      </c>
      <c r="F139" s="1161"/>
      <c r="G139" s="1161"/>
      <c r="H139" s="1161"/>
      <c r="I139" s="1161"/>
      <c r="J139" s="1161"/>
      <c r="K139" s="1161"/>
      <c r="L139" s="1161"/>
      <c r="M139" s="1161"/>
      <c r="N139" s="1161"/>
      <c r="O139" s="1161"/>
      <c r="P139" s="1161"/>
      <c r="Q139" s="1161"/>
      <c r="R139" s="1161"/>
      <c r="S139" s="1161"/>
      <c r="T139" s="1161"/>
      <c r="V139" s="1117">
        <v>20</v>
      </c>
      <c r="W139" s="1117">
        <f t="shared" si="27"/>
        <v>0</v>
      </c>
      <c r="X139" s="1136">
        <f t="shared" si="19"/>
        <v>0</v>
      </c>
      <c r="Y139" s="932">
        <f>Input!$C$8</f>
        <v>2027</v>
      </c>
      <c r="Z139" s="932">
        <f>Input!$D$8</f>
        <v>1</v>
      </c>
      <c r="AA139" s="1117">
        <f t="shared" si="28"/>
        <v>0</v>
      </c>
      <c r="AB139" s="932">
        <f t="shared" si="29"/>
        <v>2047</v>
      </c>
      <c r="AC139" s="932">
        <f t="shared" si="30"/>
        <v>0</v>
      </c>
      <c r="AD139" s="1117">
        <f t="shared" si="31"/>
        <v>0</v>
      </c>
      <c r="AF139" s="1117">
        <f t="shared" ref="AF139:AT155" si="34">IF(OR(AF$18&lt;$Y139,AF$18&gt;$AB139),0,
IF(AND(AF$18&gt;$Y139,AF$18&lt;$AB139),$X139,
IF(AF$18=$Y139,$AA139,
IF(AF$18=$AB139,$AD139,))))</f>
        <v>0</v>
      </c>
      <c r="AG139" s="1117">
        <f t="shared" si="34"/>
        <v>0</v>
      </c>
      <c r="AH139" s="1117">
        <f t="shared" si="34"/>
        <v>0</v>
      </c>
      <c r="AI139" s="1117">
        <f t="shared" si="34"/>
        <v>0</v>
      </c>
      <c r="AJ139" s="1117">
        <f t="shared" si="34"/>
        <v>0</v>
      </c>
      <c r="AK139" s="1117">
        <f t="shared" si="34"/>
        <v>0</v>
      </c>
      <c r="AL139" s="1117">
        <f t="shared" si="34"/>
        <v>0</v>
      </c>
      <c r="AM139" s="1117">
        <f t="shared" si="34"/>
        <v>0</v>
      </c>
      <c r="AN139" s="1117">
        <f t="shared" si="34"/>
        <v>0</v>
      </c>
      <c r="AO139" s="1117">
        <f t="shared" si="34"/>
        <v>0</v>
      </c>
      <c r="AP139" s="1117">
        <f t="shared" si="34"/>
        <v>0</v>
      </c>
      <c r="AQ139" s="1117">
        <f t="shared" si="34"/>
        <v>0</v>
      </c>
      <c r="AR139" s="1117">
        <f t="shared" si="34"/>
        <v>0</v>
      </c>
      <c r="AS139" s="1117">
        <f t="shared" si="34"/>
        <v>0</v>
      </c>
      <c r="AT139" s="1117">
        <f t="shared" si="34"/>
        <v>0</v>
      </c>
    </row>
    <row r="140" spans="1:46" hidden="1" outlineLevel="1">
      <c r="A140" s="1150"/>
      <c r="B140" s="1150"/>
      <c r="C140" s="932" t="s">
        <v>859</v>
      </c>
      <c r="D140" s="1152" t="s">
        <v>868</v>
      </c>
      <c r="E140" s="1152" t="s">
        <v>723</v>
      </c>
      <c r="F140" s="1161"/>
      <c r="G140" s="1161"/>
      <c r="H140" s="1161"/>
      <c r="I140" s="1161"/>
      <c r="J140" s="1161"/>
      <c r="K140" s="1161"/>
      <c r="L140" s="1161"/>
      <c r="M140" s="1161"/>
      <c r="N140" s="1161"/>
      <c r="O140" s="1161"/>
      <c r="P140" s="1161"/>
      <c r="Q140" s="1161"/>
      <c r="R140" s="1161"/>
      <c r="S140" s="1161"/>
      <c r="T140" s="1161"/>
      <c r="V140" s="1117">
        <v>20</v>
      </c>
      <c r="W140" s="1117">
        <f t="shared" si="27"/>
        <v>0</v>
      </c>
      <c r="X140" s="1136">
        <f t="shared" si="19"/>
        <v>0</v>
      </c>
      <c r="Y140" s="932">
        <f>Input!$C$8</f>
        <v>2027</v>
      </c>
      <c r="Z140" s="932">
        <f>Input!$D$8</f>
        <v>1</v>
      </c>
      <c r="AA140" s="1117">
        <f t="shared" si="28"/>
        <v>0</v>
      </c>
      <c r="AB140" s="932">
        <f t="shared" si="29"/>
        <v>2047</v>
      </c>
      <c r="AC140" s="932">
        <f t="shared" si="30"/>
        <v>0</v>
      </c>
      <c r="AD140" s="1117">
        <f t="shared" si="31"/>
        <v>0</v>
      </c>
      <c r="AF140" s="1117">
        <f t="shared" si="34"/>
        <v>0</v>
      </c>
      <c r="AG140" s="1117">
        <f t="shared" si="34"/>
        <v>0</v>
      </c>
      <c r="AH140" s="1117">
        <f t="shared" si="34"/>
        <v>0</v>
      </c>
      <c r="AI140" s="1117">
        <f t="shared" si="34"/>
        <v>0</v>
      </c>
      <c r="AJ140" s="1117">
        <f t="shared" si="34"/>
        <v>0</v>
      </c>
      <c r="AK140" s="1117">
        <f t="shared" si="34"/>
        <v>0</v>
      </c>
      <c r="AL140" s="1117">
        <f t="shared" si="34"/>
        <v>0</v>
      </c>
      <c r="AM140" s="1117">
        <f t="shared" si="34"/>
        <v>0</v>
      </c>
      <c r="AN140" s="1117">
        <f t="shared" si="34"/>
        <v>0</v>
      </c>
      <c r="AO140" s="1117">
        <f t="shared" si="34"/>
        <v>0</v>
      </c>
      <c r="AP140" s="1117">
        <f t="shared" si="34"/>
        <v>0</v>
      </c>
      <c r="AQ140" s="1117">
        <f t="shared" si="34"/>
        <v>0</v>
      </c>
      <c r="AR140" s="1117">
        <f t="shared" si="34"/>
        <v>0</v>
      </c>
      <c r="AS140" s="1117">
        <f t="shared" si="34"/>
        <v>0</v>
      </c>
      <c r="AT140" s="1117">
        <f t="shared" si="34"/>
        <v>0</v>
      </c>
    </row>
    <row r="141" spans="1:46" hidden="1" outlineLevel="1">
      <c r="A141" s="1150"/>
      <c r="B141" s="1150"/>
      <c r="C141" s="932" t="s">
        <v>860</v>
      </c>
      <c r="D141" s="1152" t="s">
        <v>868</v>
      </c>
      <c r="E141" s="1152" t="s">
        <v>723</v>
      </c>
      <c r="F141" s="1161"/>
      <c r="G141" s="1161"/>
      <c r="H141" s="1161"/>
      <c r="I141" s="1161"/>
      <c r="J141" s="1161"/>
      <c r="K141" s="1161"/>
      <c r="L141" s="1161"/>
      <c r="M141" s="1161"/>
      <c r="N141" s="1161"/>
      <c r="O141" s="1161"/>
      <c r="P141" s="1161"/>
      <c r="Q141" s="1161"/>
      <c r="R141" s="1161"/>
      <c r="S141" s="1161"/>
      <c r="T141" s="1161"/>
      <c r="V141" s="1117">
        <v>20</v>
      </c>
      <c r="W141" s="1117">
        <f t="shared" si="27"/>
        <v>0</v>
      </c>
      <c r="X141" s="1136">
        <f t="shared" si="19"/>
        <v>0</v>
      </c>
      <c r="Y141" s="932">
        <f>Input!$C$8</f>
        <v>2027</v>
      </c>
      <c r="Z141" s="932">
        <f>Input!$D$8</f>
        <v>1</v>
      </c>
      <c r="AA141" s="1117">
        <f t="shared" si="28"/>
        <v>0</v>
      </c>
      <c r="AB141" s="932">
        <f t="shared" si="29"/>
        <v>2047</v>
      </c>
      <c r="AC141" s="932">
        <f t="shared" si="30"/>
        <v>0</v>
      </c>
      <c r="AD141" s="1117">
        <f t="shared" si="31"/>
        <v>0</v>
      </c>
      <c r="AF141" s="1117">
        <f t="shared" si="34"/>
        <v>0</v>
      </c>
      <c r="AG141" s="1117">
        <f t="shared" si="34"/>
        <v>0</v>
      </c>
      <c r="AH141" s="1117">
        <f t="shared" si="34"/>
        <v>0</v>
      </c>
      <c r="AI141" s="1117">
        <f t="shared" si="34"/>
        <v>0</v>
      </c>
      <c r="AJ141" s="1117">
        <f t="shared" si="34"/>
        <v>0</v>
      </c>
      <c r="AK141" s="1117">
        <f t="shared" si="34"/>
        <v>0</v>
      </c>
      <c r="AL141" s="1117">
        <f t="shared" si="34"/>
        <v>0</v>
      </c>
      <c r="AM141" s="1117">
        <f t="shared" si="34"/>
        <v>0</v>
      </c>
      <c r="AN141" s="1117">
        <f t="shared" si="34"/>
        <v>0</v>
      </c>
      <c r="AO141" s="1117">
        <f t="shared" si="34"/>
        <v>0</v>
      </c>
      <c r="AP141" s="1117">
        <f t="shared" si="34"/>
        <v>0</v>
      </c>
      <c r="AQ141" s="1117">
        <f t="shared" si="34"/>
        <v>0</v>
      </c>
      <c r="AR141" s="1117">
        <f t="shared" si="34"/>
        <v>0</v>
      </c>
      <c r="AS141" s="1117">
        <f t="shared" si="34"/>
        <v>0</v>
      </c>
      <c r="AT141" s="1117">
        <f t="shared" si="34"/>
        <v>0</v>
      </c>
    </row>
    <row r="142" spans="1:46" hidden="1" outlineLevel="1">
      <c r="A142" s="1150"/>
      <c r="B142" s="1150"/>
      <c r="C142" s="932" t="s">
        <v>861</v>
      </c>
      <c r="D142" s="1152" t="s">
        <v>868</v>
      </c>
      <c r="E142" s="1152" t="s">
        <v>723</v>
      </c>
      <c r="F142" s="1161"/>
      <c r="G142" s="1161"/>
      <c r="H142" s="1161"/>
      <c r="I142" s="1161"/>
      <c r="J142" s="1161"/>
      <c r="K142" s="1161"/>
      <c r="L142" s="1161"/>
      <c r="M142" s="1161"/>
      <c r="N142" s="1161"/>
      <c r="O142" s="1161"/>
      <c r="P142" s="1161"/>
      <c r="Q142" s="1161"/>
      <c r="R142" s="1161"/>
      <c r="S142" s="1161"/>
      <c r="T142" s="1161"/>
      <c r="V142" s="1117">
        <v>20</v>
      </c>
      <c r="W142" s="1117">
        <f t="shared" si="27"/>
        <v>0</v>
      </c>
      <c r="X142" s="1136">
        <f t="shared" si="19"/>
        <v>0</v>
      </c>
      <c r="Y142" s="932">
        <f>Input!$C$8</f>
        <v>2027</v>
      </c>
      <c r="Z142" s="932">
        <f>Input!$D$8</f>
        <v>1</v>
      </c>
      <c r="AA142" s="1117">
        <f t="shared" si="28"/>
        <v>0</v>
      </c>
      <c r="AB142" s="932">
        <f t="shared" si="29"/>
        <v>2047</v>
      </c>
      <c r="AC142" s="932">
        <f t="shared" si="30"/>
        <v>0</v>
      </c>
      <c r="AD142" s="1117">
        <f t="shared" si="31"/>
        <v>0</v>
      </c>
      <c r="AF142" s="1117">
        <f t="shared" si="34"/>
        <v>0</v>
      </c>
      <c r="AG142" s="1117">
        <f t="shared" si="34"/>
        <v>0</v>
      </c>
      <c r="AH142" s="1117">
        <f t="shared" si="34"/>
        <v>0</v>
      </c>
      <c r="AI142" s="1117">
        <f t="shared" si="34"/>
        <v>0</v>
      </c>
      <c r="AJ142" s="1117">
        <f t="shared" si="34"/>
        <v>0</v>
      </c>
      <c r="AK142" s="1117">
        <f t="shared" si="34"/>
        <v>0</v>
      </c>
      <c r="AL142" s="1117">
        <f t="shared" si="34"/>
        <v>0</v>
      </c>
      <c r="AM142" s="1117">
        <f t="shared" si="34"/>
        <v>0</v>
      </c>
      <c r="AN142" s="1117">
        <f t="shared" si="34"/>
        <v>0</v>
      </c>
      <c r="AO142" s="1117">
        <f t="shared" si="34"/>
        <v>0</v>
      </c>
      <c r="AP142" s="1117">
        <f t="shared" si="34"/>
        <v>0</v>
      </c>
      <c r="AQ142" s="1117">
        <f t="shared" si="34"/>
        <v>0</v>
      </c>
      <c r="AR142" s="1117">
        <f t="shared" si="34"/>
        <v>0</v>
      </c>
      <c r="AS142" s="1117">
        <f t="shared" si="34"/>
        <v>0</v>
      </c>
      <c r="AT142" s="1117">
        <f t="shared" si="34"/>
        <v>0</v>
      </c>
    </row>
    <row r="143" spans="1:46" hidden="1" outlineLevel="1">
      <c r="A143" s="1150"/>
      <c r="B143" s="1150"/>
      <c r="C143" s="932" t="str">
        <f t="shared" si="25"/>
        <v>11 Downpayments / License fee</v>
      </c>
      <c r="D143" s="1152" t="s">
        <v>868</v>
      </c>
      <c r="E143" s="1152" t="s">
        <v>723</v>
      </c>
      <c r="F143" s="1161"/>
      <c r="G143" s="1161"/>
      <c r="H143" s="1161"/>
      <c r="I143" s="1161"/>
      <c r="J143" s="1161"/>
      <c r="K143" s="1161"/>
      <c r="L143" s="1161"/>
      <c r="M143" s="1161"/>
      <c r="N143" s="1161"/>
      <c r="O143" s="1161"/>
      <c r="P143" s="1161"/>
      <c r="Q143" s="1161"/>
      <c r="R143" s="1161"/>
      <c r="S143" s="1161"/>
      <c r="T143" s="1161"/>
      <c r="V143" s="1117">
        <v>20</v>
      </c>
      <c r="W143" s="1117">
        <f t="shared" si="27"/>
        <v>0</v>
      </c>
      <c r="X143" s="1136">
        <f t="shared" si="19"/>
        <v>0</v>
      </c>
      <c r="Y143" s="932">
        <f>Input!$C$8</f>
        <v>2027</v>
      </c>
      <c r="Z143" s="932">
        <f>Input!$D$8</f>
        <v>1</v>
      </c>
      <c r="AA143" s="1117">
        <f t="shared" si="28"/>
        <v>0</v>
      </c>
      <c r="AB143" s="932">
        <f t="shared" si="29"/>
        <v>2047</v>
      </c>
      <c r="AC143" s="932">
        <f t="shared" si="30"/>
        <v>0</v>
      </c>
      <c r="AD143" s="1117">
        <f t="shared" si="31"/>
        <v>0</v>
      </c>
      <c r="AF143" s="1117">
        <f t="shared" si="34"/>
        <v>0</v>
      </c>
      <c r="AG143" s="1117">
        <f t="shared" si="34"/>
        <v>0</v>
      </c>
      <c r="AH143" s="1117">
        <f t="shared" si="34"/>
        <v>0</v>
      </c>
      <c r="AI143" s="1117">
        <f t="shared" si="34"/>
        <v>0</v>
      </c>
      <c r="AJ143" s="1117">
        <f t="shared" si="34"/>
        <v>0</v>
      </c>
      <c r="AK143" s="1117">
        <f t="shared" si="34"/>
        <v>0</v>
      </c>
      <c r="AL143" s="1117">
        <f t="shared" si="34"/>
        <v>0</v>
      </c>
      <c r="AM143" s="1117">
        <f t="shared" si="34"/>
        <v>0</v>
      </c>
      <c r="AN143" s="1117">
        <f t="shared" si="34"/>
        <v>0</v>
      </c>
      <c r="AO143" s="1117">
        <f t="shared" si="34"/>
        <v>0</v>
      </c>
      <c r="AP143" s="1117">
        <f t="shared" si="34"/>
        <v>0</v>
      </c>
      <c r="AQ143" s="1117">
        <f t="shared" si="34"/>
        <v>0</v>
      </c>
      <c r="AR143" s="1117">
        <f t="shared" si="34"/>
        <v>0</v>
      </c>
      <c r="AS143" s="1117">
        <f t="shared" si="34"/>
        <v>0</v>
      </c>
      <c r="AT143" s="1117">
        <f t="shared" si="34"/>
        <v>0</v>
      </c>
    </row>
    <row r="144" spans="1:46" hidden="1" outlineLevel="1">
      <c r="A144" s="1150"/>
      <c r="B144" s="1150"/>
      <c r="C144" s="1159" t="str">
        <f t="shared" si="25"/>
        <v>12 Dummy</v>
      </c>
      <c r="D144" s="1165" t="s">
        <v>868</v>
      </c>
      <c r="E144" s="1152" t="s">
        <v>723</v>
      </c>
      <c r="F144" s="1161"/>
      <c r="G144" s="1161"/>
      <c r="H144" s="1161"/>
      <c r="I144" s="1161"/>
      <c r="J144" s="1161"/>
      <c r="K144" s="1161"/>
      <c r="L144" s="1161"/>
      <c r="M144" s="1161"/>
      <c r="N144" s="1161"/>
      <c r="O144" s="1161"/>
      <c r="P144" s="1161"/>
      <c r="Q144" s="1161"/>
      <c r="R144" s="1161"/>
      <c r="S144" s="1161"/>
      <c r="T144" s="1161"/>
      <c r="V144" s="1117">
        <v>20</v>
      </c>
      <c r="W144" s="1117">
        <f t="shared" si="27"/>
        <v>0</v>
      </c>
      <c r="X144" s="1136">
        <f t="shared" si="19"/>
        <v>0</v>
      </c>
      <c r="Y144" s="932">
        <f>Input!$C$8</f>
        <v>2027</v>
      </c>
      <c r="Z144" s="932">
        <f>Input!$D$8</f>
        <v>1</v>
      </c>
      <c r="AA144" s="1117">
        <f t="shared" si="28"/>
        <v>0</v>
      </c>
      <c r="AB144" s="932">
        <f t="shared" si="29"/>
        <v>2047</v>
      </c>
      <c r="AC144" s="932">
        <f t="shared" si="30"/>
        <v>0</v>
      </c>
      <c r="AD144" s="1117">
        <f t="shared" si="31"/>
        <v>0</v>
      </c>
      <c r="AF144" s="1117">
        <f t="shared" si="34"/>
        <v>0</v>
      </c>
      <c r="AG144" s="1117">
        <f t="shared" si="34"/>
        <v>0</v>
      </c>
      <c r="AH144" s="1117">
        <f t="shared" si="34"/>
        <v>0</v>
      </c>
      <c r="AI144" s="1117">
        <f t="shared" si="34"/>
        <v>0</v>
      </c>
      <c r="AJ144" s="1117">
        <f t="shared" si="34"/>
        <v>0</v>
      </c>
      <c r="AK144" s="1117">
        <f t="shared" si="34"/>
        <v>0</v>
      </c>
      <c r="AL144" s="1117">
        <f t="shared" si="34"/>
        <v>0</v>
      </c>
      <c r="AM144" s="1117">
        <f t="shared" si="34"/>
        <v>0</v>
      </c>
      <c r="AN144" s="1117">
        <f t="shared" si="34"/>
        <v>0</v>
      </c>
      <c r="AO144" s="1117">
        <f t="shared" si="34"/>
        <v>0</v>
      </c>
      <c r="AP144" s="1117">
        <f t="shared" si="34"/>
        <v>0</v>
      </c>
      <c r="AQ144" s="1117">
        <f t="shared" si="34"/>
        <v>0</v>
      </c>
      <c r="AR144" s="1117">
        <f t="shared" si="34"/>
        <v>0</v>
      </c>
      <c r="AS144" s="1117">
        <f t="shared" si="34"/>
        <v>0</v>
      </c>
      <c r="AT144" s="1117">
        <f t="shared" si="34"/>
        <v>0</v>
      </c>
    </row>
    <row r="145" spans="1:46" hidden="1" outlineLevel="1">
      <c r="A145" s="1150"/>
      <c r="B145" s="1150"/>
      <c r="C145" s="1151" t="s">
        <v>854</v>
      </c>
      <c r="D145" s="1151" t="s">
        <v>855</v>
      </c>
      <c r="E145" s="1152" t="s">
        <v>723</v>
      </c>
      <c r="F145" s="1161"/>
      <c r="G145" s="1161"/>
      <c r="H145" s="1161"/>
      <c r="I145" s="1161"/>
      <c r="J145" s="1161"/>
      <c r="K145" s="1161"/>
      <c r="L145" s="1161"/>
      <c r="M145" s="1161"/>
      <c r="N145" s="1161"/>
      <c r="O145" s="1161"/>
      <c r="P145" s="1161"/>
      <c r="Q145" s="1161"/>
      <c r="R145" s="1161"/>
      <c r="S145" s="1161"/>
      <c r="T145" s="1161"/>
      <c r="V145" s="1117">
        <v>20</v>
      </c>
      <c r="W145" s="1117">
        <f t="shared" si="27"/>
        <v>0</v>
      </c>
      <c r="X145" s="1136">
        <f t="shared" si="19"/>
        <v>0</v>
      </c>
      <c r="Y145" s="932">
        <f>Input!$C$8</f>
        <v>2027</v>
      </c>
      <c r="Z145" s="932">
        <f>Input!$D$8</f>
        <v>1</v>
      </c>
      <c r="AA145" s="1117">
        <f t="shared" si="28"/>
        <v>0</v>
      </c>
      <c r="AB145" s="932">
        <f t="shared" si="29"/>
        <v>2047</v>
      </c>
      <c r="AC145" s="932">
        <f t="shared" si="30"/>
        <v>0</v>
      </c>
      <c r="AD145" s="1117">
        <f t="shared" si="31"/>
        <v>0</v>
      </c>
      <c r="AF145" s="1117">
        <f t="shared" si="34"/>
        <v>0</v>
      </c>
      <c r="AG145" s="1117">
        <f t="shared" si="34"/>
        <v>0</v>
      </c>
      <c r="AH145" s="1117">
        <f t="shared" si="34"/>
        <v>0</v>
      </c>
      <c r="AI145" s="1117">
        <f t="shared" si="34"/>
        <v>0</v>
      </c>
      <c r="AJ145" s="1117">
        <f t="shared" si="34"/>
        <v>0</v>
      </c>
      <c r="AK145" s="1117">
        <f t="shared" si="34"/>
        <v>0</v>
      </c>
      <c r="AL145" s="1117">
        <f t="shared" si="34"/>
        <v>0</v>
      </c>
      <c r="AM145" s="1117">
        <f t="shared" si="34"/>
        <v>0</v>
      </c>
      <c r="AN145" s="1117">
        <f t="shared" si="34"/>
        <v>0</v>
      </c>
      <c r="AO145" s="1117">
        <f t="shared" si="34"/>
        <v>0</v>
      </c>
      <c r="AP145" s="1117">
        <f t="shared" si="34"/>
        <v>0</v>
      </c>
      <c r="AQ145" s="1117">
        <f t="shared" si="34"/>
        <v>0</v>
      </c>
      <c r="AR145" s="1117">
        <f t="shared" si="34"/>
        <v>0</v>
      </c>
      <c r="AS145" s="1117">
        <f t="shared" si="34"/>
        <v>0</v>
      </c>
      <c r="AT145" s="1117">
        <f t="shared" si="34"/>
        <v>0</v>
      </c>
    </row>
    <row r="146" spans="1:46" hidden="1" outlineLevel="1">
      <c r="A146" s="1150"/>
      <c r="B146" s="1150"/>
      <c r="C146" s="932" t="s">
        <v>387</v>
      </c>
      <c r="D146" s="932" t="s">
        <v>855</v>
      </c>
      <c r="E146" s="1152" t="s">
        <v>723</v>
      </c>
      <c r="F146" s="1161"/>
      <c r="G146" s="1161"/>
      <c r="H146" s="1161"/>
      <c r="I146" s="1161"/>
      <c r="J146" s="1161"/>
      <c r="K146" s="1161"/>
      <c r="L146" s="1161"/>
      <c r="M146" s="1161"/>
      <c r="N146" s="1161"/>
      <c r="O146" s="1161"/>
      <c r="P146" s="1161"/>
      <c r="Q146" s="1161"/>
      <c r="R146" s="1161"/>
      <c r="S146" s="1161"/>
      <c r="T146" s="1161"/>
      <c r="V146" s="1117">
        <v>20</v>
      </c>
      <c r="W146" s="1117">
        <f t="shared" si="27"/>
        <v>0</v>
      </c>
      <c r="X146" s="1136">
        <f t="shared" si="19"/>
        <v>0</v>
      </c>
      <c r="Y146" s="932">
        <f>Input!$C$8</f>
        <v>2027</v>
      </c>
      <c r="Z146" s="932">
        <f>Input!$D$8</f>
        <v>1</v>
      </c>
      <c r="AA146" s="1117">
        <f t="shared" si="28"/>
        <v>0</v>
      </c>
      <c r="AB146" s="932">
        <f t="shared" si="29"/>
        <v>2047</v>
      </c>
      <c r="AC146" s="932">
        <f t="shared" si="30"/>
        <v>0</v>
      </c>
      <c r="AD146" s="1117">
        <f t="shared" si="31"/>
        <v>0</v>
      </c>
      <c r="AF146" s="1117">
        <f t="shared" si="34"/>
        <v>0</v>
      </c>
      <c r="AG146" s="1117">
        <f t="shared" si="34"/>
        <v>0</v>
      </c>
      <c r="AH146" s="1117">
        <f t="shared" si="34"/>
        <v>0</v>
      </c>
      <c r="AI146" s="1117">
        <f t="shared" si="34"/>
        <v>0</v>
      </c>
      <c r="AJ146" s="1117">
        <f t="shared" si="34"/>
        <v>0</v>
      </c>
      <c r="AK146" s="1117">
        <f t="shared" si="34"/>
        <v>0</v>
      </c>
      <c r="AL146" s="1117">
        <f t="shared" si="34"/>
        <v>0</v>
      </c>
      <c r="AM146" s="1117">
        <f t="shared" si="34"/>
        <v>0</v>
      </c>
      <c r="AN146" s="1117">
        <f t="shared" si="34"/>
        <v>0</v>
      </c>
      <c r="AO146" s="1117">
        <f t="shared" si="34"/>
        <v>0</v>
      </c>
      <c r="AP146" s="1117">
        <f t="shared" si="34"/>
        <v>0</v>
      </c>
      <c r="AQ146" s="1117">
        <f t="shared" si="34"/>
        <v>0</v>
      </c>
      <c r="AR146" s="1117">
        <f t="shared" si="34"/>
        <v>0</v>
      </c>
      <c r="AS146" s="1117">
        <f t="shared" si="34"/>
        <v>0</v>
      </c>
      <c r="AT146" s="1117">
        <f t="shared" si="34"/>
        <v>0</v>
      </c>
    </row>
    <row r="147" spans="1:46" hidden="1" outlineLevel="1">
      <c r="A147" s="1150"/>
      <c r="B147" s="1150"/>
      <c r="C147" s="932" t="s">
        <v>388</v>
      </c>
      <c r="D147" s="932" t="s">
        <v>855</v>
      </c>
      <c r="E147" s="1152" t="s">
        <v>723</v>
      </c>
      <c r="F147" s="1161"/>
      <c r="G147" s="1161"/>
      <c r="H147" s="1161"/>
      <c r="I147" s="1161"/>
      <c r="J147" s="1161"/>
      <c r="K147" s="1161"/>
      <c r="L147" s="1161"/>
      <c r="M147" s="1161"/>
      <c r="N147" s="1161"/>
      <c r="O147" s="1161"/>
      <c r="P147" s="1161"/>
      <c r="Q147" s="1161"/>
      <c r="R147" s="1161"/>
      <c r="S147" s="1161"/>
      <c r="T147" s="1161"/>
      <c r="V147" s="1117">
        <v>20</v>
      </c>
      <c r="W147" s="1117">
        <f t="shared" si="27"/>
        <v>0</v>
      </c>
      <c r="X147" s="1136">
        <f t="shared" ref="X147:X210" si="35">W147/V147</f>
        <v>0</v>
      </c>
      <c r="Y147" s="932">
        <f>Input!$C$8</f>
        <v>2027</v>
      </c>
      <c r="Z147" s="932">
        <f>Input!$D$8</f>
        <v>1</v>
      </c>
      <c r="AA147" s="1117">
        <f t="shared" si="28"/>
        <v>0</v>
      </c>
      <c r="AB147" s="932">
        <f t="shared" si="29"/>
        <v>2047</v>
      </c>
      <c r="AC147" s="932">
        <f t="shared" si="30"/>
        <v>0</v>
      </c>
      <c r="AD147" s="1117">
        <f t="shared" si="31"/>
        <v>0</v>
      </c>
      <c r="AF147" s="1117">
        <f t="shared" si="34"/>
        <v>0</v>
      </c>
      <c r="AG147" s="1117">
        <f t="shared" si="34"/>
        <v>0</v>
      </c>
      <c r="AH147" s="1117">
        <f t="shared" si="34"/>
        <v>0</v>
      </c>
      <c r="AI147" s="1117">
        <f t="shared" si="34"/>
        <v>0</v>
      </c>
      <c r="AJ147" s="1117">
        <f t="shared" si="34"/>
        <v>0</v>
      </c>
      <c r="AK147" s="1117">
        <f t="shared" si="34"/>
        <v>0</v>
      </c>
      <c r="AL147" s="1117">
        <f t="shared" si="34"/>
        <v>0</v>
      </c>
      <c r="AM147" s="1117">
        <f t="shared" si="34"/>
        <v>0</v>
      </c>
      <c r="AN147" s="1117">
        <f t="shared" si="34"/>
        <v>0</v>
      </c>
      <c r="AO147" s="1117">
        <f t="shared" si="34"/>
        <v>0</v>
      </c>
      <c r="AP147" s="1117">
        <f t="shared" si="34"/>
        <v>0</v>
      </c>
      <c r="AQ147" s="1117">
        <f t="shared" si="34"/>
        <v>0</v>
      </c>
      <c r="AR147" s="1117">
        <f t="shared" si="34"/>
        <v>0</v>
      </c>
      <c r="AS147" s="1117">
        <f t="shared" si="34"/>
        <v>0</v>
      </c>
      <c r="AT147" s="1117">
        <f t="shared" si="34"/>
        <v>0</v>
      </c>
    </row>
    <row r="148" spans="1:46" hidden="1" outlineLevel="1">
      <c r="A148" s="1150"/>
      <c r="B148" s="1150"/>
      <c r="C148" s="932" t="s">
        <v>389</v>
      </c>
      <c r="D148" s="932" t="s">
        <v>855</v>
      </c>
      <c r="E148" s="1152" t="s">
        <v>723</v>
      </c>
      <c r="F148" s="1161"/>
      <c r="G148" s="1161"/>
      <c r="H148" s="1161"/>
      <c r="I148" s="1161"/>
      <c r="J148" s="1161"/>
      <c r="K148" s="1161"/>
      <c r="L148" s="1161"/>
      <c r="M148" s="1161"/>
      <c r="N148" s="1161"/>
      <c r="O148" s="1161"/>
      <c r="P148" s="1161"/>
      <c r="Q148" s="1161"/>
      <c r="R148" s="1161"/>
      <c r="S148" s="1161"/>
      <c r="T148" s="1161"/>
      <c r="V148" s="1117">
        <v>20</v>
      </c>
      <c r="W148" s="1117">
        <f t="shared" si="27"/>
        <v>0</v>
      </c>
      <c r="X148" s="1136">
        <f t="shared" si="35"/>
        <v>0</v>
      </c>
      <c r="Y148" s="932">
        <f>Input!$C$8</f>
        <v>2027</v>
      </c>
      <c r="Z148" s="932">
        <f>Input!$D$8</f>
        <v>1</v>
      </c>
      <c r="AA148" s="1117">
        <f t="shared" si="28"/>
        <v>0</v>
      </c>
      <c r="AB148" s="932">
        <f t="shared" si="29"/>
        <v>2047</v>
      </c>
      <c r="AC148" s="932">
        <f t="shared" si="30"/>
        <v>0</v>
      </c>
      <c r="AD148" s="1117">
        <f t="shared" si="31"/>
        <v>0</v>
      </c>
      <c r="AF148" s="1117">
        <f t="shared" si="34"/>
        <v>0</v>
      </c>
      <c r="AG148" s="1117">
        <f t="shared" si="34"/>
        <v>0</v>
      </c>
      <c r="AH148" s="1117">
        <f t="shared" si="34"/>
        <v>0</v>
      </c>
      <c r="AI148" s="1117">
        <f t="shared" si="34"/>
        <v>0</v>
      </c>
      <c r="AJ148" s="1117">
        <f t="shared" si="34"/>
        <v>0</v>
      </c>
      <c r="AK148" s="1117">
        <f t="shared" si="34"/>
        <v>0</v>
      </c>
      <c r="AL148" s="1117">
        <f t="shared" si="34"/>
        <v>0</v>
      </c>
      <c r="AM148" s="1117">
        <f t="shared" si="34"/>
        <v>0</v>
      </c>
      <c r="AN148" s="1117">
        <f t="shared" si="34"/>
        <v>0</v>
      </c>
      <c r="AO148" s="1117">
        <f t="shared" si="34"/>
        <v>0</v>
      </c>
      <c r="AP148" s="1117">
        <f t="shared" si="34"/>
        <v>0</v>
      </c>
      <c r="AQ148" s="1117">
        <f t="shared" si="34"/>
        <v>0</v>
      </c>
      <c r="AR148" s="1117">
        <f t="shared" si="34"/>
        <v>0</v>
      </c>
      <c r="AS148" s="1117">
        <f t="shared" si="34"/>
        <v>0</v>
      </c>
      <c r="AT148" s="1117">
        <f t="shared" si="34"/>
        <v>0</v>
      </c>
    </row>
    <row r="149" spans="1:46" hidden="1" outlineLevel="1">
      <c r="A149" s="1150"/>
      <c r="B149" s="1150"/>
      <c r="C149" s="932" t="s">
        <v>856</v>
      </c>
      <c r="D149" s="932" t="s">
        <v>855</v>
      </c>
      <c r="E149" s="1152" t="s">
        <v>723</v>
      </c>
      <c r="F149" s="1161"/>
      <c r="G149" s="1161"/>
      <c r="H149" s="1161"/>
      <c r="I149" s="1161"/>
      <c r="J149" s="1161"/>
      <c r="K149" s="1161"/>
      <c r="L149" s="1161"/>
      <c r="M149" s="1161"/>
      <c r="N149" s="1161"/>
      <c r="O149" s="1161"/>
      <c r="P149" s="1161"/>
      <c r="Q149" s="1161"/>
      <c r="R149" s="1161"/>
      <c r="S149" s="1161"/>
      <c r="T149" s="1161"/>
      <c r="V149" s="1117">
        <v>20</v>
      </c>
      <c r="W149" s="1117">
        <f t="shared" si="27"/>
        <v>0</v>
      </c>
      <c r="X149" s="1136">
        <f t="shared" si="35"/>
        <v>0</v>
      </c>
      <c r="Y149" s="932">
        <f>Input!$C$8</f>
        <v>2027</v>
      </c>
      <c r="Z149" s="932">
        <f>Input!$D$8</f>
        <v>1</v>
      </c>
      <c r="AA149" s="1117">
        <f t="shared" si="28"/>
        <v>0</v>
      </c>
      <c r="AB149" s="932">
        <f t="shared" si="29"/>
        <v>2047</v>
      </c>
      <c r="AC149" s="932">
        <f t="shared" si="30"/>
        <v>0</v>
      </c>
      <c r="AD149" s="1117">
        <f t="shared" si="31"/>
        <v>0</v>
      </c>
      <c r="AF149" s="1117">
        <f t="shared" si="34"/>
        <v>0</v>
      </c>
      <c r="AG149" s="1117">
        <f t="shared" si="34"/>
        <v>0</v>
      </c>
      <c r="AH149" s="1117">
        <f t="shared" si="34"/>
        <v>0</v>
      </c>
      <c r="AI149" s="1117">
        <f t="shared" si="34"/>
        <v>0</v>
      </c>
      <c r="AJ149" s="1117">
        <f t="shared" si="34"/>
        <v>0</v>
      </c>
      <c r="AK149" s="1117">
        <f t="shared" si="34"/>
        <v>0</v>
      </c>
      <c r="AL149" s="1117">
        <f t="shared" si="34"/>
        <v>0</v>
      </c>
      <c r="AM149" s="1117">
        <f t="shared" si="34"/>
        <v>0</v>
      </c>
      <c r="AN149" s="1117">
        <f t="shared" si="34"/>
        <v>0</v>
      </c>
      <c r="AO149" s="1117">
        <f t="shared" si="34"/>
        <v>0</v>
      </c>
      <c r="AP149" s="1117">
        <f t="shared" si="34"/>
        <v>0</v>
      </c>
      <c r="AQ149" s="1117">
        <f t="shared" si="34"/>
        <v>0</v>
      </c>
      <c r="AR149" s="1117">
        <f t="shared" si="34"/>
        <v>0</v>
      </c>
      <c r="AS149" s="1117">
        <f t="shared" si="34"/>
        <v>0</v>
      </c>
      <c r="AT149" s="1117">
        <f t="shared" si="34"/>
        <v>0</v>
      </c>
    </row>
    <row r="150" spans="1:46" hidden="1" outlineLevel="1">
      <c r="A150" s="1150"/>
      <c r="B150" s="1150"/>
      <c r="C150" s="932" t="s">
        <v>857</v>
      </c>
      <c r="D150" s="932" t="s">
        <v>855</v>
      </c>
      <c r="E150" s="1152" t="s">
        <v>723</v>
      </c>
      <c r="F150" s="1161"/>
      <c r="G150" s="1161"/>
      <c r="H150" s="1161"/>
      <c r="I150" s="1161"/>
      <c r="J150" s="1161"/>
      <c r="K150" s="1161"/>
      <c r="L150" s="1161"/>
      <c r="M150" s="1161"/>
      <c r="N150" s="1161"/>
      <c r="O150" s="1161"/>
      <c r="P150" s="1161"/>
      <c r="Q150" s="1161"/>
      <c r="R150" s="1161"/>
      <c r="S150" s="1161"/>
      <c r="T150" s="1161"/>
      <c r="V150" s="1117">
        <v>20</v>
      </c>
      <c r="W150" s="1117">
        <f t="shared" si="27"/>
        <v>0</v>
      </c>
      <c r="X150" s="1136">
        <f t="shared" si="35"/>
        <v>0</v>
      </c>
      <c r="Y150" s="932">
        <f>Input!$C$8</f>
        <v>2027</v>
      </c>
      <c r="Z150" s="932">
        <f>Input!$D$8</f>
        <v>1</v>
      </c>
      <c r="AA150" s="1117">
        <f t="shared" si="28"/>
        <v>0</v>
      </c>
      <c r="AB150" s="932">
        <f t="shared" si="29"/>
        <v>2047</v>
      </c>
      <c r="AC150" s="932">
        <f t="shared" si="30"/>
        <v>0</v>
      </c>
      <c r="AD150" s="1117">
        <f t="shared" si="31"/>
        <v>0</v>
      </c>
      <c r="AF150" s="1117">
        <f t="shared" si="34"/>
        <v>0</v>
      </c>
      <c r="AG150" s="1117">
        <f t="shared" si="34"/>
        <v>0</v>
      </c>
      <c r="AH150" s="1117">
        <f t="shared" si="34"/>
        <v>0</v>
      </c>
      <c r="AI150" s="1117">
        <f t="shared" si="34"/>
        <v>0</v>
      </c>
      <c r="AJ150" s="1117">
        <f t="shared" si="34"/>
        <v>0</v>
      </c>
      <c r="AK150" s="1117">
        <f t="shared" si="34"/>
        <v>0</v>
      </c>
      <c r="AL150" s="1117">
        <f t="shared" si="34"/>
        <v>0</v>
      </c>
      <c r="AM150" s="1117">
        <f t="shared" si="34"/>
        <v>0</v>
      </c>
      <c r="AN150" s="1117">
        <f t="shared" si="34"/>
        <v>0</v>
      </c>
      <c r="AO150" s="1117">
        <f t="shared" si="34"/>
        <v>0</v>
      </c>
      <c r="AP150" s="1117">
        <f t="shared" si="34"/>
        <v>0</v>
      </c>
      <c r="AQ150" s="1117">
        <f t="shared" si="34"/>
        <v>0</v>
      </c>
      <c r="AR150" s="1117">
        <f t="shared" si="34"/>
        <v>0</v>
      </c>
      <c r="AS150" s="1117">
        <f t="shared" si="34"/>
        <v>0</v>
      </c>
      <c r="AT150" s="1117">
        <f t="shared" si="34"/>
        <v>0</v>
      </c>
    </row>
    <row r="151" spans="1:46" hidden="1" outlineLevel="1">
      <c r="A151" s="1150"/>
      <c r="B151" s="1150"/>
      <c r="C151" s="932" t="s">
        <v>859</v>
      </c>
      <c r="D151" s="932" t="s">
        <v>855</v>
      </c>
      <c r="E151" s="1152" t="s">
        <v>723</v>
      </c>
      <c r="F151" s="1161"/>
      <c r="G151" s="1161"/>
      <c r="H151" s="1161"/>
      <c r="I151" s="1161"/>
      <c r="J151" s="1161"/>
      <c r="K151" s="1161"/>
      <c r="L151" s="1161"/>
      <c r="M151" s="1161"/>
      <c r="N151" s="1161"/>
      <c r="O151" s="1161"/>
      <c r="P151" s="1161"/>
      <c r="Q151" s="1161"/>
      <c r="R151" s="1161"/>
      <c r="S151" s="1161"/>
      <c r="T151" s="1161"/>
      <c r="V151" s="1117">
        <v>20</v>
      </c>
      <c r="W151" s="1117">
        <f t="shared" si="27"/>
        <v>0</v>
      </c>
      <c r="X151" s="1136">
        <f t="shared" si="35"/>
        <v>0</v>
      </c>
      <c r="Y151" s="932">
        <f>Input!$C$8</f>
        <v>2027</v>
      </c>
      <c r="Z151" s="932">
        <f>Input!$D$8</f>
        <v>1</v>
      </c>
      <c r="AA151" s="1117">
        <f t="shared" si="28"/>
        <v>0</v>
      </c>
      <c r="AB151" s="932">
        <f t="shared" si="29"/>
        <v>2047</v>
      </c>
      <c r="AC151" s="932">
        <f t="shared" si="30"/>
        <v>0</v>
      </c>
      <c r="AD151" s="1117">
        <f t="shared" si="31"/>
        <v>0</v>
      </c>
      <c r="AF151" s="1117">
        <f t="shared" si="34"/>
        <v>0</v>
      </c>
      <c r="AG151" s="1117">
        <f t="shared" si="34"/>
        <v>0</v>
      </c>
      <c r="AH151" s="1117">
        <f t="shared" si="34"/>
        <v>0</v>
      </c>
      <c r="AI151" s="1117">
        <f t="shared" si="34"/>
        <v>0</v>
      </c>
      <c r="AJ151" s="1117">
        <f t="shared" si="34"/>
        <v>0</v>
      </c>
      <c r="AK151" s="1117">
        <f t="shared" si="34"/>
        <v>0</v>
      </c>
      <c r="AL151" s="1117">
        <f t="shared" si="34"/>
        <v>0</v>
      </c>
      <c r="AM151" s="1117">
        <f t="shared" si="34"/>
        <v>0</v>
      </c>
      <c r="AN151" s="1117">
        <f t="shared" si="34"/>
        <v>0</v>
      </c>
      <c r="AO151" s="1117">
        <f t="shared" si="34"/>
        <v>0</v>
      </c>
      <c r="AP151" s="1117">
        <f t="shared" si="34"/>
        <v>0</v>
      </c>
      <c r="AQ151" s="1117">
        <f t="shared" si="34"/>
        <v>0</v>
      </c>
      <c r="AR151" s="1117">
        <f t="shared" si="34"/>
        <v>0</v>
      </c>
      <c r="AS151" s="1117">
        <f t="shared" si="34"/>
        <v>0</v>
      </c>
      <c r="AT151" s="1117">
        <f t="shared" si="34"/>
        <v>0</v>
      </c>
    </row>
    <row r="152" spans="1:46" hidden="1" outlineLevel="1">
      <c r="A152" s="1150"/>
      <c r="B152" s="1150"/>
      <c r="C152" s="932" t="s">
        <v>860</v>
      </c>
      <c r="D152" s="932" t="s">
        <v>855</v>
      </c>
      <c r="E152" s="1152" t="s">
        <v>723</v>
      </c>
      <c r="F152" s="1161"/>
      <c r="G152" s="1161"/>
      <c r="H152" s="1161"/>
      <c r="I152" s="1161"/>
      <c r="J152" s="1161"/>
      <c r="K152" s="1161"/>
      <c r="L152" s="1161"/>
      <c r="M152" s="1161"/>
      <c r="N152" s="1161"/>
      <c r="O152" s="1161"/>
      <c r="P152" s="1161"/>
      <c r="Q152" s="1161"/>
      <c r="R152" s="1161"/>
      <c r="S152" s="1161"/>
      <c r="T152" s="1161"/>
      <c r="V152" s="1117">
        <v>20</v>
      </c>
      <c r="W152" s="1117">
        <f t="shared" si="27"/>
        <v>0</v>
      </c>
      <c r="X152" s="1136">
        <f t="shared" si="35"/>
        <v>0</v>
      </c>
      <c r="Y152" s="932">
        <f>Input!$C$8</f>
        <v>2027</v>
      </c>
      <c r="Z152" s="932">
        <f>Input!$D$8</f>
        <v>1</v>
      </c>
      <c r="AA152" s="1117">
        <f t="shared" si="28"/>
        <v>0</v>
      </c>
      <c r="AB152" s="932">
        <f t="shared" si="29"/>
        <v>2047</v>
      </c>
      <c r="AC152" s="932">
        <f t="shared" si="30"/>
        <v>0</v>
      </c>
      <c r="AD152" s="1117">
        <f t="shared" si="31"/>
        <v>0</v>
      </c>
      <c r="AF152" s="1117">
        <f t="shared" si="34"/>
        <v>0</v>
      </c>
      <c r="AG152" s="1117">
        <f t="shared" si="34"/>
        <v>0</v>
      </c>
      <c r="AH152" s="1117">
        <f t="shared" si="34"/>
        <v>0</v>
      </c>
      <c r="AI152" s="1117">
        <f t="shared" si="34"/>
        <v>0</v>
      </c>
      <c r="AJ152" s="1117">
        <f t="shared" si="34"/>
        <v>0</v>
      </c>
      <c r="AK152" s="1117">
        <f t="shared" si="34"/>
        <v>0</v>
      </c>
      <c r="AL152" s="1117">
        <f t="shared" si="34"/>
        <v>0</v>
      </c>
      <c r="AM152" s="1117">
        <f t="shared" si="34"/>
        <v>0</v>
      </c>
      <c r="AN152" s="1117">
        <f t="shared" si="34"/>
        <v>0</v>
      </c>
      <c r="AO152" s="1117">
        <f t="shared" si="34"/>
        <v>0</v>
      </c>
      <c r="AP152" s="1117">
        <f t="shared" si="34"/>
        <v>0</v>
      </c>
      <c r="AQ152" s="1117">
        <f t="shared" si="34"/>
        <v>0</v>
      </c>
      <c r="AR152" s="1117">
        <f t="shared" si="34"/>
        <v>0</v>
      </c>
      <c r="AS152" s="1117">
        <f t="shared" si="34"/>
        <v>0</v>
      </c>
      <c r="AT152" s="1117">
        <f t="shared" si="34"/>
        <v>0</v>
      </c>
    </row>
    <row r="153" spans="1:46" hidden="1" outlineLevel="1">
      <c r="A153" s="1150"/>
      <c r="B153" s="1150"/>
      <c r="C153" s="932" t="s">
        <v>861</v>
      </c>
      <c r="D153" s="932" t="s">
        <v>855</v>
      </c>
      <c r="E153" s="1152" t="s">
        <v>723</v>
      </c>
      <c r="F153" s="1161"/>
      <c r="G153" s="1161"/>
      <c r="H153" s="1161"/>
      <c r="I153" s="1161"/>
      <c r="J153" s="1161"/>
      <c r="K153" s="1161"/>
      <c r="L153" s="1161"/>
      <c r="M153" s="1161"/>
      <c r="N153" s="1161"/>
      <c r="O153" s="1161"/>
      <c r="P153" s="1161"/>
      <c r="Q153" s="1161"/>
      <c r="R153" s="1161"/>
      <c r="S153" s="1161"/>
      <c r="T153" s="1161"/>
      <c r="V153" s="1117">
        <v>20</v>
      </c>
      <c r="W153" s="1117">
        <f t="shared" si="27"/>
        <v>0</v>
      </c>
      <c r="X153" s="1136">
        <f t="shared" si="35"/>
        <v>0</v>
      </c>
      <c r="Y153" s="932">
        <f>Input!$C$8</f>
        <v>2027</v>
      </c>
      <c r="Z153" s="932">
        <f>Input!$D$8</f>
        <v>1</v>
      </c>
      <c r="AA153" s="1117">
        <f t="shared" si="28"/>
        <v>0</v>
      </c>
      <c r="AB153" s="932">
        <f t="shared" si="29"/>
        <v>2047</v>
      </c>
      <c r="AC153" s="932">
        <f t="shared" si="30"/>
        <v>0</v>
      </c>
      <c r="AD153" s="1117">
        <f t="shared" si="31"/>
        <v>0</v>
      </c>
      <c r="AF153" s="1117">
        <f t="shared" si="34"/>
        <v>0</v>
      </c>
      <c r="AG153" s="1117">
        <f t="shared" si="34"/>
        <v>0</v>
      </c>
      <c r="AH153" s="1117">
        <f t="shared" si="34"/>
        <v>0</v>
      </c>
      <c r="AI153" s="1117">
        <f t="shared" si="34"/>
        <v>0</v>
      </c>
      <c r="AJ153" s="1117">
        <f t="shared" si="34"/>
        <v>0</v>
      </c>
      <c r="AK153" s="1117">
        <f t="shared" si="34"/>
        <v>0</v>
      </c>
      <c r="AL153" s="1117">
        <f t="shared" si="34"/>
        <v>0</v>
      </c>
      <c r="AM153" s="1117">
        <f t="shared" si="34"/>
        <v>0</v>
      </c>
      <c r="AN153" s="1117">
        <f t="shared" si="34"/>
        <v>0</v>
      </c>
      <c r="AO153" s="1117">
        <f t="shared" si="34"/>
        <v>0</v>
      </c>
      <c r="AP153" s="1117">
        <f t="shared" si="34"/>
        <v>0</v>
      </c>
      <c r="AQ153" s="1117">
        <f t="shared" si="34"/>
        <v>0</v>
      </c>
      <c r="AR153" s="1117">
        <f t="shared" si="34"/>
        <v>0</v>
      </c>
      <c r="AS153" s="1117">
        <f t="shared" si="34"/>
        <v>0</v>
      </c>
      <c r="AT153" s="1117">
        <f t="shared" si="34"/>
        <v>0</v>
      </c>
    </row>
    <row r="154" spans="1:46" hidden="1" outlineLevel="1">
      <c r="A154" s="1150"/>
      <c r="B154" s="1150"/>
      <c r="C154" s="932" t="s">
        <v>390</v>
      </c>
      <c r="D154" s="1159" t="s">
        <v>855</v>
      </c>
      <c r="E154" s="1152" t="s">
        <v>723</v>
      </c>
      <c r="F154" s="1161"/>
      <c r="G154" s="1161"/>
      <c r="H154" s="1161"/>
      <c r="I154" s="1161"/>
      <c r="J154" s="1161"/>
      <c r="K154" s="1161"/>
      <c r="L154" s="1161"/>
      <c r="M154" s="1161"/>
      <c r="N154" s="1161"/>
      <c r="O154" s="1161"/>
      <c r="P154" s="1161"/>
      <c r="Q154" s="1161"/>
      <c r="R154" s="1161"/>
      <c r="S154" s="1161"/>
      <c r="T154" s="1161"/>
      <c r="V154" s="1117">
        <v>20</v>
      </c>
      <c r="W154" s="1117">
        <f t="shared" si="27"/>
        <v>0</v>
      </c>
      <c r="X154" s="1136">
        <f t="shared" si="35"/>
        <v>0</v>
      </c>
      <c r="Y154" s="932">
        <f>Input!$C$8</f>
        <v>2027</v>
      </c>
      <c r="Z154" s="932">
        <f>Input!$D$8</f>
        <v>1</v>
      </c>
      <c r="AA154" s="1117">
        <f t="shared" si="28"/>
        <v>0</v>
      </c>
      <c r="AB154" s="932">
        <f t="shared" si="29"/>
        <v>2047</v>
      </c>
      <c r="AC154" s="932">
        <f t="shared" si="30"/>
        <v>0</v>
      </c>
      <c r="AD154" s="1117">
        <f t="shared" si="31"/>
        <v>0</v>
      </c>
      <c r="AF154" s="1117">
        <f t="shared" si="34"/>
        <v>0</v>
      </c>
      <c r="AG154" s="1117">
        <f t="shared" si="34"/>
        <v>0</v>
      </c>
      <c r="AH154" s="1117">
        <f t="shared" si="34"/>
        <v>0</v>
      </c>
      <c r="AI154" s="1117">
        <f t="shared" si="34"/>
        <v>0</v>
      </c>
      <c r="AJ154" s="1117">
        <f t="shared" si="34"/>
        <v>0</v>
      </c>
      <c r="AK154" s="1117">
        <f t="shared" si="34"/>
        <v>0</v>
      </c>
      <c r="AL154" s="1117">
        <f t="shared" si="34"/>
        <v>0</v>
      </c>
      <c r="AM154" s="1117">
        <f t="shared" si="34"/>
        <v>0</v>
      </c>
      <c r="AN154" s="1117">
        <f t="shared" si="34"/>
        <v>0</v>
      </c>
      <c r="AO154" s="1117">
        <f t="shared" si="34"/>
        <v>0</v>
      </c>
      <c r="AP154" s="1117">
        <f t="shared" si="34"/>
        <v>0</v>
      </c>
      <c r="AQ154" s="1117">
        <f t="shared" si="34"/>
        <v>0</v>
      </c>
      <c r="AR154" s="1117">
        <f t="shared" si="34"/>
        <v>0</v>
      </c>
      <c r="AS154" s="1117">
        <f t="shared" si="34"/>
        <v>0</v>
      </c>
      <c r="AT154" s="1117">
        <f t="shared" si="34"/>
        <v>0</v>
      </c>
    </row>
    <row r="155" spans="1:46" hidden="1" outlineLevel="1">
      <c r="A155" s="1150"/>
      <c r="B155" s="1150"/>
      <c r="C155" s="932" t="s">
        <v>862</v>
      </c>
      <c r="D155" s="1159" t="s">
        <v>855</v>
      </c>
      <c r="E155" s="1152" t="s">
        <v>723</v>
      </c>
      <c r="F155" s="1161"/>
      <c r="G155" s="1161"/>
      <c r="H155" s="1161"/>
      <c r="I155" s="1161"/>
      <c r="J155" s="1161"/>
      <c r="K155" s="1161"/>
      <c r="L155" s="1161"/>
      <c r="M155" s="1161"/>
      <c r="N155" s="1161"/>
      <c r="O155" s="1161"/>
      <c r="P155" s="1161"/>
      <c r="Q155" s="1161"/>
      <c r="R155" s="1161"/>
      <c r="S155" s="1161"/>
      <c r="T155" s="1161"/>
      <c r="V155" s="1117">
        <v>20</v>
      </c>
      <c r="W155" s="1117">
        <f t="shared" si="27"/>
        <v>0</v>
      </c>
      <c r="X155" s="1136">
        <f t="shared" si="35"/>
        <v>0</v>
      </c>
      <c r="Y155" s="932">
        <f>Input!$C$8</f>
        <v>2027</v>
      </c>
      <c r="Z155" s="932">
        <f>Input!$D$8</f>
        <v>1</v>
      </c>
      <c r="AA155" s="1117">
        <f t="shared" si="28"/>
        <v>0</v>
      </c>
      <c r="AB155" s="932">
        <f t="shared" si="29"/>
        <v>2047</v>
      </c>
      <c r="AC155" s="932">
        <f t="shared" si="30"/>
        <v>0</v>
      </c>
      <c r="AD155" s="1117">
        <f t="shared" si="31"/>
        <v>0</v>
      </c>
      <c r="AF155" s="1117">
        <f t="shared" si="34"/>
        <v>0</v>
      </c>
      <c r="AG155" s="1117">
        <f t="shared" si="34"/>
        <v>0</v>
      </c>
      <c r="AH155" s="1117">
        <f t="shared" si="34"/>
        <v>0</v>
      </c>
      <c r="AI155" s="1117">
        <f t="shared" si="34"/>
        <v>0</v>
      </c>
      <c r="AJ155" s="1117">
        <f t="shared" si="34"/>
        <v>0</v>
      </c>
      <c r="AK155" s="1117">
        <f t="shared" si="34"/>
        <v>0</v>
      </c>
      <c r="AL155" s="1117">
        <f t="shared" si="34"/>
        <v>0</v>
      </c>
      <c r="AM155" s="1117">
        <f t="shared" si="34"/>
        <v>0</v>
      </c>
      <c r="AN155" s="1117">
        <f t="shared" si="34"/>
        <v>0</v>
      </c>
      <c r="AO155" s="1117">
        <f t="shared" si="34"/>
        <v>0</v>
      </c>
      <c r="AP155" s="1117">
        <f t="shared" si="34"/>
        <v>0</v>
      </c>
      <c r="AQ155" s="1117">
        <f t="shared" si="34"/>
        <v>0</v>
      </c>
      <c r="AR155" s="1117">
        <f t="shared" si="34"/>
        <v>0</v>
      </c>
      <c r="AS155" s="1117">
        <f t="shared" si="34"/>
        <v>0</v>
      </c>
      <c r="AT155" s="1117">
        <f t="shared" si="34"/>
        <v>0</v>
      </c>
    </row>
    <row r="156" spans="1:46" hidden="1" outlineLevel="1">
      <c r="A156" s="1150"/>
      <c r="B156" s="1150"/>
      <c r="C156" s="932" t="s">
        <v>863</v>
      </c>
      <c r="D156" s="1159" t="s">
        <v>855</v>
      </c>
      <c r="E156" s="1152" t="s">
        <v>723</v>
      </c>
      <c r="F156" s="1161"/>
      <c r="G156" s="1161"/>
      <c r="H156" s="1161"/>
      <c r="I156" s="1161"/>
      <c r="J156" s="1161"/>
      <c r="K156" s="1161"/>
      <c r="L156" s="1161"/>
      <c r="M156" s="1161"/>
      <c r="N156" s="1161"/>
      <c r="O156" s="1161"/>
      <c r="P156" s="1161"/>
      <c r="Q156" s="1161"/>
      <c r="R156" s="1161"/>
      <c r="S156" s="1161"/>
      <c r="T156" s="1161"/>
      <c r="V156" s="1117">
        <v>20</v>
      </c>
      <c r="W156" s="1117">
        <f t="shared" si="27"/>
        <v>0</v>
      </c>
      <c r="X156" s="1136">
        <f t="shared" si="35"/>
        <v>0</v>
      </c>
      <c r="Y156" s="932">
        <f>Input!$C$8</f>
        <v>2027</v>
      </c>
      <c r="Z156" s="932">
        <f>Input!$D$8</f>
        <v>1</v>
      </c>
      <c r="AA156" s="1117">
        <f t="shared" si="28"/>
        <v>0</v>
      </c>
      <c r="AB156" s="932">
        <f t="shared" si="29"/>
        <v>2047</v>
      </c>
      <c r="AC156" s="932">
        <f t="shared" si="30"/>
        <v>0</v>
      </c>
      <c r="AD156" s="1117">
        <f t="shared" si="31"/>
        <v>0</v>
      </c>
      <c r="AF156" s="1117">
        <f t="shared" ref="AF156:AT168" si="36">IF(OR(AF$18&lt;$Y156,AF$18&gt;$AB156),0,
IF(AND(AF$18&gt;$Y156,AF$18&lt;$AB156),$X156,
IF(AF$18=$Y156,$AA156,
IF(AF$18=$AB156,$AD156,))))</f>
        <v>0</v>
      </c>
      <c r="AG156" s="1117">
        <f t="shared" si="36"/>
        <v>0</v>
      </c>
      <c r="AH156" s="1117">
        <f t="shared" si="36"/>
        <v>0</v>
      </c>
      <c r="AI156" s="1117">
        <f t="shared" si="36"/>
        <v>0</v>
      </c>
      <c r="AJ156" s="1117">
        <f t="shared" si="36"/>
        <v>0</v>
      </c>
      <c r="AK156" s="1117">
        <f t="shared" si="36"/>
        <v>0</v>
      </c>
      <c r="AL156" s="1117">
        <f t="shared" si="36"/>
        <v>0</v>
      </c>
      <c r="AM156" s="1117">
        <f t="shared" si="36"/>
        <v>0</v>
      </c>
      <c r="AN156" s="1117">
        <f t="shared" si="36"/>
        <v>0</v>
      </c>
      <c r="AO156" s="1117">
        <f t="shared" si="36"/>
        <v>0</v>
      </c>
      <c r="AP156" s="1117">
        <f t="shared" si="36"/>
        <v>0</v>
      </c>
      <c r="AQ156" s="1117">
        <f t="shared" si="36"/>
        <v>0</v>
      </c>
      <c r="AR156" s="1117">
        <f t="shared" si="36"/>
        <v>0</v>
      </c>
      <c r="AS156" s="1117">
        <f t="shared" si="36"/>
        <v>0</v>
      </c>
      <c r="AT156" s="1117">
        <f t="shared" si="36"/>
        <v>0</v>
      </c>
    </row>
    <row r="157" spans="1:46" hidden="1" outlineLevel="1">
      <c r="A157" s="1150"/>
      <c r="B157" s="1150"/>
      <c r="C157" s="932" t="s">
        <v>854</v>
      </c>
      <c r="D157" s="1152" t="s">
        <v>868</v>
      </c>
      <c r="E157" s="1152" t="s">
        <v>367</v>
      </c>
      <c r="F157" s="1161"/>
      <c r="G157" s="1161"/>
      <c r="H157" s="1161"/>
      <c r="I157" s="1161"/>
      <c r="J157" s="1161"/>
      <c r="K157" s="1161"/>
      <c r="L157" s="1161"/>
      <c r="M157" s="1161"/>
      <c r="N157" s="1161"/>
      <c r="O157" s="1161"/>
      <c r="P157" s="1161"/>
      <c r="Q157" s="1161"/>
      <c r="R157" s="1161"/>
      <c r="S157" s="1161"/>
      <c r="T157" s="1161"/>
      <c r="V157" s="1117">
        <v>20</v>
      </c>
      <c r="W157" s="1117">
        <f t="shared" si="27"/>
        <v>0</v>
      </c>
      <c r="X157" s="1136">
        <f t="shared" si="35"/>
        <v>0</v>
      </c>
      <c r="Y157" s="932">
        <f>Input!$C$8</f>
        <v>2027</v>
      </c>
      <c r="Z157" s="932">
        <f>Input!$D$8</f>
        <v>1</v>
      </c>
      <c r="AA157" s="1117">
        <f t="shared" si="28"/>
        <v>0</v>
      </c>
      <c r="AB157" s="932">
        <f t="shared" si="29"/>
        <v>2047</v>
      </c>
      <c r="AC157" s="932">
        <f t="shared" si="30"/>
        <v>0</v>
      </c>
      <c r="AD157" s="1117">
        <f t="shared" si="31"/>
        <v>0</v>
      </c>
      <c r="AF157" s="1117">
        <f t="shared" si="36"/>
        <v>0</v>
      </c>
      <c r="AG157" s="1117">
        <f t="shared" si="36"/>
        <v>0</v>
      </c>
      <c r="AH157" s="1117">
        <f t="shared" si="36"/>
        <v>0</v>
      </c>
      <c r="AI157" s="1117">
        <f t="shared" si="36"/>
        <v>0</v>
      </c>
      <c r="AJ157" s="1117">
        <f t="shared" si="36"/>
        <v>0</v>
      </c>
      <c r="AK157" s="1117">
        <f t="shared" si="36"/>
        <v>0</v>
      </c>
      <c r="AL157" s="1117">
        <f t="shared" si="36"/>
        <v>0</v>
      </c>
      <c r="AM157" s="1117">
        <f t="shared" si="36"/>
        <v>0</v>
      </c>
      <c r="AN157" s="1117">
        <f t="shared" si="36"/>
        <v>0</v>
      </c>
      <c r="AO157" s="1117">
        <f t="shared" si="36"/>
        <v>0</v>
      </c>
      <c r="AP157" s="1117">
        <f t="shared" si="36"/>
        <v>0</v>
      </c>
      <c r="AQ157" s="1117">
        <f t="shared" si="36"/>
        <v>0</v>
      </c>
      <c r="AR157" s="1117">
        <f t="shared" si="36"/>
        <v>0</v>
      </c>
      <c r="AS157" s="1117">
        <f t="shared" si="36"/>
        <v>0</v>
      </c>
      <c r="AT157" s="1117">
        <f t="shared" si="36"/>
        <v>0</v>
      </c>
    </row>
    <row r="158" spans="1:46" hidden="1" outlineLevel="1">
      <c r="A158" s="1150"/>
      <c r="B158" s="1150"/>
      <c r="C158" s="932" t="s">
        <v>387</v>
      </c>
      <c r="D158" s="1152" t="s">
        <v>868</v>
      </c>
      <c r="E158" s="1152" t="s">
        <v>367</v>
      </c>
      <c r="F158" s="1161"/>
      <c r="G158" s="1161"/>
      <c r="H158" s="1161"/>
      <c r="I158" s="1161"/>
      <c r="J158" s="1161"/>
      <c r="K158" s="1161"/>
      <c r="L158" s="1161"/>
      <c r="M158" s="1161"/>
      <c r="N158" s="1161"/>
      <c r="O158" s="1161"/>
      <c r="P158" s="1161"/>
      <c r="Q158" s="1161"/>
      <c r="R158" s="1161"/>
      <c r="S158" s="1161"/>
      <c r="T158" s="1161"/>
      <c r="V158" s="1117">
        <v>20</v>
      </c>
      <c r="W158" s="1117">
        <f t="shared" si="27"/>
        <v>0</v>
      </c>
      <c r="X158" s="1136">
        <f t="shared" si="35"/>
        <v>0</v>
      </c>
      <c r="Y158" s="932">
        <f>Input!$C$8</f>
        <v>2027</v>
      </c>
      <c r="Z158" s="932">
        <f>Input!$D$8</f>
        <v>1</v>
      </c>
      <c r="AA158" s="1117">
        <f t="shared" si="28"/>
        <v>0</v>
      </c>
      <c r="AB158" s="932">
        <f t="shared" si="29"/>
        <v>2047</v>
      </c>
      <c r="AC158" s="932">
        <f t="shared" si="30"/>
        <v>0</v>
      </c>
      <c r="AD158" s="1117">
        <f t="shared" si="31"/>
        <v>0</v>
      </c>
      <c r="AF158" s="1117">
        <f t="shared" si="36"/>
        <v>0</v>
      </c>
      <c r="AG158" s="1117">
        <f t="shared" si="36"/>
        <v>0</v>
      </c>
      <c r="AH158" s="1117">
        <f t="shared" si="36"/>
        <v>0</v>
      </c>
      <c r="AI158" s="1117">
        <f t="shared" si="36"/>
        <v>0</v>
      </c>
      <c r="AJ158" s="1117">
        <f t="shared" si="36"/>
        <v>0</v>
      </c>
      <c r="AK158" s="1117">
        <f t="shared" si="36"/>
        <v>0</v>
      </c>
      <c r="AL158" s="1117">
        <f t="shared" si="36"/>
        <v>0</v>
      </c>
      <c r="AM158" s="1117">
        <f t="shared" si="36"/>
        <v>0</v>
      </c>
      <c r="AN158" s="1117">
        <f t="shared" si="36"/>
        <v>0</v>
      </c>
      <c r="AO158" s="1117">
        <f t="shared" si="36"/>
        <v>0</v>
      </c>
      <c r="AP158" s="1117">
        <f t="shared" si="36"/>
        <v>0</v>
      </c>
      <c r="AQ158" s="1117">
        <f t="shared" si="36"/>
        <v>0</v>
      </c>
      <c r="AR158" s="1117">
        <f t="shared" si="36"/>
        <v>0</v>
      </c>
      <c r="AS158" s="1117">
        <f t="shared" si="36"/>
        <v>0</v>
      </c>
      <c r="AT158" s="1117">
        <f t="shared" si="36"/>
        <v>0</v>
      </c>
    </row>
    <row r="159" spans="1:46" hidden="1" outlineLevel="1">
      <c r="A159" s="1150"/>
      <c r="B159" s="1150"/>
      <c r="C159" s="932" t="s">
        <v>388</v>
      </c>
      <c r="D159" s="1152" t="s">
        <v>868</v>
      </c>
      <c r="E159" s="1152" t="s">
        <v>367</v>
      </c>
      <c r="F159" s="1161"/>
      <c r="G159" s="1161"/>
      <c r="H159" s="1161"/>
      <c r="I159" s="1161"/>
      <c r="J159" s="1161"/>
      <c r="K159" s="1161"/>
      <c r="L159" s="1161"/>
      <c r="M159" s="1161"/>
      <c r="N159" s="1161"/>
      <c r="O159" s="1161"/>
      <c r="P159" s="1161"/>
      <c r="Q159" s="1161"/>
      <c r="R159" s="1161"/>
      <c r="S159" s="1161"/>
      <c r="T159" s="1161"/>
      <c r="V159" s="1117">
        <v>20</v>
      </c>
      <c r="W159" s="1117">
        <f t="shared" si="27"/>
        <v>0</v>
      </c>
      <c r="X159" s="1136">
        <f t="shared" si="35"/>
        <v>0</v>
      </c>
      <c r="Y159" s="932">
        <f>Input!$C$8</f>
        <v>2027</v>
      </c>
      <c r="Z159" s="932">
        <f>Input!$D$8</f>
        <v>1</v>
      </c>
      <c r="AA159" s="1117">
        <f t="shared" si="28"/>
        <v>0</v>
      </c>
      <c r="AB159" s="932">
        <f t="shared" si="29"/>
        <v>2047</v>
      </c>
      <c r="AC159" s="932">
        <f t="shared" si="30"/>
        <v>0</v>
      </c>
      <c r="AD159" s="1117">
        <f t="shared" si="31"/>
        <v>0</v>
      </c>
      <c r="AF159" s="1117">
        <f t="shared" si="36"/>
        <v>0</v>
      </c>
      <c r="AG159" s="1117">
        <f t="shared" si="36"/>
        <v>0</v>
      </c>
      <c r="AH159" s="1117">
        <f t="shared" si="36"/>
        <v>0</v>
      </c>
      <c r="AI159" s="1117">
        <f t="shared" si="36"/>
        <v>0</v>
      </c>
      <c r="AJ159" s="1117">
        <f t="shared" si="36"/>
        <v>0</v>
      </c>
      <c r="AK159" s="1117">
        <f t="shared" si="36"/>
        <v>0</v>
      </c>
      <c r="AL159" s="1117">
        <f t="shared" si="36"/>
        <v>0</v>
      </c>
      <c r="AM159" s="1117">
        <f t="shared" si="36"/>
        <v>0</v>
      </c>
      <c r="AN159" s="1117">
        <f t="shared" si="36"/>
        <v>0</v>
      </c>
      <c r="AO159" s="1117">
        <f t="shared" si="36"/>
        <v>0</v>
      </c>
      <c r="AP159" s="1117">
        <f t="shared" si="36"/>
        <v>0</v>
      </c>
      <c r="AQ159" s="1117">
        <f t="shared" si="36"/>
        <v>0</v>
      </c>
      <c r="AR159" s="1117">
        <f t="shared" si="36"/>
        <v>0</v>
      </c>
      <c r="AS159" s="1117">
        <f t="shared" si="36"/>
        <v>0</v>
      </c>
      <c r="AT159" s="1117">
        <f t="shared" si="36"/>
        <v>0</v>
      </c>
    </row>
    <row r="160" spans="1:46" hidden="1" outlineLevel="1">
      <c r="A160" s="1150"/>
      <c r="B160" s="1150"/>
      <c r="C160" s="932" t="s">
        <v>389</v>
      </c>
      <c r="D160" s="1152" t="s">
        <v>868</v>
      </c>
      <c r="E160" s="1152" t="s">
        <v>367</v>
      </c>
      <c r="F160" s="1161"/>
      <c r="G160" s="1161"/>
      <c r="H160" s="1161"/>
      <c r="I160" s="1161"/>
      <c r="J160" s="1161"/>
      <c r="K160" s="1161"/>
      <c r="L160" s="1161"/>
      <c r="M160" s="1161"/>
      <c r="N160" s="1161"/>
      <c r="O160" s="1161"/>
      <c r="P160" s="1161"/>
      <c r="Q160" s="1161"/>
      <c r="R160" s="1161"/>
      <c r="S160" s="1161"/>
      <c r="T160" s="1161"/>
      <c r="V160" s="1117">
        <v>20</v>
      </c>
      <c r="W160" s="1117">
        <f t="shared" si="27"/>
        <v>0</v>
      </c>
      <c r="X160" s="1136">
        <f t="shared" si="35"/>
        <v>0</v>
      </c>
      <c r="Y160" s="932">
        <f>Input!$C$8</f>
        <v>2027</v>
      </c>
      <c r="Z160" s="932">
        <f>Input!$D$8</f>
        <v>1</v>
      </c>
      <c r="AA160" s="1117">
        <f t="shared" si="28"/>
        <v>0</v>
      </c>
      <c r="AB160" s="932">
        <f t="shared" si="29"/>
        <v>2047</v>
      </c>
      <c r="AC160" s="932">
        <f t="shared" si="30"/>
        <v>0</v>
      </c>
      <c r="AD160" s="1117">
        <f t="shared" si="31"/>
        <v>0</v>
      </c>
      <c r="AF160" s="1117">
        <f t="shared" si="36"/>
        <v>0</v>
      </c>
      <c r="AG160" s="1117">
        <f t="shared" si="36"/>
        <v>0</v>
      </c>
      <c r="AH160" s="1117">
        <f t="shared" si="36"/>
        <v>0</v>
      </c>
      <c r="AI160" s="1117">
        <f t="shared" si="36"/>
        <v>0</v>
      </c>
      <c r="AJ160" s="1117">
        <f t="shared" si="36"/>
        <v>0</v>
      </c>
      <c r="AK160" s="1117">
        <f t="shared" si="36"/>
        <v>0</v>
      </c>
      <c r="AL160" s="1117">
        <f t="shared" si="36"/>
        <v>0</v>
      </c>
      <c r="AM160" s="1117">
        <f t="shared" si="36"/>
        <v>0</v>
      </c>
      <c r="AN160" s="1117">
        <f t="shared" si="36"/>
        <v>0</v>
      </c>
      <c r="AO160" s="1117">
        <f t="shared" si="36"/>
        <v>0</v>
      </c>
      <c r="AP160" s="1117">
        <f t="shared" si="36"/>
        <v>0</v>
      </c>
      <c r="AQ160" s="1117">
        <f t="shared" si="36"/>
        <v>0</v>
      </c>
      <c r="AR160" s="1117">
        <f t="shared" si="36"/>
        <v>0</v>
      </c>
      <c r="AS160" s="1117">
        <f t="shared" si="36"/>
        <v>0</v>
      </c>
      <c r="AT160" s="1117">
        <f t="shared" si="36"/>
        <v>0</v>
      </c>
    </row>
    <row r="161" spans="1:46" hidden="1" outlineLevel="1">
      <c r="A161" s="1150"/>
      <c r="B161" s="1150"/>
      <c r="C161" s="932" t="s">
        <v>856</v>
      </c>
      <c r="D161" s="1152" t="s">
        <v>868</v>
      </c>
      <c r="E161" s="1152" t="s">
        <v>367</v>
      </c>
      <c r="F161" s="1161"/>
      <c r="G161" s="1161"/>
      <c r="H161" s="1161"/>
      <c r="I161" s="1161"/>
      <c r="J161" s="1161"/>
      <c r="K161" s="1161"/>
      <c r="L161" s="1161"/>
      <c r="M161" s="1161"/>
      <c r="N161" s="1161"/>
      <c r="O161" s="1161"/>
      <c r="P161" s="1161"/>
      <c r="Q161" s="1161"/>
      <c r="R161" s="1161"/>
      <c r="S161" s="1161"/>
      <c r="T161" s="1161"/>
      <c r="V161" s="1117">
        <v>20</v>
      </c>
      <c r="W161" s="1117">
        <f t="shared" si="27"/>
        <v>0</v>
      </c>
      <c r="X161" s="1136">
        <f t="shared" si="35"/>
        <v>0</v>
      </c>
      <c r="Y161" s="932">
        <f>Input!$C$8</f>
        <v>2027</v>
      </c>
      <c r="Z161" s="932">
        <f>Input!$D$8</f>
        <v>1</v>
      </c>
      <c r="AA161" s="1117">
        <f t="shared" si="28"/>
        <v>0</v>
      </c>
      <c r="AB161" s="932">
        <f t="shared" si="29"/>
        <v>2047</v>
      </c>
      <c r="AC161" s="932">
        <f t="shared" si="30"/>
        <v>0</v>
      </c>
      <c r="AD161" s="1117">
        <f t="shared" si="31"/>
        <v>0</v>
      </c>
      <c r="AF161" s="1117">
        <f t="shared" si="36"/>
        <v>0</v>
      </c>
      <c r="AG161" s="1117">
        <f t="shared" si="36"/>
        <v>0</v>
      </c>
      <c r="AH161" s="1117">
        <f t="shared" si="36"/>
        <v>0</v>
      </c>
      <c r="AI161" s="1117">
        <f t="shared" si="36"/>
        <v>0</v>
      </c>
      <c r="AJ161" s="1117">
        <f t="shared" si="36"/>
        <v>0</v>
      </c>
      <c r="AK161" s="1117">
        <f t="shared" si="36"/>
        <v>0</v>
      </c>
      <c r="AL161" s="1117">
        <f t="shared" si="36"/>
        <v>0</v>
      </c>
      <c r="AM161" s="1117">
        <f t="shared" si="36"/>
        <v>0</v>
      </c>
      <c r="AN161" s="1117">
        <f t="shared" si="36"/>
        <v>0</v>
      </c>
      <c r="AO161" s="1117">
        <f t="shared" si="36"/>
        <v>0</v>
      </c>
      <c r="AP161" s="1117">
        <f t="shared" si="36"/>
        <v>0</v>
      </c>
      <c r="AQ161" s="1117">
        <f t="shared" si="36"/>
        <v>0</v>
      </c>
      <c r="AR161" s="1117">
        <f t="shared" si="36"/>
        <v>0</v>
      </c>
      <c r="AS161" s="1117">
        <f t="shared" si="36"/>
        <v>0</v>
      </c>
      <c r="AT161" s="1117">
        <f t="shared" si="36"/>
        <v>0</v>
      </c>
    </row>
    <row r="162" spans="1:46" hidden="1" outlineLevel="1">
      <c r="A162" s="1150"/>
      <c r="B162" s="1150"/>
      <c r="C162" s="932" t="s">
        <v>857</v>
      </c>
      <c r="D162" s="1152" t="s">
        <v>868</v>
      </c>
      <c r="E162" s="1152" t="s">
        <v>367</v>
      </c>
      <c r="F162" s="1161"/>
      <c r="G162" s="1161"/>
      <c r="H162" s="1161"/>
      <c r="I162" s="1161"/>
      <c r="J162" s="1161"/>
      <c r="K162" s="1161"/>
      <c r="L162" s="1161"/>
      <c r="M162" s="1161"/>
      <c r="N162" s="1161"/>
      <c r="O162" s="1161"/>
      <c r="P162" s="1161"/>
      <c r="Q162" s="1161"/>
      <c r="R162" s="1161"/>
      <c r="S162" s="1161"/>
      <c r="T162" s="1161"/>
      <c r="V162" s="1117">
        <v>20</v>
      </c>
      <c r="W162" s="1117">
        <f t="shared" si="27"/>
        <v>0</v>
      </c>
      <c r="X162" s="1136">
        <f t="shared" si="35"/>
        <v>0</v>
      </c>
      <c r="Y162" s="932">
        <f>Input!$C$8</f>
        <v>2027</v>
      </c>
      <c r="Z162" s="932">
        <f>Input!$D$8</f>
        <v>1</v>
      </c>
      <c r="AA162" s="1117">
        <f t="shared" si="28"/>
        <v>0</v>
      </c>
      <c r="AB162" s="932">
        <f t="shared" si="29"/>
        <v>2047</v>
      </c>
      <c r="AC162" s="932">
        <f t="shared" si="30"/>
        <v>0</v>
      </c>
      <c r="AD162" s="1117">
        <f t="shared" si="31"/>
        <v>0</v>
      </c>
      <c r="AF162" s="1117">
        <f t="shared" si="36"/>
        <v>0</v>
      </c>
      <c r="AG162" s="1117">
        <f t="shared" si="36"/>
        <v>0</v>
      </c>
      <c r="AH162" s="1117">
        <f t="shared" si="36"/>
        <v>0</v>
      </c>
      <c r="AI162" s="1117">
        <f t="shared" si="36"/>
        <v>0</v>
      </c>
      <c r="AJ162" s="1117">
        <f t="shared" si="36"/>
        <v>0</v>
      </c>
      <c r="AK162" s="1117">
        <f t="shared" si="36"/>
        <v>0</v>
      </c>
      <c r="AL162" s="1117">
        <f t="shared" si="36"/>
        <v>0</v>
      </c>
      <c r="AM162" s="1117">
        <f t="shared" si="36"/>
        <v>0</v>
      </c>
      <c r="AN162" s="1117">
        <f t="shared" si="36"/>
        <v>0</v>
      </c>
      <c r="AO162" s="1117">
        <f t="shared" si="36"/>
        <v>0</v>
      </c>
      <c r="AP162" s="1117">
        <f t="shared" si="36"/>
        <v>0</v>
      </c>
      <c r="AQ162" s="1117">
        <f t="shared" si="36"/>
        <v>0</v>
      </c>
      <c r="AR162" s="1117">
        <f t="shared" si="36"/>
        <v>0</v>
      </c>
      <c r="AS162" s="1117">
        <f t="shared" si="36"/>
        <v>0</v>
      </c>
      <c r="AT162" s="1117">
        <f t="shared" si="36"/>
        <v>0</v>
      </c>
    </row>
    <row r="163" spans="1:46" hidden="1" outlineLevel="1">
      <c r="A163" s="1150"/>
      <c r="B163" s="1150"/>
      <c r="C163" s="932" t="s">
        <v>859</v>
      </c>
      <c r="D163" s="1152" t="s">
        <v>868</v>
      </c>
      <c r="E163" s="1152" t="s">
        <v>367</v>
      </c>
      <c r="F163" s="1161"/>
      <c r="G163" s="1161"/>
      <c r="H163" s="1161"/>
      <c r="I163" s="1161"/>
      <c r="J163" s="1161"/>
      <c r="K163" s="1161"/>
      <c r="L163" s="1161"/>
      <c r="M163" s="1161"/>
      <c r="N163" s="1161"/>
      <c r="O163" s="1161"/>
      <c r="P163" s="1161"/>
      <c r="Q163" s="1161"/>
      <c r="R163" s="1161"/>
      <c r="S163" s="1161"/>
      <c r="T163" s="1161"/>
      <c r="V163" s="1117">
        <v>20</v>
      </c>
      <c r="W163" s="1117">
        <f t="shared" si="27"/>
        <v>0</v>
      </c>
      <c r="X163" s="1136">
        <f t="shared" si="35"/>
        <v>0</v>
      </c>
      <c r="Y163" s="932">
        <f>Input!$C$8</f>
        <v>2027</v>
      </c>
      <c r="Z163" s="932">
        <f>Input!$D$8</f>
        <v>1</v>
      </c>
      <c r="AA163" s="1117">
        <f t="shared" si="28"/>
        <v>0</v>
      </c>
      <c r="AB163" s="932">
        <f t="shared" si="29"/>
        <v>2047</v>
      </c>
      <c r="AC163" s="932">
        <f t="shared" si="30"/>
        <v>0</v>
      </c>
      <c r="AD163" s="1117">
        <f t="shared" si="31"/>
        <v>0</v>
      </c>
      <c r="AF163" s="1117">
        <f t="shared" si="36"/>
        <v>0</v>
      </c>
      <c r="AG163" s="1117">
        <f t="shared" si="36"/>
        <v>0</v>
      </c>
      <c r="AH163" s="1117">
        <f t="shared" si="36"/>
        <v>0</v>
      </c>
      <c r="AI163" s="1117">
        <f t="shared" si="36"/>
        <v>0</v>
      </c>
      <c r="AJ163" s="1117">
        <f t="shared" si="36"/>
        <v>0</v>
      </c>
      <c r="AK163" s="1117">
        <f t="shared" si="36"/>
        <v>0</v>
      </c>
      <c r="AL163" s="1117">
        <f t="shared" si="36"/>
        <v>0</v>
      </c>
      <c r="AM163" s="1117">
        <f t="shared" si="36"/>
        <v>0</v>
      </c>
      <c r="AN163" s="1117">
        <f t="shared" si="36"/>
        <v>0</v>
      </c>
      <c r="AO163" s="1117">
        <f t="shared" si="36"/>
        <v>0</v>
      </c>
      <c r="AP163" s="1117">
        <f t="shared" si="36"/>
        <v>0</v>
      </c>
      <c r="AQ163" s="1117">
        <f t="shared" si="36"/>
        <v>0</v>
      </c>
      <c r="AR163" s="1117">
        <f t="shared" si="36"/>
        <v>0</v>
      </c>
      <c r="AS163" s="1117">
        <f t="shared" si="36"/>
        <v>0</v>
      </c>
      <c r="AT163" s="1117">
        <f t="shared" si="36"/>
        <v>0</v>
      </c>
    </row>
    <row r="164" spans="1:46" hidden="1" outlineLevel="1">
      <c r="A164" s="1150"/>
      <c r="B164" s="1150"/>
      <c r="C164" s="932" t="s">
        <v>860</v>
      </c>
      <c r="D164" s="1152" t="s">
        <v>868</v>
      </c>
      <c r="E164" s="1152" t="s">
        <v>367</v>
      </c>
      <c r="F164" s="1161"/>
      <c r="G164" s="1161"/>
      <c r="H164" s="1161"/>
      <c r="I164" s="1161"/>
      <c r="J164" s="1161"/>
      <c r="K164" s="1161"/>
      <c r="L164" s="1161"/>
      <c r="M164" s="1161"/>
      <c r="N164" s="1161"/>
      <c r="O164" s="1161"/>
      <c r="P164" s="1161"/>
      <c r="Q164" s="1161"/>
      <c r="R164" s="1161"/>
      <c r="S164" s="1161"/>
      <c r="T164" s="1161"/>
      <c r="V164" s="1117">
        <v>20</v>
      </c>
      <c r="W164" s="1117">
        <f t="shared" si="27"/>
        <v>0</v>
      </c>
      <c r="X164" s="1136">
        <f t="shared" si="35"/>
        <v>0</v>
      </c>
      <c r="Y164" s="932">
        <f>Input!$C$8</f>
        <v>2027</v>
      </c>
      <c r="Z164" s="932">
        <f>Input!$D$8</f>
        <v>1</v>
      </c>
      <c r="AA164" s="1117">
        <f t="shared" si="28"/>
        <v>0</v>
      </c>
      <c r="AB164" s="932">
        <f t="shared" si="29"/>
        <v>2047</v>
      </c>
      <c r="AC164" s="932">
        <f t="shared" si="30"/>
        <v>0</v>
      </c>
      <c r="AD164" s="1117">
        <f t="shared" si="31"/>
        <v>0</v>
      </c>
      <c r="AF164" s="1117">
        <f t="shared" si="36"/>
        <v>0</v>
      </c>
      <c r="AG164" s="1117">
        <f t="shared" si="36"/>
        <v>0</v>
      </c>
      <c r="AH164" s="1117">
        <f t="shared" si="36"/>
        <v>0</v>
      </c>
      <c r="AI164" s="1117">
        <f t="shared" si="36"/>
        <v>0</v>
      </c>
      <c r="AJ164" s="1117">
        <f t="shared" si="36"/>
        <v>0</v>
      </c>
      <c r="AK164" s="1117">
        <f t="shared" si="36"/>
        <v>0</v>
      </c>
      <c r="AL164" s="1117">
        <f t="shared" si="36"/>
        <v>0</v>
      </c>
      <c r="AM164" s="1117">
        <f t="shared" si="36"/>
        <v>0</v>
      </c>
      <c r="AN164" s="1117">
        <f t="shared" si="36"/>
        <v>0</v>
      </c>
      <c r="AO164" s="1117">
        <f t="shared" si="36"/>
        <v>0</v>
      </c>
      <c r="AP164" s="1117">
        <f t="shared" si="36"/>
        <v>0</v>
      </c>
      <c r="AQ164" s="1117">
        <f t="shared" si="36"/>
        <v>0</v>
      </c>
      <c r="AR164" s="1117">
        <f t="shared" si="36"/>
        <v>0</v>
      </c>
      <c r="AS164" s="1117">
        <f t="shared" si="36"/>
        <v>0</v>
      </c>
      <c r="AT164" s="1117">
        <f t="shared" si="36"/>
        <v>0</v>
      </c>
    </row>
    <row r="165" spans="1:46" hidden="1" outlineLevel="1">
      <c r="A165" s="1150"/>
      <c r="B165" s="1150"/>
      <c r="C165" s="932" t="s">
        <v>861</v>
      </c>
      <c r="D165" s="1152" t="s">
        <v>868</v>
      </c>
      <c r="E165" s="1152" t="s">
        <v>367</v>
      </c>
      <c r="F165" s="1161"/>
      <c r="G165" s="1161"/>
      <c r="H165" s="1161"/>
      <c r="I165" s="1161"/>
      <c r="J165" s="1161"/>
      <c r="K165" s="1161"/>
      <c r="L165" s="1161"/>
      <c r="M165" s="1161"/>
      <c r="N165" s="1161"/>
      <c r="O165" s="1161"/>
      <c r="P165" s="1161"/>
      <c r="Q165" s="1161"/>
      <c r="R165" s="1161"/>
      <c r="S165" s="1161"/>
      <c r="T165" s="1161"/>
      <c r="V165" s="1117">
        <v>20</v>
      </c>
      <c r="W165" s="1117">
        <f t="shared" si="27"/>
        <v>0</v>
      </c>
      <c r="X165" s="1136">
        <f t="shared" si="35"/>
        <v>0</v>
      </c>
      <c r="Y165" s="932">
        <f>Input!$C$8</f>
        <v>2027</v>
      </c>
      <c r="Z165" s="932">
        <f>Input!$D$8</f>
        <v>1</v>
      </c>
      <c r="AA165" s="1117">
        <f t="shared" si="28"/>
        <v>0</v>
      </c>
      <c r="AB165" s="932">
        <f t="shared" si="29"/>
        <v>2047</v>
      </c>
      <c r="AC165" s="932">
        <f t="shared" si="30"/>
        <v>0</v>
      </c>
      <c r="AD165" s="1117">
        <f t="shared" si="31"/>
        <v>0</v>
      </c>
      <c r="AF165" s="1117">
        <f t="shared" si="36"/>
        <v>0</v>
      </c>
      <c r="AG165" s="1117">
        <f t="shared" si="36"/>
        <v>0</v>
      </c>
      <c r="AH165" s="1117">
        <f t="shared" si="36"/>
        <v>0</v>
      </c>
      <c r="AI165" s="1117">
        <f t="shared" si="36"/>
        <v>0</v>
      </c>
      <c r="AJ165" s="1117">
        <f t="shared" si="36"/>
        <v>0</v>
      </c>
      <c r="AK165" s="1117">
        <f t="shared" si="36"/>
        <v>0</v>
      </c>
      <c r="AL165" s="1117">
        <f t="shared" si="36"/>
        <v>0</v>
      </c>
      <c r="AM165" s="1117">
        <f t="shared" si="36"/>
        <v>0</v>
      </c>
      <c r="AN165" s="1117">
        <f t="shared" si="36"/>
        <v>0</v>
      </c>
      <c r="AO165" s="1117">
        <f t="shared" si="36"/>
        <v>0</v>
      </c>
      <c r="AP165" s="1117">
        <f t="shared" si="36"/>
        <v>0</v>
      </c>
      <c r="AQ165" s="1117">
        <f t="shared" si="36"/>
        <v>0</v>
      </c>
      <c r="AR165" s="1117">
        <f t="shared" si="36"/>
        <v>0</v>
      </c>
      <c r="AS165" s="1117">
        <f t="shared" si="36"/>
        <v>0</v>
      </c>
      <c r="AT165" s="1117">
        <f t="shared" si="36"/>
        <v>0</v>
      </c>
    </row>
    <row r="166" spans="1:46" hidden="1" outlineLevel="1">
      <c r="A166" s="1150"/>
      <c r="B166" s="1150"/>
      <c r="C166" s="932" t="str">
        <f t="shared" ref="C166:C213" si="37">C178</f>
        <v>11 Downpayments / License fee</v>
      </c>
      <c r="D166" s="1152" t="s">
        <v>868</v>
      </c>
      <c r="E166" s="1152" t="s">
        <v>367</v>
      </c>
      <c r="F166" s="1161"/>
      <c r="G166" s="1161"/>
      <c r="H166" s="1161"/>
      <c r="I166" s="1161"/>
      <c r="J166" s="1161"/>
      <c r="K166" s="1161"/>
      <c r="L166" s="1161"/>
      <c r="M166" s="1161"/>
      <c r="N166" s="1161"/>
      <c r="O166" s="1161"/>
      <c r="P166" s="1161"/>
      <c r="Q166" s="1161"/>
      <c r="R166" s="1161"/>
      <c r="S166" s="1161"/>
      <c r="T166" s="1161"/>
      <c r="V166" s="1117">
        <v>20</v>
      </c>
      <c r="W166" s="1117">
        <f t="shared" si="27"/>
        <v>0</v>
      </c>
      <c r="X166" s="1136">
        <f t="shared" si="35"/>
        <v>0</v>
      </c>
      <c r="Y166" s="932">
        <f>Input!$C$8</f>
        <v>2027</v>
      </c>
      <c r="Z166" s="932">
        <f>Input!$D$8</f>
        <v>1</v>
      </c>
      <c r="AA166" s="1117">
        <f t="shared" si="28"/>
        <v>0</v>
      </c>
      <c r="AB166" s="932">
        <f t="shared" si="29"/>
        <v>2047</v>
      </c>
      <c r="AC166" s="932">
        <f t="shared" si="30"/>
        <v>0</v>
      </c>
      <c r="AD166" s="1117">
        <f t="shared" si="31"/>
        <v>0</v>
      </c>
      <c r="AF166" s="1117">
        <f t="shared" si="36"/>
        <v>0</v>
      </c>
      <c r="AG166" s="1117">
        <f t="shared" si="36"/>
        <v>0</v>
      </c>
      <c r="AH166" s="1117">
        <f t="shared" si="36"/>
        <v>0</v>
      </c>
      <c r="AI166" s="1117">
        <f t="shared" si="36"/>
        <v>0</v>
      </c>
      <c r="AJ166" s="1117">
        <f t="shared" si="36"/>
        <v>0</v>
      </c>
      <c r="AK166" s="1117">
        <f t="shared" si="36"/>
        <v>0</v>
      </c>
      <c r="AL166" s="1117">
        <f t="shared" si="36"/>
        <v>0</v>
      </c>
      <c r="AM166" s="1117">
        <f t="shared" si="36"/>
        <v>0</v>
      </c>
      <c r="AN166" s="1117">
        <f t="shared" si="36"/>
        <v>0</v>
      </c>
      <c r="AO166" s="1117">
        <f t="shared" si="36"/>
        <v>0</v>
      </c>
      <c r="AP166" s="1117">
        <f t="shared" si="36"/>
        <v>0</v>
      </c>
      <c r="AQ166" s="1117">
        <f t="shared" si="36"/>
        <v>0</v>
      </c>
      <c r="AR166" s="1117">
        <f t="shared" si="36"/>
        <v>0</v>
      </c>
      <c r="AS166" s="1117">
        <f t="shared" si="36"/>
        <v>0</v>
      </c>
      <c r="AT166" s="1117">
        <f t="shared" si="36"/>
        <v>0</v>
      </c>
    </row>
    <row r="167" spans="1:46" hidden="1" outlineLevel="1">
      <c r="A167" s="1150"/>
      <c r="B167" s="1150"/>
      <c r="C167" s="1159" t="str">
        <f t="shared" si="37"/>
        <v>12 Dummy</v>
      </c>
      <c r="D167" s="1165" t="s">
        <v>868</v>
      </c>
      <c r="E167" s="1152" t="s">
        <v>367</v>
      </c>
      <c r="F167" s="1161"/>
      <c r="G167" s="1161"/>
      <c r="H167" s="1161"/>
      <c r="I167" s="1161"/>
      <c r="J167" s="1161"/>
      <c r="K167" s="1161"/>
      <c r="L167" s="1161"/>
      <c r="M167" s="1161"/>
      <c r="N167" s="1161"/>
      <c r="O167" s="1161"/>
      <c r="P167" s="1161"/>
      <c r="Q167" s="1161"/>
      <c r="R167" s="1161"/>
      <c r="S167" s="1161"/>
      <c r="T167" s="1161"/>
      <c r="V167" s="1117">
        <v>20</v>
      </c>
      <c r="W167" s="1117">
        <f t="shared" si="27"/>
        <v>0</v>
      </c>
      <c r="X167" s="1136">
        <f t="shared" si="35"/>
        <v>0</v>
      </c>
      <c r="Y167" s="932">
        <f>Input!$C$8</f>
        <v>2027</v>
      </c>
      <c r="Z167" s="932">
        <f>Input!$D$8</f>
        <v>1</v>
      </c>
      <c r="AA167" s="1117">
        <f t="shared" si="28"/>
        <v>0</v>
      </c>
      <c r="AB167" s="932">
        <f t="shared" si="29"/>
        <v>2047</v>
      </c>
      <c r="AC167" s="932">
        <f t="shared" si="30"/>
        <v>0</v>
      </c>
      <c r="AD167" s="1117">
        <f t="shared" si="31"/>
        <v>0</v>
      </c>
      <c r="AF167" s="1117">
        <f t="shared" si="36"/>
        <v>0</v>
      </c>
      <c r="AG167" s="1117">
        <f t="shared" si="36"/>
        <v>0</v>
      </c>
      <c r="AH167" s="1117">
        <f t="shared" si="36"/>
        <v>0</v>
      </c>
      <c r="AI167" s="1117">
        <f t="shared" si="36"/>
        <v>0</v>
      </c>
      <c r="AJ167" s="1117">
        <f t="shared" si="36"/>
        <v>0</v>
      </c>
      <c r="AK167" s="1117">
        <f t="shared" si="36"/>
        <v>0</v>
      </c>
      <c r="AL167" s="1117">
        <f t="shared" si="36"/>
        <v>0</v>
      </c>
      <c r="AM167" s="1117">
        <f t="shared" si="36"/>
        <v>0</v>
      </c>
      <c r="AN167" s="1117">
        <f t="shared" si="36"/>
        <v>0</v>
      </c>
      <c r="AO167" s="1117">
        <f t="shared" si="36"/>
        <v>0</v>
      </c>
      <c r="AP167" s="1117">
        <f t="shared" si="36"/>
        <v>0</v>
      </c>
      <c r="AQ167" s="1117">
        <f t="shared" si="36"/>
        <v>0</v>
      </c>
      <c r="AR167" s="1117">
        <f t="shared" si="36"/>
        <v>0</v>
      </c>
      <c r="AS167" s="1117">
        <f t="shared" si="36"/>
        <v>0</v>
      </c>
      <c r="AT167" s="1117">
        <f t="shared" si="36"/>
        <v>0</v>
      </c>
    </row>
    <row r="168" spans="1:46" hidden="1" outlineLevel="1">
      <c r="A168" s="1150"/>
      <c r="B168" s="1150"/>
      <c r="C168" s="1151" t="s">
        <v>854</v>
      </c>
      <c r="D168" s="1151" t="s">
        <v>855</v>
      </c>
      <c r="E168" s="1152" t="s">
        <v>367</v>
      </c>
      <c r="F168" s="1161"/>
      <c r="G168" s="1161"/>
      <c r="H168" s="1161"/>
      <c r="I168" s="1161"/>
      <c r="J168" s="1161"/>
      <c r="K168" s="1161"/>
      <c r="L168" s="1161"/>
      <c r="M168" s="1161"/>
      <c r="N168" s="1161"/>
      <c r="O168" s="1161"/>
      <c r="P168" s="1161"/>
      <c r="Q168" s="1161"/>
      <c r="R168" s="1161"/>
      <c r="S168" s="1161"/>
      <c r="T168" s="1161"/>
      <c r="V168" s="1117">
        <v>20</v>
      </c>
      <c r="W168" s="1117">
        <f t="shared" si="27"/>
        <v>0</v>
      </c>
      <c r="X168" s="1136">
        <f t="shared" si="35"/>
        <v>0</v>
      </c>
      <c r="Y168" s="932">
        <f>Input!$C$8</f>
        <v>2027</v>
      </c>
      <c r="Z168" s="932">
        <f>Input!$D$8</f>
        <v>1</v>
      </c>
      <c r="AA168" s="1117">
        <f t="shared" si="28"/>
        <v>0</v>
      </c>
      <c r="AB168" s="932">
        <f t="shared" si="29"/>
        <v>2047</v>
      </c>
      <c r="AC168" s="932">
        <f t="shared" si="30"/>
        <v>0</v>
      </c>
      <c r="AD168" s="1117">
        <f t="shared" si="31"/>
        <v>0</v>
      </c>
      <c r="AF168" s="1117">
        <f t="shared" si="36"/>
        <v>0</v>
      </c>
      <c r="AG168" s="1117">
        <f t="shared" si="36"/>
        <v>0</v>
      </c>
      <c r="AH168" s="1117">
        <f t="shared" si="36"/>
        <v>0</v>
      </c>
      <c r="AI168" s="1117">
        <f t="shared" si="36"/>
        <v>0</v>
      </c>
      <c r="AJ168" s="1117">
        <f t="shared" si="36"/>
        <v>0</v>
      </c>
      <c r="AK168" s="1117">
        <f t="shared" si="36"/>
        <v>0</v>
      </c>
      <c r="AL168" s="1117">
        <f t="shared" si="36"/>
        <v>0</v>
      </c>
      <c r="AM168" s="1117">
        <f t="shared" si="36"/>
        <v>0</v>
      </c>
      <c r="AN168" s="1117">
        <f t="shared" si="36"/>
        <v>0</v>
      </c>
      <c r="AO168" s="1117">
        <f t="shared" si="36"/>
        <v>0</v>
      </c>
      <c r="AP168" s="1117">
        <f t="shared" si="36"/>
        <v>0</v>
      </c>
      <c r="AQ168" s="1117">
        <f t="shared" si="36"/>
        <v>0</v>
      </c>
      <c r="AR168" s="1117">
        <f t="shared" si="36"/>
        <v>0</v>
      </c>
      <c r="AS168" s="1117">
        <f t="shared" si="36"/>
        <v>0</v>
      </c>
      <c r="AT168" s="1117">
        <f t="shared" si="36"/>
        <v>0</v>
      </c>
    </row>
    <row r="169" spans="1:46" hidden="1" outlineLevel="1">
      <c r="A169" s="1150"/>
      <c r="B169" s="1150"/>
      <c r="C169" s="932" t="s">
        <v>387</v>
      </c>
      <c r="D169" s="932" t="s">
        <v>855</v>
      </c>
      <c r="E169" s="1152" t="s">
        <v>367</v>
      </c>
      <c r="F169" s="1161"/>
      <c r="G169" s="1161"/>
      <c r="H169" s="1161"/>
      <c r="I169" s="1161"/>
      <c r="J169" s="1161"/>
      <c r="K169" s="1161"/>
      <c r="L169" s="1161"/>
      <c r="M169" s="1161"/>
      <c r="N169" s="1161"/>
      <c r="O169" s="1161"/>
      <c r="P169" s="1161"/>
      <c r="Q169" s="1161"/>
      <c r="R169" s="1161"/>
      <c r="S169" s="1161"/>
      <c r="T169" s="1161"/>
      <c r="V169" s="1117">
        <v>20</v>
      </c>
      <c r="W169" s="1117">
        <f t="shared" ref="W169:W232" si="38">SUM(F169:T169)</f>
        <v>0</v>
      </c>
      <c r="X169" s="1136">
        <f t="shared" si="35"/>
        <v>0</v>
      </c>
      <c r="Y169" s="932">
        <f>Input!$C$8</f>
        <v>2027</v>
      </c>
      <c r="Z169" s="932">
        <f>Input!$D$8</f>
        <v>1</v>
      </c>
      <c r="AA169" s="1117">
        <f t="shared" ref="AA169:AA232" si="39">X169/12*(13-Z169)</f>
        <v>0</v>
      </c>
      <c r="AB169" s="932">
        <f t="shared" ref="AB169:AB232" si="40">Y169+V169</f>
        <v>2047</v>
      </c>
      <c r="AC169" s="932">
        <f t="shared" ref="AC169:AC232" si="41">Z169-1</f>
        <v>0</v>
      </c>
      <c r="AD169" s="1117">
        <f t="shared" ref="AD169:AD232" si="42">X169/12*AC169</f>
        <v>0</v>
      </c>
      <c r="AF169" s="1117">
        <f t="shared" ref="AF169:AT185" si="43">IF(OR(AF$18&lt;$Y169,AF$18&gt;$AB169),0,IF(AND(AF$18&gt;$Y169,AF$18&lt;$AB169),$X169,IF(AF$18=$Y169,$AA169,IF(AF$18=$AB169,$AD169,))))</f>
        <v>0</v>
      </c>
      <c r="AG169" s="1117">
        <f t="shared" si="43"/>
        <v>0</v>
      </c>
      <c r="AH169" s="1117">
        <f t="shared" si="43"/>
        <v>0</v>
      </c>
      <c r="AI169" s="1117">
        <f t="shared" si="43"/>
        <v>0</v>
      </c>
      <c r="AJ169" s="1117">
        <f t="shared" si="43"/>
        <v>0</v>
      </c>
      <c r="AK169" s="1117">
        <f t="shared" si="43"/>
        <v>0</v>
      </c>
      <c r="AL169" s="1117">
        <f t="shared" si="43"/>
        <v>0</v>
      </c>
      <c r="AM169" s="1117">
        <f t="shared" si="43"/>
        <v>0</v>
      </c>
      <c r="AN169" s="1117">
        <f t="shared" si="43"/>
        <v>0</v>
      </c>
      <c r="AO169" s="1117">
        <f t="shared" si="43"/>
        <v>0</v>
      </c>
      <c r="AP169" s="1117">
        <f t="shared" si="43"/>
        <v>0</v>
      </c>
      <c r="AQ169" s="1117">
        <f t="shared" si="43"/>
        <v>0</v>
      </c>
      <c r="AR169" s="1117">
        <f t="shared" si="43"/>
        <v>0</v>
      </c>
      <c r="AS169" s="1117">
        <f t="shared" si="43"/>
        <v>0</v>
      </c>
      <c r="AT169" s="1117">
        <f t="shared" si="43"/>
        <v>0</v>
      </c>
    </row>
    <row r="170" spans="1:46" hidden="1" outlineLevel="1">
      <c r="A170" s="1150"/>
      <c r="B170" s="1150"/>
      <c r="C170" s="932" t="s">
        <v>388</v>
      </c>
      <c r="D170" s="932" t="s">
        <v>855</v>
      </c>
      <c r="E170" s="1152" t="s">
        <v>367</v>
      </c>
      <c r="F170" s="1161"/>
      <c r="G170" s="1161"/>
      <c r="H170" s="1161"/>
      <c r="I170" s="1161"/>
      <c r="J170" s="1161"/>
      <c r="K170" s="1161"/>
      <c r="L170" s="1161"/>
      <c r="M170" s="1161"/>
      <c r="N170" s="1161"/>
      <c r="O170" s="1161"/>
      <c r="P170" s="1161"/>
      <c r="Q170" s="1161"/>
      <c r="R170" s="1161"/>
      <c r="S170" s="1161"/>
      <c r="T170" s="1161"/>
      <c r="V170" s="1117">
        <v>20</v>
      </c>
      <c r="W170" s="1117">
        <f t="shared" si="38"/>
        <v>0</v>
      </c>
      <c r="X170" s="1136">
        <f t="shared" si="35"/>
        <v>0</v>
      </c>
      <c r="Y170" s="932">
        <f>Input!$C$8</f>
        <v>2027</v>
      </c>
      <c r="Z170" s="932">
        <f>Input!$D$8</f>
        <v>1</v>
      </c>
      <c r="AA170" s="1117">
        <f t="shared" si="39"/>
        <v>0</v>
      </c>
      <c r="AB170" s="932">
        <f t="shared" si="40"/>
        <v>2047</v>
      </c>
      <c r="AC170" s="932">
        <f t="shared" si="41"/>
        <v>0</v>
      </c>
      <c r="AD170" s="1117">
        <f t="shared" si="42"/>
        <v>0</v>
      </c>
      <c r="AF170" s="1117">
        <f t="shared" si="43"/>
        <v>0</v>
      </c>
      <c r="AG170" s="1117">
        <f t="shared" si="43"/>
        <v>0</v>
      </c>
      <c r="AH170" s="1117">
        <f t="shared" si="43"/>
        <v>0</v>
      </c>
      <c r="AI170" s="1117">
        <f t="shared" si="43"/>
        <v>0</v>
      </c>
      <c r="AJ170" s="1117">
        <f t="shared" si="43"/>
        <v>0</v>
      </c>
      <c r="AK170" s="1117">
        <f t="shared" si="43"/>
        <v>0</v>
      </c>
      <c r="AL170" s="1117">
        <f t="shared" si="43"/>
        <v>0</v>
      </c>
      <c r="AM170" s="1117">
        <f t="shared" si="43"/>
        <v>0</v>
      </c>
      <c r="AN170" s="1117">
        <f t="shared" si="43"/>
        <v>0</v>
      </c>
      <c r="AO170" s="1117">
        <f t="shared" si="43"/>
        <v>0</v>
      </c>
      <c r="AP170" s="1117">
        <f t="shared" si="43"/>
        <v>0</v>
      </c>
      <c r="AQ170" s="1117">
        <f t="shared" si="43"/>
        <v>0</v>
      </c>
      <c r="AR170" s="1117">
        <f t="shared" si="43"/>
        <v>0</v>
      </c>
      <c r="AS170" s="1117">
        <f t="shared" si="43"/>
        <v>0</v>
      </c>
      <c r="AT170" s="1117">
        <f t="shared" si="43"/>
        <v>0</v>
      </c>
    </row>
    <row r="171" spans="1:46" hidden="1" outlineLevel="1">
      <c r="A171" s="1150"/>
      <c r="B171" s="1150"/>
      <c r="C171" s="932" t="s">
        <v>389</v>
      </c>
      <c r="D171" s="932" t="s">
        <v>855</v>
      </c>
      <c r="E171" s="1152" t="s">
        <v>367</v>
      </c>
      <c r="F171" s="1161"/>
      <c r="G171" s="1161"/>
      <c r="H171" s="1161"/>
      <c r="I171" s="1161"/>
      <c r="J171" s="1161"/>
      <c r="K171" s="1161"/>
      <c r="L171" s="1161"/>
      <c r="M171" s="1161"/>
      <c r="N171" s="1161"/>
      <c r="O171" s="1161"/>
      <c r="P171" s="1161"/>
      <c r="Q171" s="1161"/>
      <c r="R171" s="1161"/>
      <c r="S171" s="1161"/>
      <c r="T171" s="1161"/>
      <c r="V171" s="1117">
        <v>20</v>
      </c>
      <c r="W171" s="1117">
        <f t="shared" si="38"/>
        <v>0</v>
      </c>
      <c r="X171" s="1136">
        <f t="shared" si="35"/>
        <v>0</v>
      </c>
      <c r="Y171" s="932">
        <f>Input!$C$8</f>
        <v>2027</v>
      </c>
      <c r="Z171" s="932">
        <f>Input!$D$8</f>
        <v>1</v>
      </c>
      <c r="AA171" s="1117">
        <f t="shared" si="39"/>
        <v>0</v>
      </c>
      <c r="AB171" s="932">
        <f t="shared" si="40"/>
        <v>2047</v>
      </c>
      <c r="AC171" s="932">
        <f t="shared" si="41"/>
        <v>0</v>
      </c>
      <c r="AD171" s="1117">
        <f t="shared" si="42"/>
        <v>0</v>
      </c>
      <c r="AF171" s="1117">
        <f t="shared" si="43"/>
        <v>0</v>
      </c>
      <c r="AG171" s="1117">
        <f t="shared" si="43"/>
        <v>0</v>
      </c>
      <c r="AH171" s="1117">
        <f t="shared" si="43"/>
        <v>0</v>
      </c>
      <c r="AI171" s="1117">
        <f t="shared" si="43"/>
        <v>0</v>
      </c>
      <c r="AJ171" s="1117">
        <f t="shared" si="43"/>
        <v>0</v>
      </c>
      <c r="AK171" s="1117">
        <f t="shared" si="43"/>
        <v>0</v>
      </c>
      <c r="AL171" s="1117">
        <f t="shared" si="43"/>
        <v>0</v>
      </c>
      <c r="AM171" s="1117">
        <f t="shared" si="43"/>
        <v>0</v>
      </c>
      <c r="AN171" s="1117">
        <f t="shared" si="43"/>
        <v>0</v>
      </c>
      <c r="AO171" s="1117">
        <f t="shared" si="43"/>
        <v>0</v>
      </c>
      <c r="AP171" s="1117">
        <f t="shared" si="43"/>
        <v>0</v>
      </c>
      <c r="AQ171" s="1117">
        <f t="shared" si="43"/>
        <v>0</v>
      </c>
      <c r="AR171" s="1117">
        <f t="shared" si="43"/>
        <v>0</v>
      </c>
      <c r="AS171" s="1117">
        <f t="shared" si="43"/>
        <v>0</v>
      </c>
      <c r="AT171" s="1117">
        <f t="shared" si="43"/>
        <v>0</v>
      </c>
    </row>
    <row r="172" spans="1:46" hidden="1" outlineLevel="1">
      <c r="A172" s="1150"/>
      <c r="B172" s="1150"/>
      <c r="C172" s="932" t="s">
        <v>856</v>
      </c>
      <c r="D172" s="932" t="s">
        <v>855</v>
      </c>
      <c r="E172" s="1152" t="s">
        <v>367</v>
      </c>
      <c r="F172" s="1161"/>
      <c r="G172" s="1161"/>
      <c r="H172" s="1161"/>
      <c r="I172" s="1161"/>
      <c r="J172" s="1161"/>
      <c r="K172" s="1161"/>
      <c r="L172" s="1161"/>
      <c r="M172" s="1161"/>
      <c r="N172" s="1161"/>
      <c r="O172" s="1161"/>
      <c r="P172" s="1161"/>
      <c r="Q172" s="1161"/>
      <c r="R172" s="1161"/>
      <c r="S172" s="1161"/>
      <c r="T172" s="1161"/>
      <c r="V172" s="1117">
        <v>20</v>
      </c>
      <c r="W172" s="1117">
        <f t="shared" si="38"/>
        <v>0</v>
      </c>
      <c r="X172" s="1136">
        <f t="shared" si="35"/>
        <v>0</v>
      </c>
      <c r="Y172" s="932">
        <f>Input!$C$8</f>
        <v>2027</v>
      </c>
      <c r="Z172" s="932">
        <f>Input!$D$8</f>
        <v>1</v>
      </c>
      <c r="AA172" s="1117">
        <f t="shared" si="39"/>
        <v>0</v>
      </c>
      <c r="AB172" s="932">
        <f t="shared" si="40"/>
        <v>2047</v>
      </c>
      <c r="AC172" s="932">
        <f t="shared" si="41"/>
        <v>0</v>
      </c>
      <c r="AD172" s="1117">
        <f t="shared" si="42"/>
        <v>0</v>
      </c>
      <c r="AF172" s="1117">
        <f t="shared" si="43"/>
        <v>0</v>
      </c>
      <c r="AG172" s="1117">
        <f t="shared" si="43"/>
        <v>0</v>
      </c>
      <c r="AH172" s="1117">
        <f t="shared" si="43"/>
        <v>0</v>
      </c>
      <c r="AI172" s="1117">
        <f t="shared" si="43"/>
        <v>0</v>
      </c>
      <c r="AJ172" s="1117">
        <f t="shared" si="43"/>
        <v>0</v>
      </c>
      <c r="AK172" s="1117">
        <f t="shared" si="43"/>
        <v>0</v>
      </c>
      <c r="AL172" s="1117">
        <f t="shared" si="43"/>
        <v>0</v>
      </c>
      <c r="AM172" s="1117">
        <f t="shared" si="43"/>
        <v>0</v>
      </c>
      <c r="AN172" s="1117">
        <f t="shared" si="43"/>
        <v>0</v>
      </c>
      <c r="AO172" s="1117">
        <f t="shared" si="43"/>
        <v>0</v>
      </c>
      <c r="AP172" s="1117">
        <f t="shared" si="43"/>
        <v>0</v>
      </c>
      <c r="AQ172" s="1117">
        <f t="shared" si="43"/>
        <v>0</v>
      </c>
      <c r="AR172" s="1117">
        <f t="shared" si="43"/>
        <v>0</v>
      </c>
      <c r="AS172" s="1117">
        <f t="shared" si="43"/>
        <v>0</v>
      </c>
      <c r="AT172" s="1117">
        <f t="shared" si="43"/>
        <v>0</v>
      </c>
    </row>
    <row r="173" spans="1:46" hidden="1" outlineLevel="1">
      <c r="A173" s="1150"/>
      <c r="B173" s="1150"/>
      <c r="C173" s="932" t="s">
        <v>857</v>
      </c>
      <c r="D173" s="932" t="s">
        <v>855</v>
      </c>
      <c r="E173" s="1152" t="s">
        <v>367</v>
      </c>
      <c r="F173" s="1161"/>
      <c r="G173" s="1161"/>
      <c r="H173" s="1161"/>
      <c r="I173" s="1161"/>
      <c r="J173" s="1161"/>
      <c r="K173" s="1161"/>
      <c r="L173" s="1161"/>
      <c r="M173" s="1161"/>
      <c r="N173" s="1161"/>
      <c r="O173" s="1161"/>
      <c r="P173" s="1161"/>
      <c r="Q173" s="1161"/>
      <c r="R173" s="1161"/>
      <c r="S173" s="1161"/>
      <c r="T173" s="1161"/>
      <c r="V173" s="1117">
        <v>20</v>
      </c>
      <c r="W173" s="1117">
        <f t="shared" si="38"/>
        <v>0</v>
      </c>
      <c r="X173" s="1136">
        <f t="shared" si="35"/>
        <v>0</v>
      </c>
      <c r="Y173" s="932">
        <f>Input!$C$8</f>
        <v>2027</v>
      </c>
      <c r="Z173" s="932">
        <f>Input!$D$8</f>
        <v>1</v>
      </c>
      <c r="AA173" s="1117">
        <f t="shared" si="39"/>
        <v>0</v>
      </c>
      <c r="AB173" s="932">
        <f t="shared" si="40"/>
        <v>2047</v>
      </c>
      <c r="AC173" s="932">
        <f t="shared" si="41"/>
        <v>0</v>
      </c>
      <c r="AD173" s="1117">
        <f t="shared" si="42"/>
        <v>0</v>
      </c>
      <c r="AF173" s="1117">
        <f t="shared" si="43"/>
        <v>0</v>
      </c>
      <c r="AG173" s="1117">
        <f t="shared" si="43"/>
        <v>0</v>
      </c>
      <c r="AH173" s="1117">
        <f t="shared" si="43"/>
        <v>0</v>
      </c>
      <c r="AI173" s="1117">
        <f t="shared" si="43"/>
        <v>0</v>
      </c>
      <c r="AJ173" s="1117">
        <f t="shared" si="43"/>
        <v>0</v>
      </c>
      <c r="AK173" s="1117">
        <f t="shared" si="43"/>
        <v>0</v>
      </c>
      <c r="AL173" s="1117">
        <f t="shared" si="43"/>
        <v>0</v>
      </c>
      <c r="AM173" s="1117">
        <f t="shared" si="43"/>
        <v>0</v>
      </c>
      <c r="AN173" s="1117">
        <f t="shared" si="43"/>
        <v>0</v>
      </c>
      <c r="AO173" s="1117">
        <f t="shared" si="43"/>
        <v>0</v>
      </c>
      <c r="AP173" s="1117">
        <f t="shared" si="43"/>
        <v>0</v>
      </c>
      <c r="AQ173" s="1117">
        <f t="shared" si="43"/>
        <v>0</v>
      </c>
      <c r="AR173" s="1117">
        <f t="shared" si="43"/>
        <v>0</v>
      </c>
      <c r="AS173" s="1117">
        <f t="shared" si="43"/>
        <v>0</v>
      </c>
      <c r="AT173" s="1117">
        <f t="shared" si="43"/>
        <v>0</v>
      </c>
    </row>
    <row r="174" spans="1:46" hidden="1" outlineLevel="1">
      <c r="A174" s="1150"/>
      <c r="B174" s="1150"/>
      <c r="C174" s="932" t="s">
        <v>859</v>
      </c>
      <c r="D174" s="932" t="s">
        <v>855</v>
      </c>
      <c r="E174" s="1152" t="s">
        <v>367</v>
      </c>
      <c r="F174" s="1161"/>
      <c r="G174" s="1161"/>
      <c r="H174" s="1161"/>
      <c r="I174" s="1161"/>
      <c r="J174" s="1161"/>
      <c r="K174" s="1161"/>
      <c r="L174" s="1161"/>
      <c r="M174" s="1161"/>
      <c r="N174" s="1161"/>
      <c r="O174" s="1161"/>
      <c r="P174" s="1161"/>
      <c r="Q174" s="1161"/>
      <c r="R174" s="1161"/>
      <c r="S174" s="1161"/>
      <c r="T174" s="1161"/>
      <c r="V174" s="1117">
        <v>20</v>
      </c>
      <c r="W174" s="1117">
        <f t="shared" si="38"/>
        <v>0</v>
      </c>
      <c r="X174" s="1136">
        <f t="shared" si="35"/>
        <v>0</v>
      </c>
      <c r="Y174" s="932">
        <f>Input!$C$8</f>
        <v>2027</v>
      </c>
      <c r="Z174" s="932">
        <f>Input!$D$8</f>
        <v>1</v>
      </c>
      <c r="AA174" s="1117">
        <f t="shared" si="39"/>
        <v>0</v>
      </c>
      <c r="AB174" s="932">
        <f t="shared" si="40"/>
        <v>2047</v>
      </c>
      <c r="AC174" s="932">
        <f t="shared" si="41"/>
        <v>0</v>
      </c>
      <c r="AD174" s="1117">
        <f t="shared" si="42"/>
        <v>0</v>
      </c>
      <c r="AF174" s="1117">
        <f t="shared" si="43"/>
        <v>0</v>
      </c>
      <c r="AG174" s="1117">
        <f t="shared" si="43"/>
        <v>0</v>
      </c>
      <c r="AH174" s="1117">
        <f t="shared" si="43"/>
        <v>0</v>
      </c>
      <c r="AI174" s="1117">
        <f t="shared" si="43"/>
        <v>0</v>
      </c>
      <c r="AJ174" s="1117">
        <f t="shared" si="43"/>
        <v>0</v>
      </c>
      <c r="AK174" s="1117">
        <f t="shared" si="43"/>
        <v>0</v>
      </c>
      <c r="AL174" s="1117">
        <f t="shared" si="43"/>
        <v>0</v>
      </c>
      <c r="AM174" s="1117">
        <f t="shared" si="43"/>
        <v>0</v>
      </c>
      <c r="AN174" s="1117">
        <f t="shared" si="43"/>
        <v>0</v>
      </c>
      <c r="AO174" s="1117">
        <f t="shared" si="43"/>
        <v>0</v>
      </c>
      <c r="AP174" s="1117">
        <f t="shared" si="43"/>
        <v>0</v>
      </c>
      <c r="AQ174" s="1117">
        <f t="shared" si="43"/>
        <v>0</v>
      </c>
      <c r="AR174" s="1117">
        <f t="shared" si="43"/>
        <v>0</v>
      </c>
      <c r="AS174" s="1117">
        <f t="shared" si="43"/>
        <v>0</v>
      </c>
      <c r="AT174" s="1117">
        <f t="shared" si="43"/>
        <v>0</v>
      </c>
    </row>
    <row r="175" spans="1:46" hidden="1" outlineLevel="1">
      <c r="A175" s="1150"/>
      <c r="B175" s="1150"/>
      <c r="C175" s="932" t="s">
        <v>860</v>
      </c>
      <c r="D175" s="932" t="s">
        <v>855</v>
      </c>
      <c r="E175" s="1152" t="s">
        <v>367</v>
      </c>
      <c r="F175" s="1161"/>
      <c r="G175" s="1161"/>
      <c r="H175" s="1161"/>
      <c r="I175" s="1161"/>
      <c r="J175" s="1161"/>
      <c r="K175" s="1161"/>
      <c r="L175" s="1161"/>
      <c r="M175" s="1161"/>
      <c r="N175" s="1161"/>
      <c r="O175" s="1161"/>
      <c r="P175" s="1161"/>
      <c r="Q175" s="1161"/>
      <c r="R175" s="1161"/>
      <c r="S175" s="1161"/>
      <c r="T175" s="1161"/>
      <c r="V175" s="1117">
        <v>20</v>
      </c>
      <c r="W175" s="1117">
        <f t="shared" si="38"/>
        <v>0</v>
      </c>
      <c r="X175" s="1136">
        <f t="shared" si="35"/>
        <v>0</v>
      </c>
      <c r="Y175" s="932">
        <f>Input!$C$8</f>
        <v>2027</v>
      </c>
      <c r="Z175" s="932">
        <f>Input!$D$8</f>
        <v>1</v>
      </c>
      <c r="AA175" s="1117">
        <f t="shared" si="39"/>
        <v>0</v>
      </c>
      <c r="AB175" s="932">
        <f t="shared" si="40"/>
        <v>2047</v>
      </c>
      <c r="AC175" s="932">
        <f t="shared" si="41"/>
        <v>0</v>
      </c>
      <c r="AD175" s="1117">
        <f t="shared" si="42"/>
        <v>0</v>
      </c>
      <c r="AF175" s="1117">
        <f t="shared" si="43"/>
        <v>0</v>
      </c>
      <c r="AG175" s="1117">
        <f t="shared" si="43"/>
        <v>0</v>
      </c>
      <c r="AH175" s="1117">
        <f t="shared" si="43"/>
        <v>0</v>
      </c>
      <c r="AI175" s="1117">
        <f t="shared" si="43"/>
        <v>0</v>
      </c>
      <c r="AJ175" s="1117">
        <f t="shared" si="43"/>
        <v>0</v>
      </c>
      <c r="AK175" s="1117">
        <f t="shared" si="43"/>
        <v>0</v>
      </c>
      <c r="AL175" s="1117">
        <f t="shared" si="43"/>
        <v>0</v>
      </c>
      <c r="AM175" s="1117">
        <f t="shared" si="43"/>
        <v>0</v>
      </c>
      <c r="AN175" s="1117">
        <f t="shared" si="43"/>
        <v>0</v>
      </c>
      <c r="AO175" s="1117">
        <f t="shared" si="43"/>
        <v>0</v>
      </c>
      <c r="AP175" s="1117">
        <f t="shared" si="43"/>
        <v>0</v>
      </c>
      <c r="AQ175" s="1117">
        <f t="shared" si="43"/>
        <v>0</v>
      </c>
      <c r="AR175" s="1117">
        <f t="shared" si="43"/>
        <v>0</v>
      </c>
      <c r="AS175" s="1117">
        <f t="shared" si="43"/>
        <v>0</v>
      </c>
      <c r="AT175" s="1117">
        <f t="shared" si="43"/>
        <v>0</v>
      </c>
    </row>
    <row r="176" spans="1:46" hidden="1" outlineLevel="1">
      <c r="A176" s="1150"/>
      <c r="B176" s="1150"/>
      <c r="C176" s="932" t="s">
        <v>861</v>
      </c>
      <c r="D176" s="932" t="s">
        <v>855</v>
      </c>
      <c r="E176" s="1152" t="s">
        <v>367</v>
      </c>
      <c r="F176" s="1161"/>
      <c r="G176" s="1161"/>
      <c r="H176" s="1161"/>
      <c r="I176" s="1161"/>
      <c r="J176" s="1161"/>
      <c r="K176" s="1161"/>
      <c r="L176" s="1161"/>
      <c r="M176" s="1161"/>
      <c r="N176" s="1161"/>
      <c r="O176" s="1161"/>
      <c r="P176" s="1161"/>
      <c r="Q176" s="1161"/>
      <c r="R176" s="1161"/>
      <c r="S176" s="1161"/>
      <c r="T176" s="1161"/>
      <c r="V176" s="1117">
        <v>20</v>
      </c>
      <c r="W176" s="1117">
        <f t="shared" si="38"/>
        <v>0</v>
      </c>
      <c r="X176" s="1136">
        <f t="shared" si="35"/>
        <v>0</v>
      </c>
      <c r="Y176" s="932">
        <f>Input!$C$8</f>
        <v>2027</v>
      </c>
      <c r="Z176" s="932">
        <f>Input!$D$8</f>
        <v>1</v>
      </c>
      <c r="AA176" s="1117">
        <f t="shared" si="39"/>
        <v>0</v>
      </c>
      <c r="AB176" s="932">
        <f t="shared" si="40"/>
        <v>2047</v>
      </c>
      <c r="AC176" s="932">
        <f t="shared" si="41"/>
        <v>0</v>
      </c>
      <c r="AD176" s="1117">
        <f t="shared" si="42"/>
        <v>0</v>
      </c>
      <c r="AF176" s="1117">
        <f t="shared" si="43"/>
        <v>0</v>
      </c>
      <c r="AG176" s="1117">
        <f t="shared" si="43"/>
        <v>0</v>
      </c>
      <c r="AH176" s="1117">
        <f t="shared" si="43"/>
        <v>0</v>
      </c>
      <c r="AI176" s="1117">
        <f t="shared" si="43"/>
        <v>0</v>
      </c>
      <c r="AJ176" s="1117">
        <f t="shared" si="43"/>
        <v>0</v>
      </c>
      <c r="AK176" s="1117">
        <f t="shared" si="43"/>
        <v>0</v>
      </c>
      <c r="AL176" s="1117">
        <f t="shared" si="43"/>
        <v>0</v>
      </c>
      <c r="AM176" s="1117">
        <f t="shared" si="43"/>
        <v>0</v>
      </c>
      <c r="AN176" s="1117">
        <f t="shared" si="43"/>
        <v>0</v>
      </c>
      <c r="AO176" s="1117">
        <f t="shared" si="43"/>
        <v>0</v>
      </c>
      <c r="AP176" s="1117">
        <f t="shared" si="43"/>
        <v>0</v>
      </c>
      <c r="AQ176" s="1117">
        <f t="shared" si="43"/>
        <v>0</v>
      </c>
      <c r="AR176" s="1117">
        <f t="shared" si="43"/>
        <v>0</v>
      </c>
      <c r="AS176" s="1117">
        <f t="shared" si="43"/>
        <v>0</v>
      </c>
      <c r="AT176" s="1117">
        <f t="shared" si="43"/>
        <v>0</v>
      </c>
    </row>
    <row r="177" spans="1:46" hidden="1" outlineLevel="1">
      <c r="A177" s="1150"/>
      <c r="B177" s="1150"/>
      <c r="C177" s="932" t="s">
        <v>390</v>
      </c>
      <c r="D177" s="1159" t="s">
        <v>855</v>
      </c>
      <c r="E177" s="1152" t="s">
        <v>367</v>
      </c>
      <c r="F177" s="1161"/>
      <c r="G177" s="1161"/>
      <c r="H177" s="1161"/>
      <c r="I177" s="1161"/>
      <c r="J177" s="1161"/>
      <c r="K177" s="1161"/>
      <c r="L177" s="1161"/>
      <c r="M177" s="1161"/>
      <c r="N177" s="1161"/>
      <c r="O177" s="1161"/>
      <c r="P177" s="1161"/>
      <c r="Q177" s="1161"/>
      <c r="R177" s="1161"/>
      <c r="S177" s="1161"/>
      <c r="T177" s="1161"/>
      <c r="V177" s="1117">
        <v>20</v>
      </c>
      <c r="W177" s="1117">
        <f t="shared" si="38"/>
        <v>0</v>
      </c>
      <c r="X177" s="1136">
        <f t="shared" si="35"/>
        <v>0</v>
      </c>
      <c r="Y177" s="932">
        <f>Input!$C$8</f>
        <v>2027</v>
      </c>
      <c r="Z177" s="932">
        <f>Input!$D$8</f>
        <v>1</v>
      </c>
      <c r="AA177" s="1117">
        <f t="shared" si="39"/>
        <v>0</v>
      </c>
      <c r="AB177" s="932">
        <f t="shared" si="40"/>
        <v>2047</v>
      </c>
      <c r="AC177" s="932">
        <f t="shared" si="41"/>
        <v>0</v>
      </c>
      <c r="AD177" s="1117">
        <f t="shared" si="42"/>
        <v>0</v>
      </c>
      <c r="AF177" s="1117">
        <f t="shared" si="43"/>
        <v>0</v>
      </c>
      <c r="AG177" s="1117">
        <f t="shared" si="43"/>
        <v>0</v>
      </c>
      <c r="AH177" s="1117">
        <f t="shared" si="43"/>
        <v>0</v>
      </c>
      <c r="AI177" s="1117">
        <f t="shared" si="43"/>
        <v>0</v>
      </c>
      <c r="AJ177" s="1117">
        <f t="shared" si="43"/>
        <v>0</v>
      </c>
      <c r="AK177" s="1117">
        <f t="shared" si="43"/>
        <v>0</v>
      </c>
      <c r="AL177" s="1117">
        <f t="shared" si="43"/>
        <v>0</v>
      </c>
      <c r="AM177" s="1117">
        <f t="shared" si="43"/>
        <v>0</v>
      </c>
      <c r="AN177" s="1117">
        <f t="shared" si="43"/>
        <v>0</v>
      </c>
      <c r="AO177" s="1117">
        <f t="shared" si="43"/>
        <v>0</v>
      </c>
      <c r="AP177" s="1117">
        <f t="shared" si="43"/>
        <v>0</v>
      </c>
      <c r="AQ177" s="1117">
        <f t="shared" si="43"/>
        <v>0</v>
      </c>
      <c r="AR177" s="1117">
        <f t="shared" si="43"/>
        <v>0</v>
      </c>
      <c r="AS177" s="1117">
        <f t="shared" si="43"/>
        <v>0</v>
      </c>
      <c r="AT177" s="1117">
        <f t="shared" si="43"/>
        <v>0</v>
      </c>
    </row>
    <row r="178" spans="1:46" hidden="1" outlineLevel="1">
      <c r="A178" s="1150"/>
      <c r="B178" s="1150"/>
      <c r="C178" s="932" t="s">
        <v>862</v>
      </c>
      <c r="D178" s="1159" t="s">
        <v>855</v>
      </c>
      <c r="E178" s="1152" t="s">
        <v>367</v>
      </c>
      <c r="F178" s="1161"/>
      <c r="G178" s="1161"/>
      <c r="H178" s="1161"/>
      <c r="I178" s="1161"/>
      <c r="J178" s="1161"/>
      <c r="K178" s="1161"/>
      <c r="L178" s="1161"/>
      <c r="M178" s="1161"/>
      <c r="N178" s="1161"/>
      <c r="O178" s="1161"/>
      <c r="P178" s="1161"/>
      <c r="Q178" s="1161"/>
      <c r="R178" s="1161"/>
      <c r="S178" s="1161"/>
      <c r="T178" s="1161"/>
      <c r="V178" s="1117">
        <v>20</v>
      </c>
      <c r="W178" s="1117">
        <f t="shared" si="38"/>
        <v>0</v>
      </c>
      <c r="X178" s="1136">
        <f t="shared" si="35"/>
        <v>0</v>
      </c>
      <c r="Y178" s="932">
        <f>Input!$C$8</f>
        <v>2027</v>
      </c>
      <c r="Z178" s="932">
        <f>Input!$D$8</f>
        <v>1</v>
      </c>
      <c r="AA178" s="1117">
        <f t="shared" si="39"/>
        <v>0</v>
      </c>
      <c r="AB178" s="932">
        <f t="shared" si="40"/>
        <v>2047</v>
      </c>
      <c r="AC178" s="932">
        <f t="shared" si="41"/>
        <v>0</v>
      </c>
      <c r="AD178" s="1117">
        <f t="shared" si="42"/>
        <v>0</v>
      </c>
      <c r="AF178" s="1117">
        <f t="shared" si="43"/>
        <v>0</v>
      </c>
      <c r="AG178" s="1117">
        <f t="shared" si="43"/>
        <v>0</v>
      </c>
      <c r="AH178" s="1117">
        <f t="shared" si="43"/>
        <v>0</v>
      </c>
      <c r="AI178" s="1117">
        <f t="shared" si="43"/>
        <v>0</v>
      </c>
      <c r="AJ178" s="1117">
        <f t="shared" si="43"/>
        <v>0</v>
      </c>
      <c r="AK178" s="1117">
        <f t="shared" si="43"/>
        <v>0</v>
      </c>
      <c r="AL178" s="1117">
        <f t="shared" si="43"/>
        <v>0</v>
      </c>
      <c r="AM178" s="1117">
        <f t="shared" si="43"/>
        <v>0</v>
      </c>
      <c r="AN178" s="1117">
        <f t="shared" si="43"/>
        <v>0</v>
      </c>
      <c r="AO178" s="1117">
        <f t="shared" si="43"/>
        <v>0</v>
      </c>
      <c r="AP178" s="1117">
        <f t="shared" si="43"/>
        <v>0</v>
      </c>
      <c r="AQ178" s="1117">
        <f t="shared" si="43"/>
        <v>0</v>
      </c>
      <c r="AR178" s="1117">
        <f t="shared" si="43"/>
        <v>0</v>
      </c>
      <c r="AS178" s="1117">
        <f t="shared" si="43"/>
        <v>0</v>
      </c>
      <c r="AT178" s="1117">
        <f t="shared" si="43"/>
        <v>0</v>
      </c>
    </row>
    <row r="179" spans="1:46" hidden="1" outlineLevel="1">
      <c r="A179" s="1150"/>
      <c r="B179" s="1150"/>
      <c r="C179" s="932" t="s">
        <v>863</v>
      </c>
      <c r="D179" s="1159" t="s">
        <v>855</v>
      </c>
      <c r="E179" s="1152" t="s">
        <v>367</v>
      </c>
      <c r="F179" s="1161"/>
      <c r="G179" s="1161"/>
      <c r="H179" s="1161"/>
      <c r="I179" s="1161"/>
      <c r="J179" s="1161"/>
      <c r="K179" s="1161"/>
      <c r="L179" s="1161"/>
      <c r="M179" s="1161"/>
      <c r="N179" s="1161"/>
      <c r="O179" s="1161"/>
      <c r="P179" s="1161"/>
      <c r="Q179" s="1161"/>
      <c r="R179" s="1161"/>
      <c r="S179" s="1161"/>
      <c r="T179" s="1161"/>
      <c r="V179" s="1117">
        <v>20</v>
      </c>
      <c r="W179" s="1117">
        <f t="shared" si="38"/>
        <v>0</v>
      </c>
      <c r="X179" s="1136">
        <f t="shared" si="35"/>
        <v>0</v>
      </c>
      <c r="Y179" s="932">
        <f>Input!$C$8</f>
        <v>2027</v>
      </c>
      <c r="Z179" s="932">
        <f>Input!$D$8</f>
        <v>1</v>
      </c>
      <c r="AA179" s="1117">
        <f t="shared" si="39"/>
        <v>0</v>
      </c>
      <c r="AB179" s="932">
        <f t="shared" si="40"/>
        <v>2047</v>
      </c>
      <c r="AC179" s="932">
        <f t="shared" si="41"/>
        <v>0</v>
      </c>
      <c r="AD179" s="1117">
        <f t="shared" si="42"/>
        <v>0</v>
      </c>
      <c r="AF179" s="1117">
        <f t="shared" si="43"/>
        <v>0</v>
      </c>
      <c r="AG179" s="1117">
        <f t="shared" si="43"/>
        <v>0</v>
      </c>
      <c r="AH179" s="1117">
        <f t="shared" si="43"/>
        <v>0</v>
      </c>
      <c r="AI179" s="1117">
        <f t="shared" si="43"/>
        <v>0</v>
      </c>
      <c r="AJ179" s="1117">
        <f t="shared" si="43"/>
        <v>0</v>
      </c>
      <c r="AK179" s="1117">
        <f t="shared" si="43"/>
        <v>0</v>
      </c>
      <c r="AL179" s="1117">
        <f t="shared" si="43"/>
        <v>0</v>
      </c>
      <c r="AM179" s="1117">
        <f t="shared" si="43"/>
        <v>0</v>
      </c>
      <c r="AN179" s="1117">
        <f t="shared" si="43"/>
        <v>0</v>
      </c>
      <c r="AO179" s="1117">
        <f t="shared" si="43"/>
        <v>0</v>
      </c>
      <c r="AP179" s="1117">
        <f t="shared" si="43"/>
        <v>0</v>
      </c>
      <c r="AQ179" s="1117">
        <f t="shared" si="43"/>
        <v>0</v>
      </c>
      <c r="AR179" s="1117">
        <f t="shared" si="43"/>
        <v>0</v>
      </c>
      <c r="AS179" s="1117">
        <f t="shared" si="43"/>
        <v>0</v>
      </c>
      <c r="AT179" s="1117">
        <f t="shared" si="43"/>
        <v>0</v>
      </c>
    </row>
    <row r="180" spans="1:46" hidden="1" outlineLevel="1">
      <c r="A180" s="1150"/>
      <c r="B180" s="1150"/>
      <c r="C180" s="932" t="s">
        <v>854</v>
      </c>
      <c r="D180" s="1152" t="s">
        <v>868</v>
      </c>
      <c r="E180" s="1152" t="s">
        <v>368</v>
      </c>
      <c r="F180" s="1161"/>
      <c r="G180" s="1161"/>
      <c r="H180" s="1161"/>
      <c r="I180" s="1161"/>
      <c r="J180" s="1161"/>
      <c r="K180" s="1161"/>
      <c r="L180" s="1161"/>
      <c r="M180" s="1161"/>
      <c r="N180" s="1161"/>
      <c r="O180" s="1161"/>
      <c r="P180" s="1161"/>
      <c r="Q180" s="1161"/>
      <c r="R180" s="1161"/>
      <c r="S180" s="1161"/>
      <c r="T180" s="1161"/>
      <c r="V180" s="1117">
        <v>20</v>
      </c>
      <c r="W180" s="1117">
        <f t="shared" si="38"/>
        <v>0</v>
      </c>
      <c r="X180" s="1136">
        <f t="shared" si="35"/>
        <v>0</v>
      </c>
      <c r="Y180" s="932">
        <f>Input!$C$8</f>
        <v>2027</v>
      </c>
      <c r="Z180" s="932">
        <f>Input!$D$8</f>
        <v>1</v>
      </c>
      <c r="AA180" s="1117">
        <f t="shared" si="39"/>
        <v>0</v>
      </c>
      <c r="AB180" s="932">
        <f t="shared" si="40"/>
        <v>2047</v>
      </c>
      <c r="AC180" s="932">
        <f t="shared" si="41"/>
        <v>0</v>
      </c>
      <c r="AD180" s="1117">
        <f t="shared" si="42"/>
        <v>0</v>
      </c>
      <c r="AF180" s="1117">
        <f t="shared" si="43"/>
        <v>0</v>
      </c>
      <c r="AG180" s="1117">
        <f t="shared" si="43"/>
        <v>0</v>
      </c>
      <c r="AH180" s="1117">
        <f t="shared" si="43"/>
        <v>0</v>
      </c>
      <c r="AI180" s="1117">
        <f t="shared" si="43"/>
        <v>0</v>
      </c>
      <c r="AJ180" s="1117">
        <f t="shared" si="43"/>
        <v>0</v>
      </c>
      <c r="AK180" s="1117">
        <f t="shared" si="43"/>
        <v>0</v>
      </c>
      <c r="AL180" s="1117">
        <f t="shared" si="43"/>
        <v>0</v>
      </c>
      <c r="AM180" s="1117">
        <f t="shared" si="43"/>
        <v>0</v>
      </c>
      <c r="AN180" s="1117">
        <f t="shared" si="43"/>
        <v>0</v>
      </c>
      <c r="AO180" s="1117">
        <f t="shared" si="43"/>
        <v>0</v>
      </c>
      <c r="AP180" s="1117">
        <f t="shared" si="43"/>
        <v>0</v>
      </c>
      <c r="AQ180" s="1117">
        <f t="shared" si="43"/>
        <v>0</v>
      </c>
      <c r="AR180" s="1117">
        <f t="shared" si="43"/>
        <v>0</v>
      </c>
      <c r="AS180" s="1117">
        <f t="shared" si="43"/>
        <v>0</v>
      </c>
      <c r="AT180" s="1117">
        <f t="shared" si="43"/>
        <v>0</v>
      </c>
    </row>
    <row r="181" spans="1:46" hidden="1" outlineLevel="1">
      <c r="A181" s="1150"/>
      <c r="B181" s="1150"/>
      <c r="C181" s="932" t="s">
        <v>387</v>
      </c>
      <c r="D181" s="1152" t="s">
        <v>868</v>
      </c>
      <c r="E181" s="1152" t="s">
        <v>368</v>
      </c>
      <c r="F181" s="1161"/>
      <c r="G181" s="1161"/>
      <c r="H181" s="1161"/>
      <c r="I181" s="1161"/>
      <c r="J181" s="1161"/>
      <c r="K181" s="1161"/>
      <c r="L181" s="1161"/>
      <c r="M181" s="1161"/>
      <c r="N181" s="1161"/>
      <c r="O181" s="1161"/>
      <c r="P181" s="1161"/>
      <c r="Q181" s="1161"/>
      <c r="R181" s="1161"/>
      <c r="S181" s="1161"/>
      <c r="T181" s="1161"/>
      <c r="V181" s="1117">
        <v>20</v>
      </c>
      <c r="W181" s="1117">
        <f t="shared" si="38"/>
        <v>0</v>
      </c>
      <c r="X181" s="1136">
        <f t="shared" si="35"/>
        <v>0</v>
      </c>
      <c r="Y181" s="932">
        <f>Input!$C$8</f>
        <v>2027</v>
      </c>
      <c r="Z181" s="932">
        <f>Input!$D$8</f>
        <v>1</v>
      </c>
      <c r="AA181" s="1117">
        <f t="shared" si="39"/>
        <v>0</v>
      </c>
      <c r="AB181" s="932">
        <f t="shared" si="40"/>
        <v>2047</v>
      </c>
      <c r="AC181" s="932">
        <f t="shared" si="41"/>
        <v>0</v>
      </c>
      <c r="AD181" s="1117">
        <f t="shared" si="42"/>
        <v>0</v>
      </c>
      <c r="AF181" s="1117">
        <f t="shared" si="43"/>
        <v>0</v>
      </c>
      <c r="AG181" s="1117">
        <f t="shared" si="43"/>
        <v>0</v>
      </c>
      <c r="AH181" s="1117">
        <f t="shared" si="43"/>
        <v>0</v>
      </c>
      <c r="AI181" s="1117">
        <f t="shared" si="43"/>
        <v>0</v>
      </c>
      <c r="AJ181" s="1117">
        <f t="shared" si="43"/>
        <v>0</v>
      </c>
      <c r="AK181" s="1117">
        <f t="shared" si="43"/>
        <v>0</v>
      </c>
      <c r="AL181" s="1117">
        <f t="shared" si="43"/>
        <v>0</v>
      </c>
      <c r="AM181" s="1117">
        <f t="shared" si="43"/>
        <v>0</v>
      </c>
      <c r="AN181" s="1117">
        <f t="shared" si="43"/>
        <v>0</v>
      </c>
      <c r="AO181" s="1117">
        <f t="shared" si="43"/>
        <v>0</v>
      </c>
      <c r="AP181" s="1117">
        <f t="shared" si="43"/>
        <v>0</v>
      </c>
      <c r="AQ181" s="1117">
        <f t="shared" si="43"/>
        <v>0</v>
      </c>
      <c r="AR181" s="1117">
        <f t="shared" si="43"/>
        <v>0</v>
      </c>
      <c r="AS181" s="1117">
        <f t="shared" si="43"/>
        <v>0</v>
      </c>
      <c r="AT181" s="1117">
        <f t="shared" si="43"/>
        <v>0</v>
      </c>
    </row>
    <row r="182" spans="1:46" hidden="1" outlineLevel="1">
      <c r="A182" s="1150"/>
      <c r="B182" s="1150"/>
      <c r="C182" s="932" t="s">
        <v>388</v>
      </c>
      <c r="D182" s="1152" t="s">
        <v>868</v>
      </c>
      <c r="E182" s="1152" t="s">
        <v>368</v>
      </c>
      <c r="F182" s="1161"/>
      <c r="G182" s="1161"/>
      <c r="H182" s="1161"/>
      <c r="I182" s="1161"/>
      <c r="J182" s="1161"/>
      <c r="K182" s="1161"/>
      <c r="L182" s="1161"/>
      <c r="M182" s="1161"/>
      <c r="N182" s="1161"/>
      <c r="O182" s="1161"/>
      <c r="P182" s="1161"/>
      <c r="Q182" s="1161"/>
      <c r="R182" s="1161"/>
      <c r="S182" s="1161"/>
      <c r="T182" s="1161"/>
      <c r="V182" s="1117">
        <v>20</v>
      </c>
      <c r="W182" s="1117">
        <f t="shared" si="38"/>
        <v>0</v>
      </c>
      <c r="X182" s="1136">
        <f t="shared" si="35"/>
        <v>0</v>
      </c>
      <c r="Y182" s="932">
        <f>Input!$C$8</f>
        <v>2027</v>
      </c>
      <c r="Z182" s="932">
        <f>Input!$D$8</f>
        <v>1</v>
      </c>
      <c r="AA182" s="1117">
        <f t="shared" si="39"/>
        <v>0</v>
      </c>
      <c r="AB182" s="932">
        <f t="shared" si="40"/>
        <v>2047</v>
      </c>
      <c r="AC182" s="932">
        <f t="shared" si="41"/>
        <v>0</v>
      </c>
      <c r="AD182" s="1117">
        <f t="shared" si="42"/>
        <v>0</v>
      </c>
      <c r="AF182" s="1117">
        <f t="shared" si="43"/>
        <v>0</v>
      </c>
      <c r="AG182" s="1117">
        <f t="shared" si="43"/>
        <v>0</v>
      </c>
      <c r="AH182" s="1117">
        <f t="shared" si="43"/>
        <v>0</v>
      </c>
      <c r="AI182" s="1117">
        <f t="shared" si="43"/>
        <v>0</v>
      </c>
      <c r="AJ182" s="1117">
        <f t="shared" si="43"/>
        <v>0</v>
      </c>
      <c r="AK182" s="1117">
        <f t="shared" si="43"/>
        <v>0</v>
      </c>
      <c r="AL182" s="1117">
        <f t="shared" si="43"/>
        <v>0</v>
      </c>
      <c r="AM182" s="1117">
        <f t="shared" si="43"/>
        <v>0</v>
      </c>
      <c r="AN182" s="1117">
        <f t="shared" si="43"/>
        <v>0</v>
      </c>
      <c r="AO182" s="1117">
        <f t="shared" si="43"/>
        <v>0</v>
      </c>
      <c r="AP182" s="1117">
        <f t="shared" si="43"/>
        <v>0</v>
      </c>
      <c r="AQ182" s="1117">
        <f t="shared" si="43"/>
        <v>0</v>
      </c>
      <c r="AR182" s="1117">
        <f t="shared" si="43"/>
        <v>0</v>
      </c>
      <c r="AS182" s="1117">
        <f t="shared" si="43"/>
        <v>0</v>
      </c>
      <c r="AT182" s="1117">
        <f t="shared" si="43"/>
        <v>0</v>
      </c>
    </row>
    <row r="183" spans="1:46" hidden="1" outlineLevel="1">
      <c r="A183" s="1150"/>
      <c r="B183" s="1150"/>
      <c r="C183" s="932" t="s">
        <v>389</v>
      </c>
      <c r="D183" s="1152" t="s">
        <v>868</v>
      </c>
      <c r="E183" s="1152" t="s">
        <v>368</v>
      </c>
      <c r="F183" s="1161"/>
      <c r="G183" s="1161"/>
      <c r="H183" s="1161"/>
      <c r="I183" s="1161"/>
      <c r="J183" s="1161"/>
      <c r="K183" s="1161"/>
      <c r="L183" s="1161"/>
      <c r="M183" s="1161"/>
      <c r="N183" s="1161"/>
      <c r="O183" s="1161"/>
      <c r="P183" s="1161"/>
      <c r="Q183" s="1161"/>
      <c r="R183" s="1161"/>
      <c r="S183" s="1161"/>
      <c r="T183" s="1161"/>
      <c r="V183" s="1117">
        <v>20</v>
      </c>
      <c r="W183" s="1117">
        <f t="shared" si="38"/>
        <v>0</v>
      </c>
      <c r="X183" s="1136">
        <f t="shared" si="35"/>
        <v>0</v>
      </c>
      <c r="Y183" s="932">
        <f>Input!$C$8</f>
        <v>2027</v>
      </c>
      <c r="Z183" s="932">
        <f>Input!$D$8</f>
        <v>1</v>
      </c>
      <c r="AA183" s="1117">
        <f t="shared" si="39"/>
        <v>0</v>
      </c>
      <c r="AB183" s="932">
        <f t="shared" si="40"/>
        <v>2047</v>
      </c>
      <c r="AC183" s="932">
        <f t="shared" si="41"/>
        <v>0</v>
      </c>
      <c r="AD183" s="1117">
        <f t="shared" si="42"/>
        <v>0</v>
      </c>
      <c r="AF183" s="1117">
        <f t="shared" si="43"/>
        <v>0</v>
      </c>
      <c r="AG183" s="1117">
        <f t="shared" si="43"/>
        <v>0</v>
      </c>
      <c r="AH183" s="1117">
        <f t="shared" si="43"/>
        <v>0</v>
      </c>
      <c r="AI183" s="1117">
        <f t="shared" si="43"/>
        <v>0</v>
      </c>
      <c r="AJ183" s="1117">
        <f t="shared" si="43"/>
        <v>0</v>
      </c>
      <c r="AK183" s="1117">
        <f t="shared" si="43"/>
        <v>0</v>
      </c>
      <c r="AL183" s="1117">
        <f t="shared" si="43"/>
        <v>0</v>
      </c>
      <c r="AM183" s="1117">
        <f t="shared" si="43"/>
        <v>0</v>
      </c>
      <c r="AN183" s="1117">
        <f t="shared" si="43"/>
        <v>0</v>
      </c>
      <c r="AO183" s="1117">
        <f t="shared" si="43"/>
        <v>0</v>
      </c>
      <c r="AP183" s="1117">
        <f t="shared" si="43"/>
        <v>0</v>
      </c>
      <c r="AQ183" s="1117">
        <f t="shared" si="43"/>
        <v>0</v>
      </c>
      <c r="AR183" s="1117">
        <f t="shared" si="43"/>
        <v>0</v>
      </c>
      <c r="AS183" s="1117">
        <f t="shared" si="43"/>
        <v>0</v>
      </c>
      <c r="AT183" s="1117">
        <f t="shared" si="43"/>
        <v>0</v>
      </c>
    </row>
    <row r="184" spans="1:46" hidden="1" outlineLevel="1">
      <c r="A184" s="1150"/>
      <c r="B184" s="1150"/>
      <c r="C184" s="932" t="s">
        <v>856</v>
      </c>
      <c r="D184" s="1152" t="s">
        <v>868</v>
      </c>
      <c r="E184" s="1152" t="s">
        <v>368</v>
      </c>
      <c r="F184" s="1161"/>
      <c r="G184" s="1161"/>
      <c r="H184" s="1161"/>
      <c r="I184" s="1161"/>
      <c r="J184" s="1161"/>
      <c r="K184" s="1161"/>
      <c r="L184" s="1161"/>
      <c r="M184" s="1161"/>
      <c r="N184" s="1161"/>
      <c r="O184" s="1161"/>
      <c r="P184" s="1161"/>
      <c r="Q184" s="1161"/>
      <c r="R184" s="1161"/>
      <c r="S184" s="1161"/>
      <c r="T184" s="1161"/>
      <c r="V184" s="1117">
        <v>20</v>
      </c>
      <c r="W184" s="1117">
        <f t="shared" si="38"/>
        <v>0</v>
      </c>
      <c r="X184" s="1136">
        <f t="shared" si="35"/>
        <v>0</v>
      </c>
      <c r="Y184" s="932">
        <f>Input!$C$8</f>
        <v>2027</v>
      </c>
      <c r="Z184" s="932">
        <f>Input!$D$8</f>
        <v>1</v>
      </c>
      <c r="AA184" s="1117">
        <f t="shared" si="39"/>
        <v>0</v>
      </c>
      <c r="AB184" s="932">
        <f t="shared" si="40"/>
        <v>2047</v>
      </c>
      <c r="AC184" s="932">
        <f t="shared" si="41"/>
        <v>0</v>
      </c>
      <c r="AD184" s="1117">
        <f t="shared" si="42"/>
        <v>0</v>
      </c>
      <c r="AF184" s="1117">
        <f t="shared" si="43"/>
        <v>0</v>
      </c>
      <c r="AG184" s="1117">
        <f t="shared" si="43"/>
        <v>0</v>
      </c>
      <c r="AH184" s="1117">
        <f t="shared" si="43"/>
        <v>0</v>
      </c>
      <c r="AI184" s="1117">
        <f t="shared" si="43"/>
        <v>0</v>
      </c>
      <c r="AJ184" s="1117">
        <f t="shared" si="43"/>
        <v>0</v>
      </c>
      <c r="AK184" s="1117">
        <f t="shared" si="43"/>
        <v>0</v>
      </c>
      <c r="AL184" s="1117">
        <f t="shared" si="43"/>
        <v>0</v>
      </c>
      <c r="AM184" s="1117">
        <f t="shared" si="43"/>
        <v>0</v>
      </c>
      <c r="AN184" s="1117">
        <f t="shared" si="43"/>
        <v>0</v>
      </c>
      <c r="AO184" s="1117">
        <f t="shared" si="43"/>
        <v>0</v>
      </c>
      <c r="AP184" s="1117">
        <f t="shared" si="43"/>
        <v>0</v>
      </c>
      <c r="AQ184" s="1117">
        <f t="shared" si="43"/>
        <v>0</v>
      </c>
      <c r="AR184" s="1117">
        <f t="shared" si="43"/>
        <v>0</v>
      </c>
      <c r="AS184" s="1117">
        <f t="shared" si="43"/>
        <v>0</v>
      </c>
      <c r="AT184" s="1117">
        <f t="shared" si="43"/>
        <v>0</v>
      </c>
    </row>
    <row r="185" spans="1:46" hidden="1" outlineLevel="1">
      <c r="A185" s="1150"/>
      <c r="B185" s="1150"/>
      <c r="C185" s="932" t="s">
        <v>857</v>
      </c>
      <c r="D185" s="1152" t="s">
        <v>868</v>
      </c>
      <c r="E185" s="1152" t="s">
        <v>368</v>
      </c>
      <c r="F185" s="1161"/>
      <c r="G185" s="1161"/>
      <c r="H185" s="1161"/>
      <c r="I185" s="1161"/>
      <c r="J185" s="1161"/>
      <c r="K185" s="1161"/>
      <c r="L185" s="1161"/>
      <c r="M185" s="1161"/>
      <c r="N185" s="1161"/>
      <c r="O185" s="1161"/>
      <c r="P185" s="1161"/>
      <c r="Q185" s="1161"/>
      <c r="R185" s="1161"/>
      <c r="S185" s="1161"/>
      <c r="T185" s="1161"/>
      <c r="V185" s="1117">
        <v>20</v>
      </c>
      <c r="W185" s="1117">
        <f t="shared" si="38"/>
        <v>0</v>
      </c>
      <c r="X185" s="1136">
        <f t="shared" si="35"/>
        <v>0</v>
      </c>
      <c r="Y185" s="932">
        <f>Input!$C$8</f>
        <v>2027</v>
      </c>
      <c r="Z185" s="932">
        <f>Input!$D$8</f>
        <v>1</v>
      </c>
      <c r="AA185" s="1117">
        <f t="shared" si="39"/>
        <v>0</v>
      </c>
      <c r="AB185" s="932">
        <f t="shared" si="40"/>
        <v>2047</v>
      </c>
      <c r="AC185" s="932">
        <f t="shared" si="41"/>
        <v>0</v>
      </c>
      <c r="AD185" s="1117">
        <f t="shared" si="42"/>
        <v>0</v>
      </c>
      <c r="AF185" s="1117">
        <f t="shared" si="43"/>
        <v>0</v>
      </c>
      <c r="AG185" s="1117">
        <f t="shared" si="43"/>
        <v>0</v>
      </c>
      <c r="AH185" s="1117">
        <f t="shared" si="43"/>
        <v>0</v>
      </c>
      <c r="AI185" s="1117">
        <f t="shared" si="43"/>
        <v>0</v>
      </c>
      <c r="AJ185" s="1117">
        <f t="shared" si="43"/>
        <v>0</v>
      </c>
      <c r="AK185" s="1117">
        <f t="shared" si="43"/>
        <v>0</v>
      </c>
      <c r="AL185" s="1117">
        <f t="shared" si="43"/>
        <v>0</v>
      </c>
      <c r="AM185" s="1117">
        <f t="shared" si="43"/>
        <v>0</v>
      </c>
      <c r="AN185" s="1117">
        <f t="shared" si="43"/>
        <v>0</v>
      </c>
      <c r="AO185" s="1117">
        <f t="shared" si="43"/>
        <v>0</v>
      </c>
      <c r="AP185" s="1117">
        <f t="shared" si="43"/>
        <v>0</v>
      </c>
      <c r="AQ185" s="1117">
        <f t="shared" si="43"/>
        <v>0</v>
      </c>
      <c r="AR185" s="1117">
        <f t="shared" si="43"/>
        <v>0</v>
      </c>
      <c r="AS185" s="1117">
        <f t="shared" si="43"/>
        <v>0</v>
      </c>
      <c r="AT185" s="1117">
        <f t="shared" si="43"/>
        <v>0</v>
      </c>
    </row>
    <row r="186" spans="1:46" hidden="1" outlineLevel="1">
      <c r="A186" s="1150"/>
      <c r="B186" s="1150"/>
      <c r="C186" s="932" t="s">
        <v>859</v>
      </c>
      <c r="D186" s="1152" t="s">
        <v>868</v>
      </c>
      <c r="E186" s="1152" t="s">
        <v>368</v>
      </c>
      <c r="F186" s="1161"/>
      <c r="G186" s="1161"/>
      <c r="H186" s="1161"/>
      <c r="I186" s="1161"/>
      <c r="J186" s="1161"/>
      <c r="K186" s="1161"/>
      <c r="L186" s="1161"/>
      <c r="M186" s="1161"/>
      <c r="N186" s="1161"/>
      <c r="O186" s="1161"/>
      <c r="P186" s="1161"/>
      <c r="Q186" s="1161"/>
      <c r="R186" s="1161"/>
      <c r="S186" s="1161"/>
      <c r="T186" s="1161"/>
      <c r="V186" s="1117">
        <v>20</v>
      </c>
      <c r="W186" s="1117">
        <f t="shared" si="38"/>
        <v>0</v>
      </c>
      <c r="X186" s="1136">
        <f t="shared" si="35"/>
        <v>0</v>
      </c>
      <c r="Y186" s="932">
        <f>Input!$C$8</f>
        <v>2027</v>
      </c>
      <c r="Z186" s="932">
        <f>Input!$D$8</f>
        <v>1</v>
      </c>
      <c r="AA186" s="1117">
        <f t="shared" si="39"/>
        <v>0</v>
      </c>
      <c r="AB186" s="932">
        <f t="shared" si="40"/>
        <v>2047</v>
      </c>
      <c r="AC186" s="932">
        <f t="shared" si="41"/>
        <v>0</v>
      </c>
      <c r="AD186" s="1117">
        <f t="shared" si="42"/>
        <v>0</v>
      </c>
      <c r="AF186" s="1117">
        <f t="shared" ref="AF186:AT202" si="44">IF(OR(AF$18&lt;$Y186,AF$18&gt;$AB186),0,IF(AND(AF$18&gt;$Y186,AF$18&lt;$AB186),$X186,IF(AF$18=$Y186,$AA186,IF(AF$18=$AB186,$AD186,))))</f>
        <v>0</v>
      </c>
      <c r="AG186" s="1117">
        <f t="shared" si="44"/>
        <v>0</v>
      </c>
      <c r="AH186" s="1117">
        <f t="shared" si="44"/>
        <v>0</v>
      </c>
      <c r="AI186" s="1117">
        <f t="shared" si="44"/>
        <v>0</v>
      </c>
      <c r="AJ186" s="1117">
        <f t="shared" si="44"/>
        <v>0</v>
      </c>
      <c r="AK186" s="1117">
        <f t="shared" si="44"/>
        <v>0</v>
      </c>
      <c r="AL186" s="1117">
        <f t="shared" si="44"/>
        <v>0</v>
      </c>
      <c r="AM186" s="1117">
        <f t="shared" si="44"/>
        <v>0</v>
      </c>
      <c r="AN186" s="1117">
        <f t="shared" si="44"/>
        <v>0</v>
      </c>
      <c r="AO186" s="1117">
        <f t="shared" si="44"/>
        <v>0</v>
      </c>
      <c r="AP186" s="1117">
        <f t="shared" si="44"/>
        <v>0</v>
      </c>
      <c r="AQ186" s="1117">
        <f t="shared" si="44"/>
        <v>0</v>
      </c>
      <c r="AR186" s="1117">
        <f t="shared" si="44"/>
        <v>0</v>
      </c>
      <c r="AS186" s="1117">
        <f t="shared" si="44"/>
        <v>0</v>
      </c>
      <c r="AT186" s="1117">
        <f t="shared" si="44"/>
        <v>0</v>
      </c>
    </row>
    <row r="187" spans="1:46" hidden="1" outlineLevel="1">
      <c r="A187" s="1150"/>
      <c r="B187" s="1150"/>
      <c r="C187" s="932" t="s">
        <v>860</v>
      </c>
      <c r="D187" s="1152" t="s">
        <v>868</v>
      </c>
      <c r="E187" s="1152" t="s">
        <v>368</v>
      </c>
      <c r="F187" s="1161"/>
      <c r="G187" s="1161"/>
      <c r="H187" s="1161"/>
      <c r="I187" s="1161"/>
      <c r="J187" s="1161"/>
      <c r="K187" s="1161"/>
      <c r="L187" s="1161"/>
      <c r="M187" s="1161"/>
      <c r="N187" s="1161"/>
      <c r="O187" s="1161"/>
      <c r="P187" s="1161"/>
      <c r="Q187" s="1161"/>
      <c r="R187" s="1161"/>
      <c r="S187" s="1161"/>
      <c r="T187" s="1161"/>
      <c r="V187" s="1117">
        <v>20</v>
      </c>
      <c r="W187" s="1117">
        <f t="shared" si="38"/>
        <v>0</v>
      </c>
      <c r="X187" s="1136">
        <f t="shared" si="35"/>
        <v>0</v>
      </c>
      <c r="Y187" s="932">
        <f>Input!$C$8</f>
        <v>2027</v>
      </c>
      <c r="Z187" s="932">
        <f>Input!$D$8</f>
        <v>1</v>
      </c>
      <c r="AA187" s="1117">
        <f t="shared" si="39"/>
        <v>0</v>
      </c>
      <c r="AB187" s="932">
        <f t="shared" si="40"/>
        <v>2047</v>
      </c>
      <c r="AC187" s="932">
        <f t="shared" si="41"/>
        <v>0</v>
      </c>
      <c r="AD187" s="1117">
        <f t="shared" si="42"/>
        <v>0</v>
      </c>
      <c r="AF187" s="1117">
        <f t="shared" si="44"/>
        <v>0</v>
      </c>
      <c r="AG187" s="1117">
        <f t="shared" si="44"/>
        <v>0</v>
      </c>
      <c r="AH187" s="1117">
        <f t="shared" si="44"/>
        <v>0</v>
      </c>
      <c r="AI187" s="1117">
        <f t="shared" si="44"/>
        <v>0</v>
      </c>
      <c r="AJ187" s="1117">
        <f t="shared" si="44"/>
        <v>0</v>
      </c>
      <c r="AK187" s="1117">
        <f t="shared" si="44"/>
        <v>0</v>
      </c>
      <c r="AL187" s="1117">
        <f t="shared" si="44"/>
        <v>0</v>
      </c>
      <c r="AM187" s="1117">
        <f t="shared" si="44"/>
        <v>0</v>
      </c>
      <c r="AN187" s="1117">
        <f t="shared" si="44"/>
        <v>0</v>
      </c>
      <c r="AO187" s="1117">
        <f t="shared" si="44"/>
        <v>0</v>
      </c>
      <c r="AP187" s="1117">
        <f t="shared" si="44"/>
        <v>0</v>
      </c>
      <c r="AQ187" s="1117">
        <f t="shared" si="44"/>
        <v>0</v>
      </c>
      <c r="AR187" s="1117">
        <f t="shared" si="44"/>
        <v>0</v>
      </c>
      <c r="AS187" s="1117">
        <f t="shared" si="44"/>
        <v>0</v>
      </c>
      <c r="AT187" s="1117">
        <f t="shared" si="44"/>
        <v>0</v>
      </c>
    </row>
    <row r="188" spans="1:46" hidden="1" outlineLevel="1">
      <c r="A188" s="1150"/>
      <c r="B188" s="1150"/>
      <c r="C188" s="932" t="s">
        <v>861</v>
      </c>
      <c r="D188" s="1152" t="s">
        <v>868</v>
      </c>
      <c r="E188" s="1152" t="s">
        <v>368</v>
      </c>
      <c r="F188" s="1161"/>
      <c r="G188" s="1161"/>
      <c r="H188" s="1161"/>
      <c r="I188" s="1161"/>
      <c r="J188" s="1161"/>
      <c r="K188" s="1161"/>
      <c r="L188" s="1161"/>
      <c r="M188" s="1161"/>
      <c r="N188" s="1161"/>
      <c r="O188" s="1161"/>
      <c r="P188" s="1161"/>
      <c r="Q188" s="1161"/>
      <c r="R188" s="1161"/>
      <c r="S188" s="1161"/>
      <c r="T188" s="1161"/>
      <c r="V188" s="1117">
        <v>20</v>
      </c>
      <c r="W188" s="1117">
        <f t="shared" si="38"/>
        <v>0</v>
      </c>
      <c r="X188" s="1136">
        <f t="shared" si="35"/>
        <v>0</v>
      </c>
      <c r="Y188" s="932">
        <f>Input!$C$8</f>
        <v>2027</v>
      </c>
      <c r="Z188" s="932">
        <f>Input!$D$8</f>
        <v>1</v>
      </c>
      <c r="AA188" s="1117">
        <f t="shared" si="39"/>
        <v>0</v>
      </c>
      <c r="AB188" s="932">
        <f t="shared" si="40"/>
        <v>2047</v>
      </c>
      <c r="AC188" s="932">
        <f t="shared" si="41"/>
        <v>0</v>
      </c>
      <c r="AD188" s="1117">
        <f t="shared" si="42"/>
        <v>0</v>
      </c>
      <c r="AF188" s="1117">
        <f t="shared" si="44"/>
        <v>0</v>
      </c>
      <c r="AG188" s="1117">
        <f t="shared" si="44"/>
        <v>0</v>
      </c>
      <c r="AH188" s="1117">
        <f t="shared" si="44"/>
        <v>0</v>
      </c>
      <c r="AI188" s="1117">
        <f t="shared" si="44"/>
        <v>0</v>
      </c>
      <c r="AJ188" s="1117">
        <f t="shared" si="44"/>
        <v>0</v>
      </c>
      <c r="AK188" s="1117">
        <f t="shared" si="44"/>
        <v>0</v>
      </c>
      <c r="AL188" s="1117">
        <f t="shared" si="44"/>
        <v>0</v>
      </c>
      <c r="AM188" s="1117">
        <f t="shared" si="44"/>
        <v>0</v>
      </c>
      <c r="AN188" s="1117">
        <f t="shared" si="44"/>
        <v>0</v>
      </c>
      <c r="AO188" s="1117">
        <f t="shared" si="44"/>
        <v>0</v>
      </c>
      <c r="AP188" s="1117">
        <f t="shared" si="44"/>
        <v>0</v>
      </c>
      <c r="AQ188" s="1117">
        <f t="shared" si="44"/>
        <v>0</v>
      </c>
      <c r="AR188" s="1117">
        <f t="shared" si="44"/>
        <v>0</v>
      </c>
      <c r="AS188" s="1117">
        <f t="shared" si="44"/>
        <v>0</v>
      </c>
      <c r="AT188" s="1117">
        <f t="shared" si="44"/>
        <v>0</v>
      </c>
    </row>
    <row r="189" spans="1:46" hidden="1" outlineLevel="1">
      <c r="A189" s="1150"/>
      <c r="B189" s="1150"/>
      <c r="C189" s="932" t="str">
        <f t="shared" si="37"/>
        <v>11 Downpayments / License fee</v>
      </c>
      <c r="D189" s="1152" t="s">
        <v>868</v>
      </c>
      <c r="E189" s="1152" t="s">
        <v>368</v>
      </c>
      <c r="F189" s="1161"/>
      <c r="G189" s="1161"/>
      <c r="H189" s="1161"/>
      <c r="I189" s="1161"/>
      <c r="J189" s="1161"/>
      <c r="K189" s="1161"/>
      <c r="L189" s="1161"/>
      <c r="M189" s="1161"/>
      <c r="N189" s="1161"/>
      <c r="O189" s="1161"/>
      <c r="P189" s="1161"/>
      <c r="Q189" s="1161"/>
      <c r="R189" s="1161"/>
      <c r="S189" s="1161"/>
      <c r="T189" s="1161"/>
      <c r="V189" s="1117">
        <v>20</v>
      </c>
      <c r="W189" s="1117">
        <f t="shared" si="38"/>
        <v>0</v>
      </c>
      <c r="X189" s="1136">
        <f t="shared" si="35"/>
        <v>0</v>
      </c>
      <c r="Y189" s="932">
        <f>Input!$C$8</f>
        <v>2027</v>
      </c>
      <c r="Z189" s="932">
        <f>Input!$D$8</f>
        <v>1</v>
      </c>
      <c r="AA189" s="1117">
        <f t="shared" si="39"/>
        <v>0</v>
      </c>
      <c r="AB189" s="932">
        <f t="shared" si="40"/>
        <v>2047</v>
      </c>
      <c r="AC189" s="932">
        <f t="shared" si="41"/>
        <v>0</v>
      </c>
      <c r="AD189" s="1117">
        <f t="shared" si="42"/>
        <v>0</v>
      </c>
      <c r="AF189" s="1117">
        <f t="shared" si="44"/>
        <v>0</v>
      </c>
      <c r="AG189" s="1117">
        <f t="shared" si="44"/>
        <v>0</v>
      </c>
      <c r="AH189" s="1117">
        <f t="shared" si="44"/>
        <v>0</v>
      </c>
      <c r="AI189" s="1117">
        <f t="shared" si="44"/>
        <v>0</v>
      </c>
      <c r="AJ189" s="1117">
        <f t="shared" si="44"/>
        <v>0</v>
      </c>
      <c r="AK189" s="1117">
        <f t="shared" si="44"/>
        <v>0</v>
      </c>
      <c r="AL189" s="1117">
        <f t="shared" si="44"/>
        <v>0</v>
      </c>
      <c r="AM189" s="1117">
        <f t="shared" si="44"/>
        <v>0</v>
      </c>
      <c r="AN189" s="1117">
        <f t="shared" si="44"/>
        <v>0</v>
      </c>
      <c r="AO189" s="1117">
        <f t="shared" si="44"/>
        <v>0</v>
      </c>
      <c r="AP189" s="1117">
        <f t="shared" si="44"/>
        <v>0</v>
      </c>
      <c r="AQ189" s="1117">
        <f t="shared" si="44"/>
        <v>0</v>
      </c>
      <c r="AR189" s="1117">
        <f t="shared" si="44"/>
        <v>0</v>
      </c>
      <c r="AS189" s="1117">
        <f t="shared" si="44"/>
        <v>0</v>
      </c>
      <c r="AT189" s="1117">
        <f t="shared" si="44"/>
        <v>0</v>
      </c>
    </row>
    <row r="190" spans="1:46" hidden="1" outlineLevel="1">
      <c r="A190" s="1150"/>
      <c r="B190" s="1150"/>
      <c r="C190" s="1159" t="str">
        <f t="shared" si="37"/>
        <v>12 Dummy</v>
      </c>
      <c r="D190" s="1165" t="s">
        <v>868</v>
      </c>
      <c r="E190" s="1152" t="s">
        <v>368</v>
      </c>
      <c r="F190" s="1161"/>
      <c r="G190" s="1161"/>
      <c r="H190" s="1161"/>
      <c r="I190" s="1161"/>
      <c r="J190" s="1161"/>
      <c r="K190" s="1161"/>
      <c r="L190" s="1161"/>
      <c r="M190" s="1161"/>
      <c r="N190" s="1161"/>
      <c r="O190" s="1161"/>
      <c r="P190" s="1161"/>
      <c r="Q190" s="1161"/>
      <c r="R190" s="1161"/>
      <c r="S190" s="1161"/>
      <c r="T190" s="1161"/>
      <c r="V190" s="1117">
        <v>20</v>
      </c>
      <c r="W190" s="1117">
        <f t="shared" si="38"/>
        <v>0</v>
      </c>
      <c r="X190" s="1136">
        <f t="shared" si="35"/>
        <v>0</v>
      </c>
      <c r="Y190" s="932">
        <f>Input!$C$8</f>
        <v>2027</v>
      </c>
      <c r="Z190" s="932">
        <f>Input!$D$8</f>
        <v>1</v>
      </c>
      <c r="AA190" s="1117">
        <f t="shared" si="39"/>
        <v>0</v>
      </c>
      <c r="AB190" s="932">
        <f t="shared" si="40"/>
        <v>2047</v>
      </c>
      <c r="AC190" s="932">
        <f t="shared" si="41"/>
        <v>0</v>
      </c>
      <c r="AD190" s="1117">
        <f t="shared" si="42"/>
        <v>0</v>
      </c>
      <c r="AF190" s="1117">
        <f t="shared" si="44"/>
        <v>0</v>
      </c>
      <c r="AG190" s="1117">
        <f t="shared" si="44"/>
        <v>0</v>
      </c>
      <c r="AH190" s="1117">
        <f t="shared" si="44"/>
        <v>0</v>
      </c>
      <c r="AI190" s="1117">
        <f t="shared" si="44"/>
        <v>0</v>
      </c>
      <c r="AJ190" s="1117">
        <f t="shared" si="44"/>
        <v>0</v>
      </c>
      <c r="AK190" s="1117">
        <f t="shared" si="44"/>
        <v>0</v>
      </c>
      <c r="AL190" s="1117">
        <f t="shared" si="44"/>
        <v>0</v>
      </c>
      <c r="AM190" s="1117">
        <f t="shared" si="44"/>
        <v>0</v>
      </c>
      <c r="AN190" s="1117">
        <f t="shared" si="44"/>
        <v>0</v>
      </c>
      <c r="AO190" s="1117">
        <f t="shared" si="44"/>
        <v>0</v>
      </c>
      <c r="AP190" s="1117">
        <f t="shared" si="44"/>
        <v>0</v>
      </c>
      <c r="AQ190" s="1117">
        <f t="shared" si="44"/>
        <v>0</v>
      </c>
      <c r="AR190" s="1117">
        <f t="shared" si="44"/>
        <v>0</v>
      </c>
      <c r="AS190" s="1117">
        <f t="shared" si="44"/>
        <v>0</v>
      </c>
      <c r="AT190" s="1117">
        <f t="shared" si="44"/>
        <v>0</v>
      </c>
    </row>
    <row r="191" spans="1:46" hidden="1" outlineLevel="1">
      <c r="A191" s="1150"/>
      <c r="B191" s="1150"/>
      <c r="C191" s="1151" t="s">
        <v>854</v>
      </c>
      <c r="D191" s="1151" t="s">
        <v>855</v>
      </c>
      <c r="E191" s="1152" t="s">
        <v>368</v>
      </c>
      <c r="F191" s="1161"/>
      <c r="G191" s="1161"/>
      <c r="H191" s="1161"/>
      <c r="I191" s="1161"/>
      <c r="J191" s="1161"/>
      <c r="K191" s="1161"/>
      <c r="L191" s="1161"/>
      <c r="M191" s="1161"/>
      <c r="N191" s="1161"/>
      <c r="O191" s="1161"/>
      <c r="P191" s="1161"/>
      <c r="Q191" s="1161"/>
      <c r="R191" s="1161"/>
      <c r="S191" s="1161"/>
      <c r="T191" s="1161"/>
      <c r="V191" s="1117">
        <v>20</v>
      </c>
      <c r="W191" s="1117">
        <f t="shared" si="38"/>
        <v>0</v>
      </c>
      <c r="X191" s="1136">
        <f t="shared" si="35"/>
        <v>0</v>
      </c>
      <c r="Y191" s="932">
        <f>Input!$C$8</f>
        <v>2027</v>
      </c>
      <c r="Z191" s="932">
        <f>Input!$D$8</f>
        <v>1</v>
      </c>
      <c r="AA191" s="1117">
        <f t="shared" si="39"/>
        <v>0</v>
      </c>
      <c r="AB191" s="932">
        <f t="shared" si="40"/>
        <v>2047</v>
      </c>
      <c r="AC191" s="932">
        <f t="shared" si="41"/>
        <v>0</v>
      </c>
      <c r="AD191" s="1117">
        <f t="shared" si="42"/>
        <v>0</v>
      </c>
      <c r="AF191" s="1117">
        <f t="shared" si="44"/>
        <v>0</v>
      </c>
      <c r="AG191" s="1117">
        <f t="shared" si="44"/>
        <v>0</v>
      </c>
      <c r="AH191" s="1117">
        <f t="shared" si="44"/>
        <v>0</v>
      </c>
      <c r="AI191" s="1117">
        <f t="shared" si="44"/>
        <v>0</v>
      </c>
      <c r="AJ191" s="1117">
        <f t="shared" si="44"/>
        <v>0</v>
      </c>
      <c r="AK191" s="1117">
        <f t="shared" si="44"/>
        <v>0</v>
      </c>
      <c r="AL191" s="1117">
        <f t="shared" si="44"/>
        <v>0</v>
      </c>
      <c r="AM191" s="1117">
        <f t="shared" si="44"/>
        <v>0</v>
      </c>
      <c r="AN191" s="1117">
        <f t="shared" si="44"/>
        <v>0</v>
      </c>
      <c r="AO191" s="1117">
        <f t="shared" si="44"/>
        <v>0</v>
      </c>
      <c r="AP191" s="1117">
        <f t="shared" si="44"/>
        <v>0</v>
      </c>
      <c r="AQ191" s="1117">
        <f t="shared" si="44"/>
        <v>0</v>
      </c>
      <c r="AR191" s="1117">
        <f t="shared" si="44"/>
        <v>0</v>
      </c>
      <c r="AS191" s="1117">
        <f t="shared" si="44"/>
        <v>0</v>
      </c>
      <c r="AT191" s="1117">
        <f t="shared" si="44"/>
        <v>0</v>
      </c>
    </row>
    <row r="192" spans="1:46" hidden="1" outlineLevel="1">
      <c r="A192" s="1150"/>
      <c r="B192" s="1150"/>
      <c r="C192" s="932" t="s">
        <v>387</v>
      </c>
      <c r="D192" s="932" t="s">
        <v>855</v>
      </c>
      <c r="E192" s="1152" t="s">
        <v>368</v>
      </c>
      <c r="F192" s="1161"/>
      <c r="G192" s="1161"/>
      <c r="H192" s="1161"/>
      <c r="I192" s="1161"/>
      <c r="J192" s="1161"/>
      <c r="K192" s="1161"/>
      <c r="L192" s="1161"/>
      <c r="M192" s="1161"/>
      <c r="N192" s="1161"/>
      <c r="O192" s="1161"/>
      <c r="P192" s="1161"/>
      <c r="Q192" s="1161"/>
      <c r="R192" s="1161"/>
      <c r="S192" s="1161"/>
      <c r="T192" s="1161"/>
      <c r="V192" s="1117">
        <v>20</v>
      </c>
      <c r="W192" s="1117">
        <f t="shared" si="38"/>
        <v>0</v>
      </c>
      <c r="X192" s="1136">
        <f t="shared" si="35"/>
        <v>0</v>
      </c>
      <c r="Y192" s="932">
        <f>Input!$C$8</f>
        <v>2027</v>
      </c>
      <c r="Z192" s="932">
        <f>Input!$D$8</f>
        <v>1</v>
      </c>
      <c r="AA192" s="1117">
        <f t="shared" si="39"/>
        <v>0</v>
      </c>
      <c r="AB192" s="932">
        <f t="shared" si="40"/>
        <v>2047</v>
      </c>
      <c r="AC192" s="932">
        <f t="shared" si="41"/>
        <v>0</v>
      </c>
      <c r="AD192" s="1117">
        <f t="shared" si="42"/>
        <v>0</v>
      </c>
      <c r="AF192" s="1117">
        <f t="shared" si="44"/>
        <v>0</v>
      </c>
      <c r="AG192" s="1117">
        <f t="shared" si="44"/>
        <v>0</v>
      </c>
      <c r="AH192" s="1117">
        <f t="shared" si="44"/>
        <v>0</v>
      </c>
      <c r="AI192" s="1117">
        <f t="shared" si="44"/>
        <v>0</v>
      </c>
      <c r="AJ192" s="1117">
        <f t="shared" si="44"/>
        <v>0</v>
      </c>
      <c r="AK192" s="1117">
        <f t="shared" si="44"/>
        <v>0</v>
      </c>
      <c r="AL192" s="1117">
        <f t="shared" si="44"/>
        <v>0</v>
      </c>
      <c r="AM192" s="1117">
        <f t="shared" si="44"/>
        <v>0</v>
      </c>
      <c r="AN192" s="1117">
        <f t="shared" si="44"/>
        <v>0</v>
      </c>
      <c r="AO192" s="1117">
        <f t="shared" si="44"/>
        <v>0</v>
      </c>
      <c r="AP192" s="1117">
        <f t="shared" si="44"/>
        <v>0</v>
      </c>
      <c r="AQ192" s="1117">
        <f t="shared" si="44"/>
        <v>0</v>
      </c>
      <c r="AR192" s="1117">
        <f t="shared" si="44"/>
        <v>0</v>
      </c>
      <c r="AS192" s="1117">
        <f t="shared" si="44"/>
        <v>0</v>
      </c>
      <c r="AT192" s="1117">
        <f t="shared" si="44"/>
        <v>0</v>
      </c>
    </row>
    <row r="193" spans="1:46" hidden="1" outlineLevel="1">
      <c r="A193" s="1150"/>
      <c r="B193" s="1150"/>
      <c r="C193" s="932" t="s">
        <v>388</v>
      </c>
      <c r="D193" s="932" t="s">
        <v>855</v>
      </c>
      <c r="E193" s="1152" t="s">
        <v>368</v>
      </c>
      <c r="F193" s="1161"/>
      <c r="G193" s="1161"/>
      <c r="H193" s="1161"/>
      <c r="I193" s="1161"/>
      <c r="J193" s="1161"/>
      <c r="K193" s="1161"/>
      <c r="L193" s="1161"/>
      <c r="M193" s="1161"/>
      <c r="N193" s="1161"/>
      <c r="O193" s="1161"/>
      <c r="P193" s="1161"/>
      <c r="Q193" s="1161"/>
      <c r="R193" s="1161"/>
      <c r="S193" s="1161"/>
      <c r="T193" s="1161"/>
      <c r="V193" s="1117">
        <v>20</v>
      </c>
      <c r="W193" s="1117">
        <f t="shared" si="38"/>
        <v>0</v>
      </c>
      <c r="X193" s="1136">
        <f t="shared" si="35"/>
        <v>0</v>
      </c>
      <c r="Y193" s="932">
        <f>Input!$C$8</f>
        <v>2027</v>
      </c>
      <c r="Z193" s="932">
        <f>Input!$D$8</f>
        <v>1</v>
      </c>
      <c r="AA193" s="1117">
        <f t="shared" si="39"/>
        <v>0</v>
      </c>
      <c r="AB193" s="932">
        <f t="shared" si="40"/>
        <v>2047</v>
      </c>
      <c r="AC193" s="932">
        <f t="shared" si="41"/>
        <v>0</v>
      </c>
      <c r="AD193" s="1117">
        <f t="shared" si="42"/>
        <v>0</v>
      </c>
      <c r="AF193" s="1117">
        <f t="shared" si="44"/>
        <v>0</v>
      </c>
      <c r="AG193" s="1117">
        <f t="shared" si="44"/>
        <v>0</v>
      </c>
      <c r="AH193" s="1117">
        <f t="shared" si="44"/>
        <v>0</v>
      </c>
      <c r="AI193" s="1117">
        <f t="shared" si="44"/>
        <v>0</v>
      </c>
      <c r="AJ193" s="1117">
        <f t="shared" si="44"/>
        <v>0</v>
      </c>
      <c r="AK193" s="1117">
        <f t="shared" si="44"/>
        <v>0</v>
      </c>
      <c r="AL193" s="1117">
        <f t="shared" si="44"/>
        <v>0</v>
      </c>
      <c r="AM193" s="1117">
        <f t="shared" si="44"/>
        <v>0</v>
      </c>
      <c r="AN193" s="1117">
        <f t="shared" si="44"/>
        <v>0</v>
      </c>
      <c r="AO193" s="1117">
        <f t="shared" si="44"/>
        <v>0</v>
      </c>
      <c r="AP193" s="1117">
        <f t="shared" si="44"/>
        <v>0</v>
      </c>
      <c r="AQ193" s="1117">
        <f t="shared" si="44"/>
        <v>0</v>
      </c>
      <c r="AR193" s="1117">
        <f t="shared" si="44"/>
        <v>0</v>
      </c>
      <c r="AS193" s="1117">
        <f t="shared" si="44"/>
        <v>0</v>
      </c>
      <c r="AT193" s="1117">
        <f t="shared" si="44"/>
        <v>0</v>
      </c>
    </row>
    <row r="194" spans="1:46" hidden="1" outlineLevel="1">
      <c r="A194" s="1150"/>
      <c r="B194" s="1150"/>
      <c r="C194" s="932" t="s">
        <v>389</v>
      </c>
      <c r="D194" s="932" t="s">
        <v>855</v>
      </c>
      <c r="E194" s="1152" t="s">
        <v>368</v>
      </c>
      <c r="F194" s="1161"/>
      <c r="G194" s="1161"/>
      <c r="H194" s="1161"/>
      <c r="I194" s="1161"/>
      <c r="J194" s="1161"/>
      <c r="K194" s="1161"/>
      <c r="L194" s="1161"/>
      <c r="M194" s="1161"/>
      <c r="N194" s="1161"/>
      <c r="O194" s="1161"/>
      <c r="P194" s="1161"/>
      <c r="Q194" s="1161"/>
      <c r="R194" s="1161"/>
      <c r="S194" s="1161"/>
      <c r="T194" s="1161"/>
      <c r="V194" s="1117">
        <v>20</v>
      </c>
      <c r="W194" s="1117">
        <f t="shared" si="38"/>
        <v>0</v>
      </c>
      <c r="X194" s="1136">
        <f t="shared" si="35"/>
        <v>0</v>
      </c>
      <c r="Y194" s="932">
        <f>Input!$C$8</f>
        <v>2027</v>
      </c>
      <c r="Z194" s="932">
        <f>Input!$D$8</f>
        <v>1</v>
      </c>
      <c r="AA194" s="1117">
        <f t="shared" si="39"/>
        <v>0</v>
      </c>
      <c r="AB194" s="932">
        <f t="shared" si="40"/>
        <v>2047</v>
      </c>
      <c r="AC194" s="932">
        <f t="shared" si="41"/>
        <v>0</v>
      </c>
      <c r="AD194" s="1117">
        <f t="shared" si="42"/>
        <v>0</v>
      </c>
      <c r="AF194" s="1117">
        <f t="shared" si="44"/>
        <v>0</v>
      </c>
      <c r="AG194" s="1117">
        <f t="shared" si="44"/>
        <v>0</v>
      </c>
      <c r="AH194" s="1117">
        <f t="shared" si="44"/>
        <v>0</v>
      </c>
      <c r="AI194" s="1117">
        <f t="shared" si="44"/>
        <v>0</v>
      </c>
      <c r="AJ194" s="1117">
        <f t="shared" si="44"/>
        <v>0</v>
      </c>
      <c r="AK194" s="1117">
        <f t="shared" si="44"/>
        <v>0</v>
      </c>
      <c r="AL194" s="1117">
        <f t="shared" si="44"/>
        <v>0</v>
      </c>
      <c r="AM194" s="1117">
        <f t="shared" si="44"/>
        <v>0</v>
      </c>
      <c r="AN194" s="1117">
        <f t="shared" si="44"/>
        <v>0</v>
      </c>
      <c r="AO194" s="1117">
        <f t="shared" si="44"/>
        <v>0</v>
      </c>
      <c r="AP194" s="1117">
        <f t="shared" si="44"/>
        <v>0</v>
      </c>
      <c r="AQ194" s="1117">
        <f t="shared" si="44"/>
        <v>0</v>
      </c>
      <c r="AR194" s="1117">
        <f t="shared" si="44"/>
        <v>0</v>
      </c>
      <c r="AS194" s="1117">
        <f t="shared" si="44"/>
        <v>0</v>
      </c>
      <c r="AT194" s="1117">
        <f t="shared" si="44"/>
        <v>0</v>
      </c>
    </row>
    <row r="195" spans="1:46" hidden="1" outlineLevel="1">
      <c r="A195" s="1150"/>
      <c r="B195" s="1150"/>
      <c r="C195" s="932" t="s">
        <v>856</v>
      </c>
      <c r="D195" s="932" t="s">
        <v>855</v>
      </c>
      <c r="E195" s="1152" t="s">
        <v>368</v>
      </c>
      <c r="F195" s="1161"/>
      <c r="G195" s="1161"/>
      <c r="H195" s="1161"/>
      <c r="I195" s="1161"/>
      <c r="J195" s="1161"/>
      <c r="K195" s="1161"/>
      <c r="L195" s="1161"/>
      <c r="M195" s="1161"/>
      <c r="N195" s="1161"/>
      <c r="O195" s="1161"/>
      <c r="P195" s="1161"/>
      <c r="Q195" s="1161"/>
      <c r="R195" s="1161"/>
      <c r="S195" s="1161"/>
      <c r="T195" s="1161"/>
      <c r="V195" s="1117">
        <v>20</v>
      </c>
      <c r="W195" s="1117">
        <f t="shared" si="38"/>
        <v>0</v>
      </c>
      <c r="X195" s="1136">
        <f t="shared" si="35"/>
        <v>0</v>
      </c>
      <c r="Y195" s="932">
        <f>Input!$C$8</f>
        <v>2027</v>
      </c>
      <c r="Z195" s="932">
        <f>Input!$D$8</f>
        <v>1</v>
      </c>
      <c r="AA195" s="1117">
        <f t="shared" si="39"/>
        <v>0</v>
      </c>
      <c r="AB195" s="932">
        <f t="shared" si="40"/>
        <v>2047</v>
      </c>
      <c r="AC195" s="932">
        <f t="shared" si="41"/>
        <v>0</v>
      </c>
      <c r="AD195" s="1117">
        <f t="shared" si="42"/>
        <v>0</v>
      </c>
      <c r="AF195" s="1117">
        <f t="shared" si="44"/>
        <v>0</v>
      </c>
      <c r="AG195" s="1117">
        <f t="shared" si="44"/>
        <v>0</v>
      </c>
      <c r="AH195" s="1117">
        <f t="shared" si="44"/>
        <v>0</v>
      </c>
      <c r="AI195" s="1117">
        <f t="shared" si="44"/>
        <v>0</v>
      </c>
      <c r="AJ195" s="1117">
        <f t="shared" si="44"/>
        <v>0</v>
      </c>
      <c r="AK195" s="1117">
        <f t="shared" si="44"/>
        <v>0</v>
      </c>
      <c r="AL195" s="1117">
        <f t="shared" si="44"/>
        <v>0</v>
      </c>
      <c r="AM195" s="1117">
        <f t="shared" si="44"/>
        <v>0</v>
      </c>
      <c r="AN195" s="1117">
        <f t="shared" si="44"/>
        <v>0</v>
      </c>
      <c r="AO195" s="1117">
        <f t="shared" si="44"/>
        <v>0</v>
      </c>
      <c r="AP195" s="1117">
        <f t="shared" si="44"/>
        <v>0</v>
      </c>
      <c r="AQ195" s="1117">
        <f t="shared" si="44"/>
        <v>0</v>
      </c>
      <c r="AR195" s="1117">
        <f t="shared" si="44"/>
        <v>0</v>
      </c>
      <c r="AS195" s="1117">
        <f t="shared" si="44"/>
        <v>0</v>
      </c>
      <c r="AT195" s="1117">
        <f t="shared" si="44"/>
        <v>0</v>
      </c>
    </row>
    <row r="196" spans="1:46" hidden="1" outlineLevel="1">
      <c r="A196" s="1150"/>
      <c r="B196" s="1150"/>
      <c r="C196" s="932" t="s">
        <v>857</v>
      </c>
      <c r="D196" s="932" t="s">
        <v>855</v>
      </c>
      <c r="E196" s="1152" t="s">
        <v>368</v>
      </c>
      <c r="F196" s="1161"/>
      <c r="G196" s="1161"/>
      <c r="H196" s="1161"/>
      <c r="I196" s="1161"/>
      <c r="J196" s="1161"/>
      <c r="K196" s="1161"/>
      <c r="L196" s="1161"/>
      <c r="M196" s="1161"/>
      <c r="N196" s="1161"/>
      <c r="O196" s="1161"/>
      <c r="P196" s="1161"/>
      <c r="Q196" s="1161"/>
      <c r="R196" s="1161"/>
      <c r="S196" s="1161"/>
      <c r="T196" s="1161"/>
      <c r="V196" s="1117">
        <v>20</v>
      </c>
      <c r="W196" s="1117">
        <f t="shared" si="38"/>
        <v>0</v>
      </c>
      <c r="X196" s="1136">
        <f t="shared" si="35"/>
        <v>0</v>
      </c>
      <c r="Y196" s="932">
        <f>Input!$C$8</f>
        <v>2027</v>
      </c>
      <c r="Z196" s="932">
        <f>Input!$D$8</f>
        <v>1</v>
      </c>
      <c r="AA196" s="1117">
        <f t="shared" si="39"/>
        <v>0</v>
      </c>
      <c r="AB196" s="932">
        <f t="shared" si="40"/>
        <v>2047</v>
      </c>
      <c r="AC196" s="932">
        <f t="shared" si="41"/>
        <v>0</v>
      </c>
      <c r="AD196" s="1117">
        <f t="shared" si="42"/>
        <v>0</v>
      </c>
      <c r="AF196" s="1117">
        <f t="shared" si="44"/>
        <v>0</v>
      </c>
      <c r="AG196" s="1117">
        <f t="shared" si="44"/>
        <v>0</v>
      </c>
      <c r="AH196" s="1117">
        <f t="shared" si="44"/>
        <v>0</v>
      </c>
      <c r="AI196" s="1117">
        <f t="shared" si="44"/>
        <v>0</v>
      </c>
      <c r="AJ196" s="1117">
        <f t="shared" si="44"/>
        <v>0</v>
      </c>
      <c r="AK196" s="1117">
        <f t="shared" si="44"/>
        <v>0</v>
      </c>
      <c r="AL196" s="1117">
        <f t="shared" si="44"/>
        <v>0</v>
      </c>
      <c r="AM196" s="1117">
        <f t="shared" si="44"/>
        <v>0</v>
      </c>
      <c r="AN196" s="1117">
        <f t="shared" si="44"/>
        <v>0</v>
      </c>
      <c r="AO196" s="1117">
        <f t="shared" si="44"/>
        <v>0</v>
      </c>
      <c r="AP196" s="1117">
        <f t="shared" si="44"/>
        <v>0</v>
      </c>
      <c r="AQ196" s="1117">
        <f t="shared" si="44"/>
        <v>0</v>
      </c>
      <c r="AR196" s="1117">
        <f t="shared" si="44"/>
        <v>0</v>
      </c>
      <c r="AS196" s="1117">
        <f t="shared" si="44"/>
        <v>0</v>
      </c>
      <c r="AT196" s="1117">
        <f t="shared" si="44"/>
        <v>0</v>
      </c>
    </row>
    <row r="197" spans="1:46" hidden="1" outlineLevel="1">
      <c r="A197" s="1150"/>
      <c r="B197" s="1150"/>
      <c r="C197" s="932" t="s">
        <v>859</v>
      </c>
      <c r="D197" s="932" t="s">
        <v>855</v>
      </c>
      <c r="E197" s="1152" t="s">
        <v>368</v>
      </c>
      <c r="F197" s="1161"/>
      <c r="G197" s="1161"/>
      <c r="H197" s="1161"/>
      <c r="I197" s="1161"/>
      <c r="J197" s="1161"/>
      <c r="K197" s="1161"/>
      <c r="L197" s="1161"/>
      <c r="M197" s="1161"/>
      <c r="N197" s="1161"/>
      <c r="O197" s="1161"/>
      <c r="P197" s="1161"/>
      <c r="Q197" s="1161"/>
      <c r="R197" s="1161"/>
      <c r="S197" s="1161"/>
      <c r="T197" s="1161"/>
      <c r="V197" s="1117">
        <v>20</v>
      </c>
      <c r="W197" s="1117">
        <f t="shared" si="38"/>
        <v>0</v>
      </c>
      <c r="X197" s="1136">
        <f t="shared" si="35"/>
        <v>0</v>
      </c>
      <c r="Y197" s="932">
        <f>Input!$C$8</f>
        <v>2027</v>
      </c>
      <c r="Z197" s="932">
        <f>Input!$D$8</f>
        <v>1</v>
      </c>
      <c r="AA197" s="1117">
        <f t="shared" si="39"/>
        <v>0</v>
      </c>
      <c r="AB197" s="932">
        <f t="shared" si="40"/>
        <v>2047</v>
      </c>
      <c r="AC197" s="932">
        <f t="shared" si="41"/>
        <v>0</v>
      </c>
      <c r="AD197" s="1117">
        <f t="shared" si="42"/>
        <v>0</v>
      </c>
      <c r="AF197" s="1117">
        <f t="shared" si="44"/>
        <v>0</v>
      </c>
      <c r="AG197" s="1117">
        <f t="shared" si="44"/>
        <v>0</v>
      </c>
      <c r="AH197" s="1117">
        <f t="shared" si="44"/>
        <v>0</v>
      </c>
      <c r="AI197" s="1117">
        <f t="shared" si="44"/>
        <v>0</v>
      </c>
      <c r="AJ197" s="1117">
        <f t="shared" si="44"/>
        <v>0</v>
      </c>
      <c r="AK197" s="1117">
        <f t="shared" si="44"/>
        <v>0</v>
      </c>
      <c r="AL197" s="1117">
        <f t="shared" si="44"/>
        <v>0</v>
      </c>
      <c r="AM197" s="1117">
        <f t="shared" si="44"/>
        <v>0</v>
      </c>
      <c r="AN197" s="1117">
        <f t="shared" si="44"/>
        <v>0</v>
      </c>
      <c r="AO197" s="1117">
        <f t="shared" si="44"/>
        <v>0</v>
      </c>
      <c r="AP197" s="1117">
        <f t="shared" si="44"/>
        <v>0</v>
      </c>
      <c r="AQ197" s="1117">
        <f t="shared" si="44"/>
        <v>0</v>
      </c>
      <c r="AR197" s="1117">
        <f t="shared" si="44"/>
        <v>0</v>
      </c>
      <c r="AS197" s="1117">
        <f t="shared" si="44"/>
        <v>0</v>
      </c>
      <c r="AT197" s="1117">
        <f t="shared" si="44"/>
        <v>0</v>
      </c>
    </row>
    <row r="198" spans="1:46" hidden="1" outlineLevel="1">
      <c r="A198" s="1150"/>
      <c r="B198" s="1150"/>
      <c r="C198" s="932" t="s">
        <v>860</v>
      </c>
      <c r="D198" s="932" t="s">
        <v>855</v>
      </c>
      <c r="E198" s="1152" t="s">
        <v>368</v>
      </c>
      <c r="F198" s="1161"/>
      <c r="G198" s="1161"/>
      <c r="H198" s="1161"/>
      <c r="I198" s="1161"/>
      <c r="J198" s="1161"/>
      <c r="K198" s="1161"/>
      <c r="L198" s="1161"/>
      <c r="M198" s="1161"/>
      <c r="N198" s="1161"/>
      <c r="O198" s="1161"/>
      <c r="P198" s="1161"/>
      <c r="Q198" s="1161"/>
      <c r="R198" s="1161"/>
      <c r="S198" s="1161"/>
      <c r="T198" s="1161"/>
      <c r="V198" s="1117">
        <v>20</v>
      </c>
      <c r="W198" s="1117">
        <f t="shared" si="38"/>
        <v>0</v>
      </c>
      <c r="X198" s="1136">
        <f t="shared" si="35"/>
        <v>0</v>
      </c>
      <c r="Y198" s="932">
        <f>Input!$C$8</f>
        <v>2027</v>
      </c>
      <c r="Z198" s="932">
        <f>Input!$D$8</f>
        <v>1</v>
      </c>
      <c r="AA198" s="1117">
        <f t="shared" si="39"/>
        <v>0</v>
      </c>
      <c r="AB198" s="932">
        <f t="shared" si="40"/>
        <v>2047</v>
      </c>
      <c r="AC198" s="932">
        <f t="shared" si="41"/>
        <v>0</v>
      </c>
      <c r="AD198" s="1117">
        <f t="shared" si="42"/>
        <v>0</v>
      </c>
      <c r="AF198" s="1117">
        <f t="shared" si="44"/>
        <v>0</v>
      </c>
      <c r="AG198" s="1117">
        <f t="shared" si="44"/>
        <v>0</v>
      </c>
      <c r="AH198" s="1117">
        <f t="shared" si="44"/>
        <v>0</v>
      </c>
      <c r="AI198" s="1117">
        <f t="shared" si="44"/>
        <v>0</v>
      </c>
      <c r="AJ198" s="1117">
        <f t="shared" si="44"/>
        <v>0</v>
      </c>
      <c r="AK198" s="1117">
        <f t="shared" si="44"/>
        <v>0</v>
      </c>
      <c r="AL198" s="1117">
        <f t="shared" si="44"/>
        <v>0</v>
      </c>
      <c r="AM198" s="1117">
        <f t="shared" si="44"/>
        <v>0</v>
      </c>
      <c r="AN198" s="1117">
        <f t="shared" si="44"/>
        <v>0</v>
      </c>
      <c r="AO198" s="1117">
        <f t="shared" si="44"/>
        <v>0</v>
      </c>
      <c r="AP198" s="1117">
        <f t="shared" si="44"/>
        <v>0</v>
      </c>
      <c r="AQ198" s="1117">
        <f t="shared" si="44"/>
        <v>0</v>
      </c>
      <c r="AR198" s="1117">
        <f t="shared" si="44"/>
        <v>0</v>
      </c>
      <c r="AS198" s="1117">
        <f t="shared" si="44"/>
        <v>0</v>
      </c>
      <c r="AT198" s="1117">
        <f t="shared" si="44"/>
        <v>0</v>
      </c>
    </row>
    <row r="199" spans="1:46" hidden="1" outlineLevel="1">
      <c r="A199" s="1150"/>
      <c r="B199" s="1150"/>
      <c r="C199" s="932" t="s">
        <v>861</v>
      </c>
      <c r="D199" s="932" t="s">
        <v>855</v>
      </c>
      <c r="E199" s="1152" t="s">
        <v>368</v>
      </c>
      <c r="F199" s="1161"/>
      <c r="G199" s="1161"/>
      <c r="H199" s="1161"/>
      <c r="I199" s="1161"/>
      <c r="J199" s="1161"/>
      <c r="K199" s="1161"/>
      <c r="L199" s="1161"/>
      <c r="M199" s="1161"/>
      <c r="N199" s="1161"/>
      <c r="O199" s="1161"/>
      <c r="P199" s="1161"/>
      <c r="Q199" s="1161"/>
      <c r="R199" s="1161"/>
      <c r="S199" s="1161"/>
      <c r="T199" s="1161"/>
      <c r="V199" s="1117">
        <v>20</v>
      </c>
      <c r="W199" s="1117">
        <f t="shared" si="38"/>
        <v>0</v>
      </c>
      <c r="X199" s="1136">
        <f t="shared" si="35"/>
        <v>0</v>
      </c>
      <c r="Y199" s="932">
        <f>Input!$C$8</f>
        <v>2027</v>
      </c>
      <c r="Z199" s="932">
        <f>Input!$D$8</f>
        <v>1</v>
      </c>
      <c r="AA199" s="1117">
        <f t="shared" si="39"/>
        <v>0</v>
      </c>
      <c r="AB199" s="932">
        <f t="shared" si="40"/>
        <v>2047</v>
      </c>
      <c r="AC199" s="932">
        <f t="shared" si="41"/>
        <v>0</v>
      </c>
      <c r="AD199" s="1117">
        <f t="shared" si="42"/>
        <v>0</v>
      </c>
      <c r="AF199" s="1117">
        <f t="shared" si="44"/>
        <v>0</v>
      </c>
      <c r="AG199" s="1117">
        <f t="shared" si="44"/>
        <v>0</v>
      </c>
      <c r="AH199" s="1117">
        <f t="shared" si="44"/>
        <v>0</v>
      </c>
      <c r="AI199" s="1117">
        <f t="shared" si="44"/>
        <v>0</v>
      </c>
      <c r="AJ199" s="1117">
        <f t="shared" si="44"/>
        <v>0</v>
      </c>
      <c r="AK199" s="1117">
        <f t="shared" si="44"/>
        <v>0</v>
      </c>
      <c r="AL199" s="1117">
        <f t="shared" si="44"/>
        <v>0</v>
      </c>
      <c r="AM199" s="1117">
        <f t="shared" si="44"/>
        <v>0</v>
      </c>
      <c r="AN199" s="1117">
        <f t="shared" si="44"/>
        <v>0</v>
      </c>
      <c r="AO199" s="1117">
        <f t="shared" si="44"/>
        <v>0</v>
      </c>
      <c r="AP199" s="1117">
        <f t="shared" si="44"/>
        <v>0</v>
      </c>
      <c r="AQ199" s="1117">
        <f t="shared" si="44"/>
        <v>0</v>
      </c>
      <c r="AR199" s="1117">
        <f t="shared" si="44"/>
        <v>0</v>
      </c>
      <c r="AS199" s="1117">
        <f t="shared" si="44"/>
        <v>0</v>
      </c>
      <c r="AT199" s="1117">
        <f t="shared" si="44"/>
        <v>0</v>
      </c>
    </row>
    <row r="200" spans="1:46" hidden="1" outlineLevel="1">
      <c r="A200" s="1150"/>
      <c r="B200" s="1150"/>
      <c r="C200" s="932" t="s">
        <v>390</v>
      </c>
      <c r="D200" s="1159" t="s">
        <v>855</v>
      </c>
      <c r="E200" s="1152" t="s">
        <v>368</v>
      </c>
      <c r="F200" s="1161"/>
      <c r="G200" s="1161"/>
      <c r="H200" s="1161"/>
      <c r="I200" s="1161"/>
      <c r="J200" s="1161"/>
      <c r="K200" s="1161"/>
      <c r="L200" s="1161"/>
      <c r="M200" s="1161"/>
      <c r="N200" s="1161"/>
      <c r="O200" s="1161"/>
      <c r="P200" s="1161"/>
      <c r="Q200" s="1161"/>
      <c r="R200" s="1161"/>
      <c r="S200" s="1161"/>
      <c r="T200" s="1161"/>
      <c r="V200" s="1117">
        <v>20</v>
      </c>
      <c r="W200" s="1117">
        <f t="shared" si="38"/>
        <v>0</v>
      </c>
      <c r="X200" s="1136">
        <f t="shared" si="35"/>
        <v>0</v>
      </c>
      <c r="Y200" s="932">
        <f>Input!$C$8</f>
        <v>2027</v>
      </c>
      <c r="Z200" s="932">
        <f>Input!$D$8</f>
        <v>1</v>
      </c>
      <c r="AA200" s="1117">
        <f t="shared" si="39"/>
        <v>0</v>
      </c>
      <c r="AB200" s="932">
        <f t="shared" si="40"/>
        <v>2047</v>
      </c>
      <c r="AC200" s="932">
        <f t="shared" si="41"/>
        <v>0</v>
      </c>
      <c r="AD200" s="1117">
        <f t="shared" si="42"/>
        <v>0</v>
      </c>
      <c r="AF200" s="1117">
        <f t="shared" si="44"/>
        <v>0</v>
      </c>
      <c r="AG200" s="1117">
        <f t="shared" si="44"/>
        <v>0</v>
      </c>
      <c r="AH200" s="1117">
        <f t="shared" si="44"/>
        <v>0</v>
      </c>
      <c r="AI200" s="1117">
        <f t="shared" si="44"/>
        <v>0</v>
      </c>
      <c r="AJ200" s="1117">
        <f t="shared" si="44"/>
        <v>0</v>
      </c>
      <c r="AK200" s="1117">
        <f t="shared" si="44"/>
        <v>0</v>
      </c>
      <c r="AL200" s="1117">
        <f t="shared" si="44"/>
        <v>0</v>
      </c>
      <c r="AM200" s="1117">
        <f t="shared" si="44"/>
        <v>0</v>
      </c>
      <c r="AN200" s="1117">
        <f t="shared" si="44"/>
        <v>0</v>
      </c>
      <c r="AO200" s="1117">
        <f t="shared" si="44"/>
        <v>0</v>
      </c>
      <c r="AP200" s="1117">
        <f t="shared" si="44"/>
        <v>0</v>
      </c>
      <c r="AQ200" s="1117">
        <f t="shared" si="44"/>
        <v>0</v>
      </c>
      <c r="AR200" s="1117">
        <f t="shared" si="44"/>
        <v>0</v>
      </c>
      <c r="AS200" s="1117">
        <f t="shared" si="44"/>
        <v>0</v>
      </c>
      <c r="AT200" s="1117">
        <f t="shared" si="44"/>
        <v>0</v>
      </c>
    </row>
    <row r="201" spans="1:46" hidden="1" outlineLevel="1">
      <c r="A201" s="1150"/>
      <c r="B201" s="1150"/>
      <c r="C201" s="932" t="s">
        <v>862</v>
      </c>
      <c r="D201" s="1159" t="s">
        <v>855</v>
      </c>
      <c r="E201" s="1152" t="s">
        <v>368</v>
      </c>
      <c r="F201" s="1161"/>
      <c r="G201" s="1161"/>
      <c r="H201" s="1161"/>
      <c r="I201" s="1161"/>
      <c r="J201" s="1161"/>
      <c r="K201" s="1161"/>
      <c r="L201" s="1161"/>
      <c r="M201" s="1161"/>
      <c r="N201" s="1161"/>
      <c r="O201" s="1161"/>
      <c r="P201" s="1161"/>
      <c r="Q201" s="1161"/>
      <c r="R201" s="1161"/>
      <c r="S201" s="1161"/>
      <c r="T201" s="1161"/>
      <c r="V201" s="1117">
        <v>20</v>
      </c>
      <c r="W201" s="1117">
        <f t="shared" si="38"/>
        <v>0</v>
      </c>
      <c r="X201" s="1136">
        <f t="shared" si="35"/>
        <v>0</v>
      </c>
      <c r="Y201" s="932">
        <f>Input!$C$8</f>
        <v>2027</v>
      </c>
      <c r="Z201" s="932">
        <f>Input!$D$8</f>
        <v>1</v>
      </c>
      <c r="AA201" s="1117">
        <f t="shared" si="39"/>
        <v>0</v>
      </c>
      <c r="AB201" s="932">
        <f t="shared" si="40"/>
        <v>2047</v>
      </c>
      <c r="AC201" s="932">
        <f t="shared" si="41"/>
        <v>0</v>
      </c>
      <c r="AD201" s="1117">
        <f t="shared" si="42"/>
        <v>0</v>
      </c>
      <c r="AF201" s="1117">
        <f t="shared" si="44"/>
        <v>0</v>
      </c>
      <c r="AG201" s="1117">
        <f t="shared" si="44"/>
        <v>0</v>
      </c>
      <c r="AH201" s="1117">
        <f t="shared" si="44"/>
        <v>0</v>
      </c>
      <c r="AI201" s="1117">
        <f t="shared" si="44"/>
        <v>0</v>
      </c>
      <c r="AJ201" s="1117">
        <f t="shared" si="44"/>
        <v>0</v>
      </c>
      <c r="AK201" s="1117">
        <f t="shared" si="44"/>
        <v>0</v>
      </c>
      <c r="AL201" s="1117">
        <f t="shared" si="44"/>
        <v>0</v>
      </c>
      <c r="AM201" s="1117">
        <f t="shared" si="44"/>
        <v>0</v>
      </c>
      <c r="AN201" s="1117">
        <f t="shared" si="44"/>
        <v>0</v>
      </c>
      <c r="AO201" s="1117">
        <f t="shared" si="44"/>
        <v>0</v>
      </c>
      <c r="AP201" s="1117">
        <f t="shared" si="44"/>
        <v>0</v>
      </c>
      <c r="AQ201" s="1117">
        <f t="shared" si="44"/>
        <v>0</v>
      </c>
      <c r="AR201" s="1117">
        <f t="shared" si="44"/>
        <v>0</v>
      </c>
      <c r="AS201" s="1117">
        <f t="shared" si="44"/>
        <v>0</v>
      </c>
      <c r="AT201" s="1117">
        <f t="shared" si="44"/>
        <v>0</v>
      </c>
    </row>
    <row r="202" spans="1:46" hidden="1" outlineLevel="1">
      <c r="A202" s="1150"/>
      <c r="B202" s="1150"/>
      <c r="C202" s="932" t="s">
        <v>863</v>
      </c>
      <c r="D202" s="1159" t="s">
        <v>855</v>
      </c>
      <c r="E202" s="1152" t="s">
        <v>368</v>
      </c>
      <c r="F202" s="1161"/>
      <c r="G202" s="1161"/>
      <c r="H202" s="1161"/>
      <c r="I202" s="1161"/>
      <c r="J202" s="1161"/>
      <c r="K202" s="1161"/>
      <c r="L202" s="1161"/>
      <c r="M202" s="1161"/>
      <c r="N202" s="1161"/>
      <c r="O202" s="1161"/>
      <c r="P202" s="1161"/>
      <c r="Q202" s="1161"/>
      <c r="R202" s="1161"/>
      <c r="S202" s="1161"/>
      <c r="T202" s="1161"/>
      <c r="V202" s="1117">
        <v>20</v>
      </c>
      <c r="W202" s="1117">
        <f t="shared" si="38"/>
        <v>0</v>
      </c>
      <c r="X202" s="1136">
        <f t="shared" si="35"/>
        <v>0</v>
      </c>
      <c r="Y202" s="932">
        <f>Input!$C$8</f>
        <v>2027</v>
      </c>
      <c r="Z202" s="932">
        <f>Input!$D$8</f>
        <v>1</v>
      </c>
      <c r="AA202" s="1117">
        <f t="shared" si="39"/>
        <v>0</v>
      </c>
      <c r="AB202" s="932">
        <f t="shared" si="40"/>
        <v>2047</v>
      </c>
      <c r="AC202" s="932">
        <f t="shared" si="41"/>
        <v>0</v>
      </c>
      <c r="AD202" s="1117">
        <f t="shared" si="42"/>
        <v>0</v>
      </c>
      <c r="AF202" s="1117">
        <f t="shared" si="44"/>
        <v>0</v>
      </c>
      <c r="AG202" s="1117">
        <f t="shared" si="44"/>
        <v>0</v>
      </c>
      <c r="AH202" s="1117">
        <f t="shared" si="44"/>
        <v>0</v>
      </c>
      <c r="AI202" s="1117">
        <f t="shared" si="44"/>
        <v>0</v>
      </c>
      <c r="AJ202" s="1117">
        <f t="shared" si="44"/>
        <v>0</v>
      </c>
      <c r="AK202" s="1117">
        <f t="shared" si="44"/>
        <v>0</v>
      </c>
      <c r="AL202" s="1117">
        <f t="shared" si="44"/>
        <v>0</v>
      </c>
      <c r="AM202" s="1117">
        <f t="shared" si="44"/>
        <v>0</v>
      </c>
      <c r="AN202" s="1117">
        <f t="shared" si="44"/>
        <v>0</v>
      </c>
      <c r="AO202" s="1117">
        <f t="shared" si="44"/>
        <v>0</v>
      </c>
      <c r="AP202" s="1117">
        <f t="shared" si="44"/>
        <v>0</v>
      </c>
      <c r="AQ202" s="1117">
        <f t="shared" si="44"/>
        <v>0</v>
      </c>
      <c r="AR202" s="1117">
        <f t="shared" si="44"/>
        <v>0</v>
      </c>
      <c r="AS202" s="1117">
        <f t="shared" si="44"/>
        <v>0</v>
      </c>
      <c r="AT202" s="1117">
        <f t="shared" si="44"/>
        <v>0</v>
      </c>
    </row>
    <row r="203" spans="1:46" hidden="1" outlineLevel="1">
      <c r="A203" s="1150"/>
      <c r="B203" s="1150"/>
      <c r="C203" s="932" t="s">
        <v>854</v>
      </c>
      <c r="D203" s="1152" t="s">
        <v>868</v>
      </c>
      <c r="E203" s="1152" t="s">
        <v>724</v>
      </c>
      <c r="F203" s="1161"/>
      <c r="G203" s="1161"/>
      <c r="H203" s="1161"/>
      <c r="I203" s="1161"/>
      <c r="J203" s="1161"/>
      <c r="K203" s="1161"/>
      <c r="L203" s="1161"/>
      <c r="M203" s="1161"/>
      <c r="N203" s="1161"/>
      <c r="O203" s="1161"/>
      <c r="P203" s="1161"/>
      <c r="Q203" s="1161"/>
      <c r="R203" s="1161"/>
      <c r="S203" s="1161"/>
      <c r="T203" s="1161"/>
      <c r="V203" s="1117">
        <v>20</v>
      </c>
      <c r="W203" s="1117">
        <f t="shared" si="38"/>
        <v>0</v>
      </c>
      <c r="X203" s="1136">
        <f t="shared" si="35"/>
        <v>0</v>
      </c>
      <c r="Y203" s="932">
        <f>Input!$C$8</f>
        <v>2027</v>
      </c>
      <c r="Z203" s="932">
        <f>Input!$D$8</f>
        <v>1</v>
      </c>
      <c r="AA203" s="1117">
        <f t="shared" si="39"/>
        <v>0</v>
      </c>
      <c r="AB203" s="932">
        <f t="shared" si="40"/>
        <v>2047</v>
      </c>
      <c r="AC203" s="932">
        <f t="shared" si="41"/>
        <v>0</v>
      </c>
      <c r="AD203" s="1117">
        <f t="shared" si="42"/>
        <v>0</v>
      </c>
      <c r="AF203" s="1117">
        <f t="shared" ref="AF203:AT219" si="45">IF(OR(AF$18&lt;$Y203,AF$18&gt;$AB203),0,IF(AND(AF$18&gt;$Y203,AF$18&lt;$AB203),$X203,IF(AF$18=$Y203,$AA203,IF(AF$18=$AB203,$AD203,))))</f>
        <v>0</v>
      </c>
      <c r="AG203" s="1117">
        <f t="shared" si="45"/>
        <v>0</v>
      </c>
      <c r="AH203" s="1117">
        <f t="shared" si="45"/>
        <v>0</v>
      </c>
      <c r="AI203" s="1117">
        <f t="shared" si="45"/>
        <v>0</v>
      </c>
      <c r="AJ203" s="1117">
        <f t="shared" si="45"/>
        <v>0</v>
      </c>
      <c r="AK203" s="1117">
        <f t="shared" si="45"/>
        <v>0</v>
      </c>
      <c r="AL203" s="1117">
        <f t="shared" si="45"/>
        <v>0</v>
      </c>
      <c r="AM203" s="1117">
        <f t="shared" si="45"/>
        <v>0</v>
      </c>
      <c r="AN203" s="1117">
        <f t="shared" si="45"/>
        <v>0</v>
      </c>
      <c r="AO203" s="1117">
        <f t="shared" si="45"/>
        <v>0</v>
      </c>
      <c r="AP203" s="1117">
        <f t="shared" si="45"/>
        <v>0</v>
      </c>
      <c r="AQ203" s="1117">
        <f t="shared" si="45"/>
        <v>0</v>
      </c>
      <c r="AR203" s="1117">
        <f t="shared" si="45"/>
        <v>0</v>
      </c>
      <c r="AS203" s="1117">
        <f t="shared" si="45"/>
        <v>0</v>
      </c>
      <c r="AT203" s="1117">
        <f t="shared" si="45"/>
        <v>0</v>
      </c>
    </row>
    <row r="204" spans="1:46" hidden="1" outlineLevel="1">
      <c r="A204" s="1150"/>
      <c r="B204" s="1150"/>
      <c r="C204" s="932" t="s">
        <v>387</v>
      </c>
      <c r="D204" s="1152" t="s">
        <v>868</v>
      </c>
      <c r="E204" s="1152" t="s">
        <v>724</v>
      </c>
      <c r="F204" s="1161"/>
      <c r="G204" s="1161"/>
      <c r="H204" s="1161"/>
      <c r="I204" s="1161"/>
      <c r="J204" s="1161"/>
      <c r="K204" s="1161"/>
      <c r="L204" s="1161"/>
      <c r="M204" s="1161"/>
      <c r="N204" s="1161"/>
      <c r="O204" s="1161"/>
      <c r="P204" s="1161"/>
      <c r="Q204" s="1161"/>
      <c r="R204" s="1161"/>
      <c r="S204" s="1161"/>
      <c r="T204" s="1161"/>
      <c r="V204" s="1117">
        <v>20</v>
      </c>
      <c r="W204" s="1117">
        <f t="shared" si="38"/>
        <v>0</v>
      </c>
      <c r="X204" s="1136">
        <f t="shared" si="35"/>
        <v>0</v>
      </c>
      <c r="Y204" s="932">
        <f>Input!$C$8</f>
        <v>2027</v>
      </c>
      <c r="Z204" s="932">
        <f>Input!$D$8</f>
        <v>1</v>
      </c>
      <c r="AA204" s="1117">
        <f t="shared" si="39"/>
        <v>0</v>
      </c>
      <c r="AB204" s="932">
        <f t="shared" si="40"/>
        <v>2047</v>
      </c>
      <c r="AC204" s="932">
        <f t="shared" si="41"/>
        <v>0</v>
      </c>
      <c r="AD204" s="1117">
        <f t="shared" si="42"/>
        <v>0</v>
      </c>
      <c r="AF204" s="1117">
        <f t="shared" si="45"/>
        <v>0</v>
      </c>
      <c r="AG204" s="1117">
        <f t="shared" si="45"/>
        <v>0</v>
      </c>
      <c r="AH204" s="1117">
        <f t="shared" si="45"/>
        <v>0</v>
      </c>
      <c r="AI204" s="1117">
        <f t="shared" si="45"/>
        <v>0</v>
      </c>
      <c r="AJ204" s="1117">
        <f t="shared" si="45"/>
        <v>0</v>
      </c>
      <c r="AK204" s="1117">
        <f t="shared" si="45"/>
        <v>0</v>
      </c>
      <c r="AL204" s="1117">
        <f t="shared" si="45"/>
        <v>0</v>
      </c>
      <c r="AM204" s="1117">
        <f t="shared" si="45"/>
        <v>0</v>
      </c>
      <c r="AN204" s="1117">
        <f t="shared" si="45"/>
        <v>0</v>
      </c>
      <c r="AO204" s="1117">
        <f t="shared" si="45"/>
        <v>0</v>
      </c>
      <c r="AP204" s="1117">
        <f t="shared" si="45"/>
        <v>0</v>
      </c>
      <c r="AQ204" s="1117">
        <f t="shared" si="45"/>
        <v>0</v>
      </c>
      <c r="AR204" s="1117">
        <f t="shared" si="45"/>
        <v>0</v>
      </c>
      <c r="AS204" s="1117">
        <f t="shared" si="45"/>
        <v>0</v>
      </c>
      <c r="AT204" s="1117">
        <f t="shared" si="45"/>
        <v>0</v>
      </c>
    </row>
    <row r="205" spans="1:46" hidden="1" outlineLevel="1">
      <c r="A205" s="1150"/>
      <c r="B205" s="1150"/>
      <c r="C205" s="932" t="s">
        <v>388</v>
      </c>
      <c r="D205" s="1152" t="s">
        <v>868</v>
      </c>
      <c r="E205" s="1152" t="s">
        <v>724</v>
      </c>
      <c r="F205" s="1161"/>
      <c r="G205" s="1161"/>
      <c r="H205" s="1161"/>
      <c r="I205" s="1161"/>
      <c r="J205" s="1161"/>
      <c r="K205" s="1161"/>
      <c r="L205" s="1161"/>
      <c r="M205" s="1161"/>
      <c r="N205" s="1161"/>
      <c r="O205" s="1161"/>
      <c r="P205" s="1161"/>
      <c r="Q205" s="1161"/>
      <c r="R205" s="1161"/>
      <c r="S205" s="1161"/>
      <c r="T205" s="1161"/>
      <c r="V205" s="1117">
        <v>20</v>
      </c>
      <c r="W205" s="1117">
        <f t="shared" si="38"/>
        <v>0</v>
      </c>
      <c r="X205" s="1136">
        <f t="shared" si="35"/>
        <v>0</v>
      </c>
      <c r="Y205" s="932">
        <f>Input!$C$8</f>
        <v>2027</v>
      </c>
      <c r="Z205" s="932">
        <f>Input!$D$8</f>
        <v>1</v>
      </c>
      <c r="AA205" s="1117">
        <f t="shared" si="39"/>
        <v>0</v>
      </c>
      <c r="AB205" s="932">
        <f t="shared" si="40"/>
        <v>2047</v>
      </c>
      <c r="AC205" s="932">
        <f t="shared" si="41"/>
        <v>0</v>
      </c>
      <c r="AD205" s="1117">
        <f t="shared" si="42"/>
        <v>0</v>
      </c>
      <c r="AF205" s="1117">
        <f t="shared" si="45"/>
        <v>0</v>
      </c>
      <c r="AG205" s="1117">
        <f t="shared" si="45"/>
        <v>0</v>
      </c>
      <c r="AH205" s="1117">
        <f t="shared" si="45"/>
        <v>0</v>
      </c>
      <c r="AI205" s="1117">
        <f t="shared" si="45"/>
        <v>0</v>
      </c>
      <c r="AJ205" s="1117">
        <f t="shared" si="45"/>
        <v>0</v>
      </c>
      <c r="AK205" s="1117">
        <f t="shared" si="45"/>
        <v>0</v>
      </c>
      <c r="AL205" s="1117">
        <f t="shared" si="45"/>
        <v>0</v>
      </c>
      <c r="AM205" s="1117">
        <f t="shared" si="45"/>
        <v>0</v>
      </c>
      <c r="AN205" s="1117">
        <f t="shared" si="45"/>
        <v>0</v>
      </c>
      <c r="AO205" s="1117">
        <f t="shared" si="45"/>
        <v>0</v>
      </c>
      <c r="AP205" s="1117">
        <f t="shared" si="45"/>
        <v>0</v>
      </c>
      <c r="AQ205" s="1117">
        <f t="shared" si="45"/>
        <v>0</v>
      </c>
      <c r="AR205" s="1117">
        <f t="shared" si="45"/>
        <v>0</v>
      </c>
      <c r="AS205" s="1117">
        <f t="shared" si="45"/>
        <v>0</v>
      </c>
      <c r="AT205" s="1117">
        <f t="shared" si="45"/>
        <v>0</v>
      </c>
    </row>
    <row r="206" spans="1:46" hidden="1" outlineLevel="1">
      <c r="A206" s="1150"/>
      <c r="B206" s="1150"/>
      <c r="C206" s="932" t="s">
        <v>389</v>
      </c>
      <c r="D206" s="1152" t="s">
        <v>868</v>
      </c>
      <c r="E206" s="1152" t="s">
        <v>724</v>
      </c>
      <c r="F206" s="1161"/>
      <c r="G206" s="1161"/>
      <c r="H206" s="1161"/>
      <c r="I206" s="1161"/>
      <c r="J206" s="1161"/>
      <c r="K206" s="1161"/>
      <c r="L206" s="1161"/>
      <c r="M206" s="1161"/>
      <c r="N206" s="1161"/>
      <c r="O206" s="1161"/>
      <c r="P206" s="1161"/>
      <c r="Q206" s="1161"/>
      <c r="R206" s="1161"/>
      <c r="S206" s="1161"/>
      <c r="T206" s="1161"/>
      <c r="V206" s="1117">
        <v>20</v>
      </c>
      <c r="W206" s="1117">
        <f t="shared" si="38"/>
        <v>0</v>
      </c>
      <c r="X206" s="1136">
        <f t="shared" si="35"/>
        <v>0</v>
      </c>
      <c r="Y206" s="932">
        <f>Input!$C$8</f>
        <v>2027</v>
      </c>
      <c r="Z206" s="932">
        <f>Input!$D$8</f>
        <v>1</v>
      </c>
      <c r="AA206" s="1117">
        <f t="shared" si="39"/>
        <v>0</v>
      </c>
      <c r="AB206" s="932">
        <f t="shared" si="40"/>
        <v>2047</v>
      </c>
      <c r="AC206" s="932">
        <f t="shared" si="41"/>
        <v>0</v>
      </c>
      <c r="AD206" s="1117">
        <f t="shared" si="42"/>
        <v>0</v>
      </c>
      <c r="AF206" s="1117">
        <f t="shared" si="45"/>
        <v>0</v>
      </c>
      <c r="AG206" s="1117">
        <f t="shared" si="45"/>
        <v>0</v>
      </c>
      <c r="AH206" s="1117">
        <f t="shared" si="45"/>
        <v>0</v>
      </c>
      <c r="AI206" s="1117">
        <f t="shared" si="45"/>
        <v>0</v>
      </c>
      <c r="AJ206" s="1117">
        <f t="shared" si="45"/>
        <v>0</v>
      </c>
      <c r="AK206" s="1117">
        <f t="shared" si="45"/>
        <v>0</v>
      </c>
      <c r="AL206" s="1117">
        <f t="shared" si="45"/>
        <v>0</v>
      </c>
      <c r="AM206" s="1117">
        <f t="shared" si="45"/>
        <v>0</v>
      </c>
      <c r="AN206" s="1117">
        <f t="shared" si="45"/>
        <v>0</v>
      </c>
      <c r="AO206" s="1117">
        <f t="shared" si="45"/>
        <v>0</v>
      </c>
      <c r="AP206" s="1117">
        <f t="shared" si="45"/>
        <v>0</v>
      </c>
      <c r="AQ206" s="1117">
        <f t="shared" si="45"/>
        <v>0</v>
      </c>
      <c r="AR206" s="1117">
        <f t="shared" si="45"/>
        <v>0</v>
      </c>
      <c r="AS206" s="1117">
        <f t="shared" si="45"/>
        <v>0</v>
      </c>
      <c r="AT206" s="1117">
        <f t="shared" si="45"/>
        <v>0</v>
      </c>
    </row>
    <row r="207" spans="1:46" hidden="1" outlineLevel="1">
      <c r="A207" s="1150"/>
      <c r="B207" s="1150"/>
      <c r="C207" s="932" t="s">
        <v>856</v>
      </c>
      <c r="D207" s="1152" t="s">
        <v>868</v>
      </c>
      <c r="E207" s="1152" t="s">
        <v>724</v>
      </c>
      <c r="F207" s="1161"/>
      <c r="G207" s="1161"/>
      <c r="H207" s="1161"/>
      <c r="I207" s="1161"/>
      <c r="J207" s="1161"/>
      <c r="K207" s="1161"/>
      <c r="L207" s="1161"/>
      <c r="M207" s="1161"/>
      <c r="N207" s="1161"/>
      <c r="O207" s="1161"/>
      <c r="P207" s="1161"/>
      <c r="Q207" s="1161"/>
      <c r="R207" s="1161"/>
      <c r="S207" s="1161"/>
      <c r="T207" s="1161"/>
      <c r="V207" s="1117">
        <v>20</v>
      </c>
      <c r="W207" s="1117">
        <f t="shared" si="38"/>
        <v>0</v>
      </c>
      <c r="X207" s="1136">
        <f t="shared" si="35"/>
        <v>0</v>
      </c>
      <c r="Y207" s="932">
        <f>Input!$C$8</f>
        <v>2027</v>
      </c>
      <c r="Z207" s="932">
        <f>Input!$D$8</f>
        <v>1</v>
      </c>
      <c r="AA207" s="1117">
        <f t="shared" si="39"/>
        <v>0</v>
      </c>
      <c r="AB207" s="932">
        <f t="shared" si="40"/>
        <v>2047</v>
      </c>
      <c r="AC207" s="932">
        <f t="shared" si="41"/>
        <v>0</v>
      </c>
      <c r="AD207" s="1117">
        <f t="shared" si="42"/>
        <v>0</v>
      </c>
      <c r="AF207" s="1117">
        <f t="shared" si="45"/>
        <v>0</v>
      </c>
      <c r="AG207" s="1117">
        <f t="shared" si="45"/>
        <v>0</v>
      </c>
      <c r="AH207" s="1117">
        <f t="shared" si="45"/>
        <v>0</v>
      </c>
      <c r="AI207" s="1117">
        <f t="shared" si="45"/>
        <v>0</v>
      </c>
      <c r="AJ207" s="1117">
        <f t="shared" si="45"/>
        <v>0</v>
      </c>
      <c r="AK207" s="1117">
        <f t="shared" si="45"/>
        <v>0</v>
      </c>
      <c r="AL207" s="1117">
        <f t="shared" si="45"/>
        <v>0</v>
      </c>
      <c r="AM207" s="1117">
        <f t="shared" si="45"/>
        <v>0</v>
      </c>
      <c r="AN207" s="1117">
        <f t="shared" si="45"/>
        <v>0</v>
      </c>
      <c r="AO207" s="1117">
        <f t="shared" si="45"/>
        <v>0</v>
      </c>
      <c r="AP207" s="1117">
        <f t="shared" si="45"/>
        <v>0</v>
      </c>
      <c r="AQ207" s="1117">
        <f t="shared" si="45"/>
        <v>0</v>
      </c>
      <c r="AR207" s="1117">
        <f t="shared" si="45"/>
        <v>0</v>
      </c>
      <c r="AS207" s="1117">
        <f t="shared" si="45"/>
        <v>0</v>
      </c>
      <c r="AT207" s="1117">
        <f t="shared" si="45"/>
        <v>0</v>
      </c>
    </row>
    <row r="208" spans="1:46" hidden="1" outlineLevel="1">
      <c r="A208" s="1150"/>
      <c r="B208" s="1150"/>
      <c r="C208" s="932" t="s">
        <v>857</v>
      </c>
      <c r="D208" s="1152" t="s">
        <v>868</v>
      </c>
      <c r="E208" s="1152" t="s">
        <v>724</v>
      </c>
      <c r="F208" s="1161"/>
      <c r="G208" s="1161"/>
      <c r="H208" s="1161"/>
      <c r="I208" s="1161"/>
      <c r="J208" s="1161"/>
      <c r="K208" s="1161"/>
      <c r="L208" s="1161"/>
      <c r="M208" s="1161"/>
      <c r="N208" s="1161"/>
      <c r="O208" s="1161"/>
      <c r="P208" s="1161"/>
      <c r="Q208" s="1161"/>
      <c r="R208" s="1161"/>
      <c r="S208" s="1161"/>
      <c r="T208" s="1161"/>
      <c r="V208" s="1117">
        <v>20</v>
      </c>
      <c r="W208" s="1117">
        <f t="shared" si="38"/>
        <v>0</v>
      </c>
      <c r="X208" s="1136">
        <f t="shared" si="35"/>
        <v>0</v>
      </c>
      <c r="Y208" s="932">
        <f>Input!$C$8</f>
        <v>2027</v>
      </c>
      <c r="Z208" s="932">
        <f>Input!$D$8</f>
        <v>1</v>
      </c>
      <c r="AA208" s="1117">
        <f t="shared" si="39"/>
        <v>0</v>
      </c>
      <c r="AB208" s="932">
        <f t="shared" si="40"/>
        <v>2047</v>
      </c>
      <c r="AC208" s="932">
        <f t="shared" si="41"/>
        <v>0</v>
      </c>
      <c r="AD208" s="1117">
        <f t="shared" si="42"/>
        <v>0</v>
      </c>
      <c r="AF208" s="1117">
        <f t="shared" si="45"/>
        <v>0</v>
      </c>
      <c r="AG208" s="1117">
        <f t="shared" si="45"/>
        <v>0</v>
      </c>
      <c r="AH208" s="1117">
        <f t="shared" si="45"/>
        <v>0</v>
      </c>
      <c r="AI208" s="1117">
        <f t="shared" si="45"/>
        <v>0</v>
      </c>
      <c r="AJ208" s="1117">
        <f t="shared" si="45"/>
        <v>0</v>
      </c>
      <c r="AK208" s="1117">
        <f t="shared" si="45"/>
        <v>0</v>
      </c>
      <c r="AL208" s="1117">
        <f t="shared" si="45"/>
        <v>0</v>
      </c>
      <c r="AM208" s="1117">
        <f t="shared" si="45"/>
        <v>0</v>
      </c>
      <c r="AN208" s="1117">
        <f t="shared" si="45"/>
        <v>0</v>
      </c>
      <c r="AO208" s="1117">
        <f t="shared" si="45"/>
        <v>0</v>
      </c>
      <c r="AP208" s="1117">
        <f t="shared" si="45"/>
        <v>0</v>
      </c>
      <c r="AQ208" s="1117">
        <f t="shared" si="45"/>
        <v>0</v>
      </c>
      <c r="AR208" s="1117">
        <f t="shared" si="45"/>
        <v>0</v>
      </c>
      <c r="AS208" s="1117">
        <f t="shared" si="45"/>
        <v>0</v>
      </c>
      <c r="AT208" s="1117">
        <f t="shared" si="45"/>
        <v>0</v>
      </c>
    </row>
    <row r="209" spans="1:46" hidden="1" outlineLevel="1">
      <c r="A209" s="1150"/>
      <c r="B209" s="1150"/>
      <c r="C209" s="932" t="s">
        <v>859</v>
      </c>
      <c r="D209" s="1152" t="s">
        <v>868</v>
      </c>
      <c r="E209" s="1152" t="s">
        <v>724</v>
      </c>
      <c r="F209" s="1161"/>
      <c r="G209" s="1161"/>
      <c r="H209" s="1161"/>
      <c r="I209" s="1161"/>
      <c r="J209" s="1161"/>
      <c r="K209" s="1161"/>
      <c r="L209" s="1161"/>
      <c r="M209" s="1161"/>
      <c r="N209" s="1161"/>
      <c r="O209" s="1161"/>
      <c r="P209" s="1161"/>
      <c r="Q209" s="1161"/>
      <c r="R209" s="1161"/>
      <c r="S209" s="1161"/>
      <c r="T209" s="1161"/>
      <c r="V209" s="1117">
        <v>20</v>
      </c>
      <c r="W209" s="1117">
        <f t="shared" si="38"/>
        <v>0</v>
      </c>
      <c r="X209" s="1136">
        <f t="shared" si="35"/>
        <v>0</v>
      </c>
      <c r="Y209" s="932">
        <f>Input!$C$8</f>
        <v>2027</v>
      </c>
      <c r="Z209" s="932">
        <f>Input!$D$8</f>
        <v>1</v>
      </c>
      <c r="AA209" s="1117">
        <f t="shared" si="39"/>
        <v>0</v>
      </c>
      <c r="AB209" s="932">
        <f t="shared" si="40"/>
        <v>2047</v>
      </c>
      <c r="AC209" s="932">
        <f t="shared" si="41"/>
        <v>0</v>
      </c>
      <c r="AD209" s="1117">
        <f t="shared" si="42"/>
        <v>0</v>
      </c>
      <c r="AF209" s="1117">
        <f t="shared" si="45"/>
        <v>0</v>
      </c>
      <c r="AG209" s="1117">
        <f t="shared" si="45"/>
        <v>0</v>
      </c>
      <c r="AH209" s="1117">
        <f t="shared" si="45"/>
        <v>0</v>
      </c>
      <c r="AI209" s="1117">
        <f t="shared" si="45"/>
        <v>0</v>
      </c>
      <c r="AJ209" s="1117">
        <f t="shared" si="45"/>
        <v>0</v>
      </c>
      <c r="AK209" s="1117">
        <f t="shared" si="45"/>
        <v>0</v>
      </c>
      <c r="AL209" s="1117">
        <f t="shared" si="45"/>
        <v>0</v>
      </c>
      <c r="AM209" s="1117">
        <f t="shared" si="45"/>
        <v>0</v>
      </c>
      <c r="AN209" s="1117">
        <f t="shared" si="45"/>
        <v>0</v>
      </c>
      <c r="AO209" s="1117">
        <f t="shared" si="45"/>
        <v>0</v>
      </c>
      <c r="AP209" s="1117">
        <f t="shared" si="45"/>
        <v>0</v>
      </c>
      <c r="AQ209" s="1117">
        <f t="shared" si="45"/>
        <v>0</v>
      </c>
      <c r="AR209" s="1117">
        <f t="shared" si="45"/>
        <v>0</v>
      </c>
      <c r="AS209" s="1117">
        <f t="shared" si="45"/>
        <v>0</v>
      </c>
      <c r="AT209" s="1117">
        <f t="shared" si="45"/>
        <v>0</v>
      </c>
    </row>
    <row r="210" spans="1:46" hidden="1" outlineLevel="1">
      <c r="A210" s="1150"/>
      <c r="B210" s="1150"/>
      <c r="C210" s="932" t="s">
        <v>860</v>
      </c>
      <c r="D210" s="1152" t="s">
        <v>868</v>
      </c>
      <c r="E210" s="1152" t="s">
        <v>724</v>
      </c>
      <c r="F210" s="1161"/>
      <c r="G210" s="1161"/>
      <c r="H210" s="1161"/>
      <c r="I210" s="1161"/>
      <c r="J210" s="1161"/>
      <c r="K210" s="1161"/>
      <c r="L210" s="1161"/>
      <c r="M210" s="1161"/>
      <c r="N210" s="1161"/>
      <c r="O210" s="1161"/>
      <c r="P210" s="1161"/>
      <c r="Q210" s="1161"/>
      <c r="R210" s="1161"/>
      <c r="S210" s="1161"/>
      <c r="T210" s="1161"/>
      <c r="V210" s="1117">
        <v>20</v>
      </c>
      <c r="W210" s="1117">
        <f t="shared" si="38"/>
        <v>0</v>
      </c>
      <c r="X210" s="1136">
        <f t="shared" si="35"/>
        <v>0</v>
      </c>
      <c r="Y210" s="932">
        <f>Input!$C$8</f>
        <v>2027</v>
      </c>
      <c r="Z210" s="932">
        <f>Input!$D$8</f>
        <v>1</v>
      </c>
      <c r="AA210" s="1117">
        <f t="shared" si="39"/>
        <v>0</v>
      </c>
      <c r="AB210" s="932">
        <f t="shared" si="40"/>
        <v>2047</v>
      </c>
      <c r="AC210" s="932">
        <f t="shared" si="41"/>
        <v>0</v>
      </c>
      <c r="AD210" s="1117">
        <f t="shared" si="42"/>
        <v>0</v>
      </c>
      <c r="AF210" s="1117">
        <f t="shared" si="45"/>
        <v>0</v>
      </c>
      <c r="AG210" s="1117">
        <f t="shared" si="45"/>
        <v>0</v>
      </c>
      <c r="AH210" s="1117">
        <f t="shared" si="45"/>
        <v>0</v>
      </c>
      <c r="AI210" s="1117">
        <f t="shared" si="45"/>
        <v>0</v>
      </c>
      <c r="AJ210" s="1117">
        <f t="shared" si="45"/>
        <v>0</v>
      </c>
      <c r="AK210" s="1117">
        <f t="shared" si="45"/>
        <v>0</v>
      </c>
      <c r="AL210" s="1117">
        <f t="shared" si="45"/>
        <v>0</v>
      </c>
      <c r="AM210" s="1117">
        <f t="shared" si="45"/>
        <v>0</v>
      </c>
      <c r="AN210" s="1117">
        <f t="shared" si="45"/>
        <v>0</v>
      </c>
      <c r="AO210" s="1117">
        <f t="shared" si="45"/>
        <v>0</v>
      </c>
      <c r="AP210" s="1117">
        <f t="shared" si="45"/>
        <v>0</v>
      </c>
      <c r="AQ210" s="1117">
        <f t="shared" si="45"/>
        <v>0</v>
      </c>
      <c r="AR210" s="1117">
        <f t="shared" si="45"/>
        <v>0</v>
      </c>
      <c r="AS210" s="1117">
        <f t="shared" si="45"/>
        <v>0</v>
      </c>
      <c r="AT210" s="1117">
        <f t="shared" si="45"/>
        <v>0</v>
      </c>
    </row>
    <row r="211" spans="1:46" hidden="1" outlineLevel="1">
      <c r="A211" s="1150"/>
      <c r="B211" s="1150"/>
      <c r="C211" s="932" t="s">
        <v>861</v>
      </c>
      <c r="D211" s="1152" t="s">
        <v>868</v>
      </c>
      <c r="E211" s="1152" t="s">
        <v>724</v>
      </c>
      <c r="F211" s="1161"/>
      <c r="G211" s="1161"/>
      <c r="H211" s="1161"/>
      <c r="I211" s="1161"/>
      <c r="J211" s="1161"/>
      <c r="K211" s="1161"/>
      <c r="L211" s="1161"/>
      <c r="M211" s="1161"/>
      <c r="N211" s="1161"/>
      <c r="O211" s="1161"/>
      <c r="P211" s="1161"/>
      <c r="Q211" s="1161"/>
      <c r="R211" s="1161"/>
      <c r="S211" s="1161"/>
      <c r="T211" s="1161"/>
      <c r="V211" s="1117">
        <v>20</v>
      </c>
      <c r="W211" s="1117">
        <f t="shared" si="38"/>
        <v>0</v>
      </c>
      <c r="X211" s="1136">
        <f t="shared" ref="X211:X274" si="46">W211/V211</f>
        <v>0</v>
      </c>
      <c r="Y211" s="932">
        <f>Input!$C$8</f>
        <v>2027</v>
      </c>
      <c r="Z211" s="932">
        <f>Input!$D$8</f>
        <v>1</v>
      </c>
      <c r="AA211" s="1117">
        <f t="shared" si="39"/>
        <v>0</v>
      </c>
      <c r="AB211" s="932">
        <f t="shared" si="40"/>
        <v>2047</v>
      </c>
      <c r="AC211" s="932">
        <f t="shared" si="41"/>
        <v>0</v>
      </c>
      <c r="AD211" s="1117">
        <f t="shared" si="42"/>
        <v>0</v>
      </c>
      <c r="AF211" s="1117">
        <f t="shared" si="45"/>
        <v>0</v>
      </c>
      <c r="AG211" s="1117">
        <f t="shared" si="45"/>
        <v>0</v>
      </c>
      <c r="AH211" s="1117">
        <f t="shared" si="45"/>
        <v>0</v>
      </c>
      <c r="AI211" s="1117">
        <f t="shared" si="45"/>
        <v>0</v>
      </c>
      <c r="AJ211" s="1117">
        <f t="shared" si="45"/>
        <v>0</v>
      </c>
      <c r="AK211" s="1117">
        <f t="shared" si="45"/>
        <v>0</v>
      </c>
      <c r="AL211" s="1117">
        <f t="shared" si="45"/>
        <v>0</v>
      </c>
      <c r="AM211" s="1117">
        <f t="shared" si="45"/>
        <v>0</v>
      </c>
      <c r="AN211" s="1117">
        <f t="shared" si="45"/>
        <v>0</v>
      </c>
      <c r="AO211" s="1117">
        <f t="shared" si="45"/>
        <v>0</v>
      </c>
      <c r="AP211" s="1117">
        <f t="shared" si="45"/>
        <v>0</v>
      </c>
      <c r="AQ211" s="1117">
        <f t="shared" si="45"/>
        <v>0</v>
      </c>
      <c r="AR211" s="1117">
        <f t="shared" si="45"/>
        <v>0</v>
      </c>
      <c r="AS211" s="1117">
        <f t="shared" si="45"/>
        <v>0</v>
      </c>
      <c r="AT211" s="1117">
        <f t="shared" si="45"/>
        <v>0</v>
      </c>
    </row>
    <row r="212" spans="1:46" hidden="1" outlineLevel="1">
      <c r="A212" s="1150"/>
      <c r="B212" s="1150"/>
      <c r="C212" s="932" t="str">
        <f t="shared" si="37"/>
        <v>11 Downpayments / License fee</v>
      </c>
      <c r="D212" s="1152" t="s">
        <v>868</v>
      </c>
      <c r="E212" s="1152" t="s">
        <v>724</v>
      </c>
      <c r="F212" s="1161"/>
      <c r="G212" s="1161"/>
      <c r="H212" s="1161"/>
      <c r="I212" s="1161"/>
      <c r="J212" s="1161"/>
      <c r="K212" s="1161"/>
      <c r="L212" s="1161"/>
      <c r="M212" s="1161"/>
      <c r="N212" s="1161"/>
      <c r="O212" s="1161"/>
      <c r="P212" s="1161"/>
      <c r="Q212" s="1161"/>
      <c r="R212" s="1161"/>
      <c r="S212" s="1161"/>
      <c r="T212" s="1161"/>
      <c r="V212" s="1117">
        <v>20</v>
      </c>
      <c r="W212" s="1117">
        <f t="shared" si="38"/>
        <v>0</v>
      </c>
      <c r="X212" s="1136">
        <f t="shared" si="46"/>
        <v>0</v>
      </c>
      <c r="Y212" s="932">
        <f>Input!$C$8</f>
        <v>2027</v>
      </c>
      <c r="Z212" s="932">
        <f>Input!$D$8</f>
        <v>1</v>
      </c>
      <c r="AA212" s="1117">
        <f t="shared" si="39"/>
        <v>0</v>
      </c>
      <c r="AB212" s="932">
        <f t="shared" si="40"/>
        <v>2047</v>
      </c>
      <c r="AC212" s="932">
        <f t="shared" si="41"/>
        <v>0</v>
      </c>
      <c r="AD212" s="1117">
        <f t="shared" si="42"/>
        <v>0</v>
      </c>
      <c r="AF212" s="1117">
        <f t="shared" si="45"/>
        <v>0</v>
      </c>
      <c r="AG212" s="1117">
        <f t="shared" si="45"/>
        <v>0</v>
      </c>
      <c r="AH212" s="1117">
        <f t="shared" si="45"/>
        <v>0</v>
      </c>
      <c r="AI212" s="1117">
        <f t="shared" si="45"/>
        <v>0</v>
      </c>
      <c r="AJ212" s="1117">
        <f t="shared" si="45"/>
        <v>0</v>
      </c>
      <c r="AK212" s="1117">
        <f t="shared" si="45"/>
        <v>0</v>
      </c>
      <c r="AL212" s="1117">
        <f t="shared" si="45"/>
        <v>0</v>
      </c>
      <c r="AM212" s="1117">
        <f t="shared" si="45"/>
        <v>0</v>
      </c>
      <c r="AN212" s="1117">
        <f t="shared" si="45"/>
        <v>0</v>
      </c>
      <c r="AO212" s="1117">
        <f t="shared" si="45"/>
        <v>0</v>
      </c>
      <c r="AP212" s="1117">
        <f t="shared" si="45"/>
        <v>0</v>
      </c>
      <c r="AQ212" s="1117">
        <f t="shared" si="45"/>
        <v>0</v>
      </c>
      <c r="AR212" s="1117">
        <f t="shared" si="45"/>
        <v>0</v>
      </c>
      <c r="AS212" s="1117">
        <f t="shared" si="45"/>
        <v>0</v>
      </c>
      <c r="AT212" s="1117">
        <f t="shared" si="45"/>
        <v>0</v>
      </c>
    </row>
    <row r="213" spans="1:46" hidden="1" outlineLevel="1">
      <c r="A213" s="1150"/>
      <c r="B213" s="1150"/>
      <c r="C213" s="1159" t="str">
        <f t="shared" si="37"/>
        <v>12 Dummy</v>
      </c>
      <c r="D213" s="1165" t="s">
        <v>868</v>
      </c>
      <c r="E213" s="1152" t="s">
        <v>724</v>
      </c>
      <c r="F213" s="1161"/>
      <c r="G213" s="1161"/>
      <c r="H213" s="1161"/>
      <c r="I213" s="1161"/>
      <c r="J213" s="1161"/>
      <c r="K213" s="1161"/>
      <c r="L213" s="1161"/>
      <c r="M213" s="1161"/>
      <c r="N213" s="1161"/>
      <c r="O213" s="1161"/>
      <c r="P213" s="1161"/>
      <c r="Q213" s="1161"/>
      <c r="R213" s="1161"/>
      <c r="S213" s="1161"/>
      <c r="T213" s="1161"/>
      <c r="V213" s="1117">
        <v>20</v>
      </c>
      <c r="W213" s="1117">
        <f t="shared" si="38"/>
        <v>0</v>
      </c>
      <c r="X213" s="1136">
        <f t="shared" si="46"/>
        <v>0</v>
      </c>
      <c r="Y213" s="932">
        <f>Input!$C$8</f>
        <v>2027</v>
      </c>
      <c r="Z213" s="932">
        <f>Input!$D$8</f>
        <v>1</v>
      </c>
      <c r="AA213" s="1117">
        <f t="shared" si="39"/>
        <v>0</v>
      </c>
      <c r="AB213" s="932">
        <f t="shared" si="40"/>
        <v>2047</v>
      </c>
      <c r="AC213" s="932">
        <f t="shared" si="41"/>
        <v>0</v>
      </c>
      <c r="AD213" s="1117">
        <f t="shared" si="42"/>
        <v>0</v>
      </c>
      <c r="AF213" s="1117">
        <f t="shared" si="45"/>
        <v>0</v>
      </c>
      <c r="AG213" s="1117">
        <f t="shared" si="45"/>
        <v>0</v>
      </c>
      <c r="AH213" s="1117">
        <f t="shared" si="45"/>
        <v>0</v>
      </c>
      <c r="AI213" s="1117">
        <f t="shared" si="45"/>
        <v>0</v>
      </c>
      <c r="AJ213" s="1117">
        <f t="shared" si="45"/>
        <v>0</v>
      </c>
      <c r="AK213" s="1117">
        <f t="shared" si="45"/>
        <v>0</v>
      </c>
      <c r="AL213" s="1117">
        <f t="shared" si="45"/>
        <v>0</v>
      </c>
      <c r="AM213" s="1117">
        <f t="shared" si="45"/>
        <v>0</v>
      </c>
      <c r="AN213" s="1117">
        <f t="shared" si="45"/>
        <v>0</v>
      </c>
      <c r="AO213" s="1117">
        <f t="shared" si="45"/>
        <v>0</v>
      </c>
      <c r="AP213" s="1117">
        <f t="shared" si="45"/>
        <v>0</v>
      </c>
      <c r="AQ213" s="1117">
        <f t="shared" si="45"/>
        <v>0</v>
      </c>
      <c r="AR213" s="1117">
        <f t="shared" si="45"/>
        <v>0</v>
      </c>
      <c r="AS213" s="1117">
        <f t="shared" si="45"/>
        <v>0</v>
      </c>
      <c r="AT213" s="1117">
        <f t="shared" si="45"/>
        <v>0</v>
      </c>
    </row>
    <row r="214" spans="1:46" hidden="1" outlineLevel="1">
      <c r="A214" s="1150"/>
      <c r="B214" s="1150"/>
      <c r="C214" s="1151" t="s">
        <v>854</v>
      </c>
      <c r="D214" s="1151" t="s">
        <v>855</v>
      </c>
      <c r="E214" s="1152" t="s">
        <v>724</v>
      </c>
      <c r="F214" s="1161"/>
      <c r="G214" s="1161"/>
      <c r="H214" s="1161"/>
      <c r="I214" s="1161"/>
      <c r="J214" s="1161"/>
      <c r="K214" s="1161"/>
      <c r="L214" s="1161"/>
      <c r="M214" s="1161"/>
      <c r="N214" s="1161"/>
      <c r="O214" s="1161"/>
      <c r="P214" s="1161"/>
      <c r="Q214" s="1161"/>
      <c r="R214" s="1161"/>
      <c r="S214" s="1161"/>
      <c r="T214" s="1161"/>
      <c r="V214" s="1117">
        <v>20</v>
      </c>
      <c r="W214" s="1117">
        <f t="shared" si="38"/>
        <v>0</v>
      </c>
      <c r="X214" s="1136">
        <f t="shared" si="46"/>
        <v>0</v>
      </c>
      <c r="Y214" s="932">
        <f>Input!$C$8</f>
        <v>2027</v>
      </c>
      <c r="Z214" s="932">
        <f>Input!$D$8</f>
        <v>1</v>
      </c>
      <c r="AA214" s="1117">
        <f t="shared" si="39"/>
        <v>0</v>
      </c>
      <c r="AB214" s="932">
        <f t="shared" si="40"/>
        <v>2047</v>
      </c>
      <c r="AC214" s="932">
        <f t="shared" si="41"/>
        <v>0</v>
      </c>
      <c r="AD214" s="1117">
        <f t="shared" si="42"/>
        <v>0</v>
      </c>
      <c r="AF214" s="1117">
        <f t="shared" si="45"/>
        <v>0</v>
      </c>
      <c r="AG214" s="1117">
        <f t="shared" si="45"/>
        <v>0</v>
      </c>
      <c r="AH214" s="1117">
        <f t="shared" si="45"/>
        <v>0</v>
      </c>
      <c r="AI214" s="1117">
        <f t="shared" si="45"/>
        <v>0</v>
      </c>
      <c r="AJ214" s="1117">
        <f t="shared" si="45"/>
        <v>0</v>
      </c>
      <c r="AK214" s="1117">
        <f t="shared" si="45"/>
        <v>0</v>
      </c>
      <c r="AL214" s="1117">
        <f t="shared" si="45"/>
        <v>0</v>
      </c>
      <c r="AM214" s="1117">
        <f t="shared" si="45"/>
        <v>0</v>
      </c>
      <c r="AN214" s="1117">
        <f t="shared" si="45"/>
        <v>0</v>
      </c>
      <c r="AO214" s="1117">
        <f t="shared" si="45"/>
        <v>0</v>
      </c>
      <c r="AP214" s="1117">
        <f t="shared" si="45"/>
        <v>0</v>
      </c>
      <c r="AQ214" s="1117">
        <f t="shared" si="45"/>
        <v>0</v>
      </c>
      <c r="AR214" s="1117">
        <f t="shared" si="45"/>
        <v>0</v>
      </c>
      <c r="AS214" s="1117">
        <f t="shared" si="45"/>
        <v>0</v>
      </c>
      <c r="AT214" s="1117">
        <f t="shared" si="45"/>
        <v>0</v>
      </c>
    </row>
    <row r="215" spans="1:46" hidden="1" outlineLevel="1">
      <c r="A215" s="1150"/>
      <c r="B215" s="1150"/>
      <c r="C215" s="932" t="s">
        <v>387</v>
      </c>
      <c r="D215" s="932" t="s">
        <v>855</v>
      </c>
      <c r="E215" s="1152" t="s">
        <v>724</v>
      </c>
      <c r="F215" s="1161"/>
      <c r="G215" s="1161"/>
      <c r="H215" s="1161"/>
      <c r="I215" s="1161"/>
      <c r="J215" s="1161"/>
      <c r="K215" s="1161"/>
      <c r="L215" s="1161"/>
      <c r="M215" s="1161"/>
      <c r="N215" s="1161"/>
      <c r="O215" s="1161"/>
      <c r="P215" s="1161"/>
      <c r="Q215" s="1161"/>
      <c r="R215" s="1161"/>
      <c r="S215" s="1161"/>
      <c r="T215" s="1161"/>
      <c r="V215" s="1117">
        <v>20</v>
      </c>
      <c r="W215" s="1117">
        <f t="shared" si="38"/>
        <v>0</v>
      </c>
      <c r="X215" s="1136">
        <f t="shared" si="46"/>
        <v>0</v>
      </c>
      <c r="Y215" s="932">
        <f>Input!$C$8</f>
        <v>2027</v>
      </c>
      <c r="Z215" s="932">
        <f>Input!$D$8</f>
        <v>1</v>
      </c>
      <c r="AA215" s="1117">
        <f t="shared" si="39"/>
        <v>0</v>
      </c>
      <c r="AB215" s="932">
        <f t="shared" si="40"/>
        <v>2047</v>
      </c>
      <c r="AC215" s="932">
        <f t="shared" si="41"/>
        <v>0</v>
      </c>
      <c r="AD215" s="1117">
        <f t="shared" si="42"/>
        <v>0</v>
      </c>
      <c r="AF215" s="1117">
        <f t="shared" si="45"/>
        <v>0</v>
      </c>
      <c r="AG215" s="1117">
        <f t="shared" si="45"/>
        <v>0</v>
      </c>
      <c r="AH215" s="1117">
        <f t="shared" si="45"/>
        <v>0</v>
      </c>
      <c r="AI215" s="1117">
        <f t="shared" si="45"/>
        <v>0</v>
      </c>
      <c r="AJ215" s="1117">
        <f t="shared" si="45"/>
        <v>0</v>
      </c>
      <c r="AK215" s="1117">
        <f t="shared" si="45"/>
        <v>0</v>
      </c>
      <c r="AL215" s="1117">
        <f t="shared" si="45"/>
        <v>0</v>
      </c>
      <c r="AM215" s="1117">
        <f t="shared" si="45"/>
        <v>0</v>
      </c>
      <c r="AN215" s="1117">
        <f t="shared" si="45"/>
        <v>0</v>
      </c>
      <c r="AO215" s="1117">
        <f t="shared" si="45"/>
        <v>0</v>
      </c>
      <c r="AP215" s="1117">
        <f t="shared" si="45"/>
        <v>0</v>
      </c>
      <c r="AQ215" s="1117">
        <f t="shared" si="45"/>
        <v>0</v>
      </c>
      <c r="AR215" s="1117">
        <f t="shared" si="45"/>
        <v>0</v>
      </c>
      <c r="AS215" s="1117">
        <f t="shared" si="45"/>
        <v>0</v>
      </c>
      <c r="AT215" s="1117">
        <f t="shared" si="45"/>
        <v>0</v>
      </c>
    </row>
    <row r="216" spans="1:46" hidden="1" outlineLevel="1">
      <c r="A216" s="1150"/>
      <c r="B216" s="1150"/>
      <c r="C216" s="932" t="s">
        <v>388</v>
      </c>
      <c r="D216" s="932" t="s">
        <v>855</v>
      </c>
      <c r="E216" s="1152" t="s">
        <v>724</v>
      </c>
      <c r="F216" s="1161"/>
      <c r="G216" s="1161"/>
      <c r="H216" s="1161"/>
      <c r="I216" s="1161"/>
      <c r="J216" s="1161"/>
      <c r="K216" s="1161"/>
      <c r="L216" s="1161"/>
      <c r="M216" s="1161"/>
      <c r="N216" s="1161"/>
      <c r="O216" s="1161"/>
      <c r="P216" s="1161"/>
      <c r="Q216" s="1161"/>
      <c r="R216" s="1161"/>
      <c r="S216" s="1161"/>
      <c r="T216" s="1161"/>
      <c r="V216" s="1117">
        <v>20</v>
      </c>
      <c r="W216" s="1117">
        <f t="shared" si="38"/>
        <v>0</v>
      </c>
      <c r="X216" s="1136">
        <f t="shared" si="46"/>
        <v>0</v>
      </c>
      <c r="Y216" s="932">
        <f>Input!$C$8</f>
        <v>2027</v>
      </c>
      <c r="Z216" s="932">
        <f>Input!$D$8</f>
        <v>1</v>
      </c>
      <c r="AA216" s="1117">
        <f t="shared" si="39"/>
        <v>0</v>
      </c>
      <c r="AB216" s="932">
        <f t="shared" si="40"/>
        <v>2047</v>
      </c>
      <c r="AC216" s="932">
        <f t="shared" si="41"/>
        <v>0</v>
      </c>
      <c r="AD216" s="1117">
        <f t="shared" si="42"/>
        <v>0</v>
      </c>
      <c r="AF216" s="1117">
        <f t="shared" si="45"/>
        <v>0</v>
      </c>
      <c r="AG216" s="1117">
        <f t="shared" si="45"/>
        <v>0</v>
      </c>
      <c r="AH216" s="1117">
        <f t="shared" si="45"/>
        <v>0</v>
      </c>
      <c r="AI216" s="1117">
        <f t="shared" si="45"/>
        <v>0</v>
      </c>
      <c r="AJ216" s="1117">
        <f t="shared" si="45"/>
        <v>0</v>
      </c>
      <c r="AK216" s="1117">
        <f t="shared" si="45"/>
        <v>0</v>
      </c>
      <c r="AL216" s="1117">
        <f t="shared" si="45"/>
        <v>0</v>
      </c>
      <c r="AM216" s="1117">
        <f t="shared" si="45"/>
        <v>0</v>
      </c>
      <c r="AN216" s="1117">
        <f t="shared" si="45"/>
        <v>0</v>
      </c>
      <c r="AO216" s="1117">
        <f t="shared" si="45"/>
        <v>0</v>
      </c>
      <c r="AP216" s="1117">
        <f t="shared" si="45"/>
        <v>0</v>
      </c>
      <c r="AQ216" s="1117">
        <f t="shared" si="45"/>
        <v>0</v>
      </c>
      <c r="AR216" s="1117">
        <f t="shared" si="45"/>
        <v>0</v>
      </c>
      <c r="AS216" s="1117">
        <f t="shared" si="45"/>
        <v>0</v>
      </c>
      <c r="AT216" s="1117">
        <f t="shared" si="45"/>
        <v>0</v>
      </c>
    </row>
    <row r="217" spans="1:46" hidden="1" outlineLevel="1">
      <c r="A217" s="1150"/>
      <c r="B217" s="1150"/>
      <c r="C217" s="932" t="s">
        <v>389</v>
      </c>
      <c r="D217" s="932" t="s">
        <v>855</v>
      </c>
      <c r="E217" s="1152" t="s">
        <v>724</v>
      </c>
      <c r="F217" s="1161"/>
      <c r="G217" s="1161"/>
      <c r="H217" s="1161"/>
      <c r="I217" s="1161"/>
      <c r="J217" s="1161"/>
      <c r="K217" s="1161"/>
      <c r="L217" s="1161"/>
      <c r="M217" s="1161"/>
      <c r="N217" s="1161"/>
      <c r="O217" s="1161"/>
      <c r="P217" s="1161"/>
      <c r="Q217" s="1161"/>
      <c r="R217" s="1161"/>
      <c r="S217" s="1161"/>
      <c r="T217" s="1161"/>
      <c r="V217" s="1117">
        <v>20</v>
      </c>
      <c r="W217" s="1117">
        <f t="shared" si="38"/>
        <v>0</v>
      </c>
      <c r="X217" s="1136">
        <f t="shared" si="46"/>
        <v>0</v>
      </c>
      <c r="Y217" s="932">
        <f>Input!$C$8</f>
        <v>2027</v>
      </c>
      <c r="Z217" s="932">
        <f>Input!$D$8</f>
        <v>1</v>
      </c>
      <c r="AA217" s="1117">
        <f t="shared" si="39"/>
        <v>0</v>
      </c>
      <c r="AB217" s="932">
        <f t="shared" si="40"/>
        <v>2047</v>
      </c>
      <c r="AC217" s="932">
        <f t="shared" si="41"/>
        <v>0</v>
      </c>
      <c r="AD217" s="1117">
        <f t="shared" si="42"/>
        <v>0</v>
      </c>
      <c r="AF217" s="1117">
        <f t="shared" si="45"/>
        <v>0</v>
      </c>
      <c r="AG217" s="1117">
        <f t="shared" si="45"/>
        <v>0</v>
      </c>
      <c r="AH217" s="1117">
        <f t="shared" si="45"/>
        <v>0</v>
      </c>
      <c r="AI217" s="1117">
        <f t="shared" si="45"/>
        <v>0</v>
      </c>
      <c r="AJ217" s="1117">
        <f t="shared" si="45"/>
        <v>0</v>
      </c>
      <c r="AK217" s="1117">
        <f t="shared" si="45"/>
        <v>0</v>
      </c>
      <c r="AL217" s="1117">
        <f t="shared" si="45"/>
        <v>0</v>
      </c>
      <c r="AM217" s="1117">
        <f t="shared" si="45"/>
        <v>0</v>
      </c>
      <c r="AN217" s="1117">
        <f t="shared" si="45"/>
        <v>0</v>
      </c>
      <c r="AO217" s="1117">
        <f t="shared" si="45"/>
        <v>0</v>
      </c>
      <c r="AP217" s="1117">
        <f t="shared" si="45"/>
        <v>0</v>
      </c>
      <c r="AQ217" s="1117">
        <f t="shared" si="45"/>
        <v>0</v>
      </c>
      <c r="AR217" s="1117">
        <f t="shared" si="45"/>
        <v>0</v>
      </c>
      <c r="AS217" s="1117">
        <f t="shared" si="45"/>
        <v>0</v>
      </c>
      <c r="AT217" s="1117">
        <f t="shared" si="45"/>
        <v>0</v>
      </c>
    </row>
    <row r="218" spans="1:46" hidden="1" outlineLevel="1">
      <c r="A218" s="1150"/>
      <c r="B218" s="1150"/>
      <c r="C218" s="932" t="s">
        <v>856</v>
      </c>
      <c r="D218" s="932" t="s">
        <v>855</v>
      </c>
      <c r="E218" s="1152" t="s">
        <v>724</v>
      </c>
      <c r="F218" s="1161"/>
      <c r="G218" s="1161"/>
      <c r="H218" s="1161"/>
      <c r="I218" s="1161"/>
      <c r="J218" s="1161"/>
      <c r="K218" s="1161"/>
      <c r="L218" s="1161"/>
      <c r="M218" s="1161"/>
      <c r="N218" s="1161"/>
      <c r="O218" s="1161"/>
      <c r="P218" s="1161"/>
      <c r="Q218" s="1161"/>
      <c r="R218" s="1161"/>
      <c r="S218" s="1161"/>
      <c r="T218" s="1161"/>
      <c r="V218" s="1117">
        <v>20</v>
      </c>
      <c r="W218" s="1117">
        <f t="shared" si="38"/>
        <v>0</v>
      </c>
      <c r="X218" s="1136">
        <f t="shared" si="46"/>
        <v>0</v>
      </c>
      <c r="Y218" s="932">
        <f>Input!$C$8</f>
        <v>2027</v>
      </c>
      <c r="Z218" s="932">
        <f>Input!$D$8</f>
        <v>1</v>
      </c>
      <c r="AA218" s="1117">
        <f t="shared" si="39"/>
        <v>0</v>
      </c>
      <c r="AB218" s="932">
        <f t="shared" si="40"/>
        <v>2047</v>
      </c>
      <c r="AC218" s="932">
        <f t="shared" si="41"/>
        <v>0</v>
      </c>
      <c r="AD218" s="1117">
        <f t="shared" si="42"/>
        <v>0</v>
      </c>
      <c r="AF218" s="1117">
        <f t="shared" si="45"/>
        <v>0</v>
      </c>
      <c r="AG218" s="1117">
        <f t="shared" si="45"/>
        <v>0</v>
      </c>
      <c r="AH218" s="1117">
        <f t="shared" si="45"/>
        <v>0</v>
      </c>
      <c r="AI218" s="1117">
        <f t="shared" si="45"/>
        <v>0</v>
      </c>
      <c r="AJ218" s="1117">
        <f t="shared" si="45"/>
        <v>0</v>
      </c>
      <c r="AK218" s="1117">
        <f t="shared" si="45"/>
        <v>0</v>
      </c>
      <c r="AL218" s="1117">
        <f t="shared" si="45"/>
        <v>0</v>
      </c>
      <c r="AM218" s="1117">
        <f t="shared" si="45"/>
        <v>0</v>
      </c>
      <c r="AN218" s="1117">
        <f t="shared" si="45"/>
        <v>0</v>
      </c>
      <c r="AO218" s="1117">
        <f t="shared" si="45"/>
        <v>0</v>
      </c>
      <c r="AP218" s="1117">
        <f t="shared" si="45"/>
        <v>0</v>
      </c>
      <c r="AQ218" s="1117">
        <f t="shared" si="45"/>
        <v>0</v>
      </c>
      <c r="AR218" s="1117">
        <f t="shared" si="45"/>
        <v>0</v>
      </c>
      <c r="AS218" s="1117">
        <f t="shared" si="45"/>
        <v>0</v>
      </c>
      <c r="AT218" s="1117">
        <f t="shared" si="45"/>
        <v>0</v>
      </c>
    </row>
    <row r="219" spans="1:46" hidden="1" outlineLevel="1">
      <c r="A219" s="1150"/>
      <c r="B219" s="1150"/>
      <c r="C219" s="932" t="s">
        <v>857</v>
      </c>
      <c r="D219" s="932" t="s">
        <v>855</v>
      </c>
      <c r="E219" s="1152" t="s">
        <v>724</v>
      </c>
      <c r="F219" s="1161"/>
      <c r="G219" s="1161"/>
      <c r="H219" s="1161"/>
      <c r="I219" s="1161"/>
      <c r="J219" s="1161"/>
      <c r="K219" s="1161"/>
      <c r="L219" s="1161"/>
      <c r="M219" s="1161"/>
      <c r="N219" s="1161"/>
      <c r="O219" s="1161"/>
      <c r="P219" s="1161"/>
      <c r="Q219" s="1161"/>
      <c r="R219" s="1161"/>
      <c r="S219" s="1161"/>
      <c r="T219" s="1161"/>
      <c r="V219" s="1117">
        <v>20</v>
      </c>
      <c r="W219" s="1117">
        <f t="shared" si="38"/>
        <v>0</v>
      </c>
      <c r="X219" s="1136">
        <f t="shared" si="46"/>
        <v>0</v>
      </c>
      <c r="Y219" s="932">
        <f>Input!$C$8</f>
        <v>2027</v>
      </c>
      <c r="Z219" s="932">
        <f>Input!$D$8</f>
        <v>1</v>
      </c>
      <c r="AA219" s="1117">
        <f t="shared" si="39"/>
        <v>0</v>
      </c>
      <c r="AB219" s="932">
        <f t="shared" si="40"/>
        <v>2047</v>
      </c>
      <c r="AC219" s="932">
        <f t="shared" si="41"/>
        <v>0</v>
      </c>
      <c r="AD219" s="1117">
        <f t="shared" si="42"/>
        <v>0</v>
      </c>
      <c r="AF219" s="1117">
        <f t="shared" si="45"/>
        <v>0</v>
      </c>
      <c r="AG219" s="1117">
        <f t="shared" si="45"/>
        <v>0</v>
      </c>
      <c r="AH219" s="1117">
        <f t="shared" si="45"/>
        <v>0</v>
      </c>
      <c r="AI219" s="1117">
        <f t="shared" si="45"/>
        <v>0</v>
      </c>
      <c r="AJ219" s="1117">
        <f t="shared" si="45"/>
        <v>0</v>
      </c>
      <c r="AK219" s="1117">
        <f t="shared" si="45"/>
        <v>0</v>
      </c>
      <c r="AL219" s="1117">
        <f t="shared" si="45"/>
        <v>0</v>
      </c>
      <c r="AM219" s="1117">
        <f t="shared" si="45"/>
        <v>0</v>
      </c>
      <c r="AN219" s="1117">
        <f t="shared" si="45"/>
        <v>0</v>
      </c>
      <c r="AO219" s="1117">
        <f t="shared" si="45"/>
        <v>0</v>
      </c>
      <c r="AP219" s="1117">
        <f t="shared" si="45"/>
        <v>0</v>
      </c>
      <c r="AQ219" s="1117">
        <f t="shared" si="45"/>
        <v>0</v>
      </c>
      <c r="AR219" s="1117">
        <f t="shared" si="45"/>
        <v>0</v>
      </c>
      <c r="AS219" s="1117">
        <f t="shared" si="45"/>
        <v>0</v>
      </c>
      <c r="AT219" s="1117">
        <f t="shared" si="45"/>
        <v>0</v>
      </c>
    </row>
    <row r="220" spans="1:46" hidden="1" outlineLevel="1">
      <c r="A220" s="1150"/>
      <c r="B220" s="1150"/>
      <c r="C220" s="932" t="s">
        <v>859</v>
      </c>
      <c r="D220" s="932" t="s">
        <v>855</v>
      </c>
      <c r="E220" s="1152" t="s">
        <v>724</v>
      </c>
      <c r="F220" s="1161"/>
      <c r="G220" s="1161"/>
      <c r="H220" s="1161"/>
      <c r="I220" s="1161"/>
      <c r="J220" s="1161"/>
      <c r="K220" s="1161"/>
      <c r="L220" s="1161"/>
      <c r="M220" s="1161"/>
      <c r="N220" s="1161"/>
      <c r="O220" s="1161"/>
      <c r="P220" s="1161"/>
      <c r="Q220" s="1161"/>
      <c r="R220" s="1161"/>
      <c r="S220" s="1161"/>
      <c r="T220" s="1161"/>
      <c r="V220" s="1117">
        <v>20</v>
      </c>
      <c r="W220" s="1117">
        <f t="shared" si="38"/>
        <v>0</v>
      </c>
      <c r="X220" s="1136">
        <f t="shared" si="46"/>
        <v>0</v>
      </c>
      <c r="Y220" s="932">
        <f>Input!$C$8</f>
        <v>2027</v>
      </c>
      <c r="Z220" s="932">
        <f>Input!$D$8</f>
        <v>1</v>
      </c>
      <c r="AA220" s="1117">
        <f t="shared" si="39"/>
        <v>0</v>
      </c>
      <c r="AB220" s="932">
        <f t="shared" si="40"/>
        <v>2047</v>
      </c>
      <c r="AC220" s="932">
        <f t="shared" si="41"/>
        <v>0</v>
      </c>
      <c r="AD220" s="1117">
        <f t="shared" si="42"/>
        <v>0</v>
      </c>
      <c r="AF220" s="1117">
        <f t="shared" ref="AF220:AT232" si="47">IF(OR(AF$18&lt;$Y220,AF$18&gt;$AB220),0,IF(AND(AF$18&gt;$Y220,AF$18&lt;$AB220),$X220,IF(AF$18=$Y220,$AA220,IF(AF$18=$AB220,$AD220,))))</f>
        <v>0</v>
      </c>
      <c r="AG220" s="1117">
        <f t="shared" si="47"/>
        <v>0</v>
      </c>
      <c r="AH220" s="1117">
        <f t="shared" si="47"/>
        <v>0</v>
      </c>
      <c r="AI220" s="1117">
        <f t="shared" si="47"/>
        <v>0</v>
      </c>
      <c r="AJ220" s="1117">
        <f t="shared" si="47"/>
        <v>0</v>
      </c>
      <c r="AK220" s="1117">
        <f t="shared" si="47"/>
        <v>0</v>
      </c>
      <c r="AL220" s="1117">
        <f t="shared" si="47"/>
        <v>0</v>
      </c>
      <c r="AM220" s="1117">
        <f t="shared" si="47"/>
        <v>0</v>
      </c>
      <c r="AN220" s="1117">
        <f t="shared" si="47"/>
        <v>0</v>
      </c>
      <c r="AO220" s="1117">
        <f t="shared" si="47"/>
        <v>0</v>
      </c>
      <c r="AP220" s="1117">
        <f t="shared" si="47"/>
        <v>0</v>
      </c>
      <c r="AQ220" s="1117">
        <f t="shared" si="47"/>
        <v>0</v>
      </c>
      <c r="AR220" s="1117">
        <f t="shared" si="47"/>
        <v>0</v>
      </c>
      <c r="AS220" s="1117">
        <f t="shared" si="47"/>
        <v>0</v>
      </c>
      <c r="AT220" s="1117">
        <f t="shared" si="47"/>
        <v>0</v>
      </c>
    </row>
    <row r="221" spans="1:46" hidden="1" outlineLevel="1">
      <c r="A221" s="1150"/>
      <c r="B221" s="1150"/>
      <c r="C221" s="932" t="s">
        <v>860</v>
      </c>
      <c r="D221" s="932" t="s">
        <v>855</v>
      </c>
      <c r="E221" s="1152" t="s">
        <v>724</v>
      </c>
      <c r="F221" s="1161"/>
      <c r="G221" s="1161"/>
      <c r="H221" s="1161"/>
      <c r="I221" s="1161"/>
      <c r="J221" s="1161"/>
      <c r="K221" s="1161"/>
      <c r="L221" s="1161"/>
      <c r="M221" s="1161"/>
      <c r="N221" s="1161"/>
      <c r="O221" s="1161"/>
      <c r="P221" s="1161"/>
      <c r="Q221" s="1161"/>
      <c r="R221" s="1161"/>
      <c r="S221" s="1161"/>
      <c r="T221" s="1161"/>
      <c r="V221" s="1117">
        <v>20</v>
      </c>
      <c r="W221" s="1117">
        <f t="shared" si="38"/>
        <v>0</v>
      </c>
      <c r="X221" s="1136">
        <f t="shared" si="46"/>
        <v>0</v>
      </c>
      <c r="Y221" s="932">
        <f>Input!$C$8</f>
        <v>2027</v>
      </c>
      <c r="Z221" s="932">
        <f>Input!$D$8</f>
        <v>1</v>
      </c>
      <c r="AA221" s="1117">
        <f t="shared" si="39"/>
        <v>0</v>
      </c>
      <c r="AB221" s="932">
        <f t="shared" si="40"/>
        <v>2047</v>
      </c>
      <c r="AC221" s="932">
        <f t="shared" si="41"/>
        <v>0</v>
      </c>
      <c r="AD221" s="1117">
        <f t="shared" si="42"/>
        <v>0</v>
      </c>
      <c r="AF221" s="1117">
        <f t="shared" si="47"/>
        <v>0</v>
      </c>
      <c r="AG221" s="1117">
        <f t="shared" si="47"/>
        <v>0</v>
      </c>
      <c r="AH221" s="1117">
        <f t="shared" si="47"/>
        <v>0</v>
      </c>
      <c r="AI221" s="1117">
        <f t="shared" si="47"/>
        <v>0</v>
      </c>
      <c r="AJ221" s="1117">
        <f t="shared" si="47"/>
        <v>0</v>
      </c>
      <c r="AK221" s="1117">
        <f t="shared" si="47"/>
        <v>0</v>
      </c>
      <c r="AL221" s="1117">
        <f t="shared" si="47"/>
        <v>0</v>
      </c>
      <c r="AM221" s="1117">
        <f t="shared" si="47"/>
        <v>0</v>
      </c>
      <c r="AN221" s="1117">
        <f t="shared" si="47"/>
        <v>0</v>
      </c>
      <c r="AO221" s="1117">
        <f t="shared" si="47"/>
        <v>0</v>
      </c>
      <c r="AP221" s="1117">
        <f t="shared" si="47"/>
        <v>0</v>
      </c>
      <c r="AQ221" s="1117">
        <f t="shared" si="47"/>
        <v>0</v>
      </c>
      <c r="AR221" s="1117">
        <f t="shared" si="47"/>
        <v>0</v>
      </c>
      <c r="AS221" s="1117">
        <f t="shared" si="47"/>
        <v>0</v>
      </c>
      <c r="AT221" s="1117">
        <f t="shared" si="47"/>
        <v>0</v>
      </c>
    </row>
    <row r="222" spans="1:46" hidden="1" outlineLevel="1">
      <c r="A222" s="1150"/>
      <c r="B222" s="1150"/>
      <c r="C222" s="932" t="s">
        <v>861</v>
      </c>
      <c r="D222" s="932" t="s">
        <v>855</v>
      </c>
      <c r="E222" s="1152" t="s">
        <v>724</v>
      </c>
      <c r="F222" s="1161"/>
      <c r="G222" s="1161"/>
      <c r="H222" s="1161"/>
      <c r="I222" s="1161"/>
      <c r="J222" s="1161"/>
      <c r="K222" s="1161"/>
      <c r="L222" s="1161"/>
      <c r="M222" s="1161"/>
      <c r="N222" s="1161"/>
      <c r="O222" s="1161"/>
      <c r="P222" s="1161"/>
      <c r="Q222" s="1161"/>
      <c r="R222" s="1161"/>
      <c r="S222" s="1161"/>
      <c r="T222" s="1161"/>
      <c r="V222" s="1117">
        <v>20</v>
      </c>
      <c r="W222" s="1117">
        <f t="shared" si="38"/>
        <v>0</v>
      </c>
      <c r="X222" s="1136">
        <f t="shared" si="46"/>
        <v>0</v>
      </c>
      <c r="Y222" s="932">
        <f>Input!$C$8</f>
        <v>2027</v>
      </c>
      <c r="Z222" s="932">
        <f>Input!$D$8</f>
        <v>1</v>
      </c>
      <c r="AA222" s="1117">
        <f t="shared" si="39"/>
        <v>0</v>
      </c>
      <c r="AB222" s="932">
        <f t="shared" si="40"/>
        <v>2047</v>
      </c>
      <c r="AC222" s="932">
        <f t="shared" si="41"/>
        <v>0</v>
      </c>
      <c r="AD222" s="1117">
        <f t="shared" si="42"/>
        <v>0</v>
      </c>
      <c r="AF222" s="1117">
        <f t="shared" si="47"/>
        <v>0</v>
      </c>
      <c r="AG222" s="1117">
        <f t="shared" si="47"/>
        <v>0</v>
      </c>
      <c r="AH222" s="1117">
        <f t="shared" si="47"/>
        <v>0</v>
      </c>
      <c r="AI222" s="1117">
        <f t="shared" si="47"/>
        <v>0</v>
      </c>
      <c r="AJ222" s="1117">
        <f t="shared" si="47"/>
        <v>0</v>
      </c>
      <c r="AK222" s="1117">
        <f t="shared" si="47"/>
        <v>0</v>
      </c>
      <c r="AL222" s="1117">
        <f t="shared" si="47"/>
        <v>0</v>
      </c>
      <c r="AM222" s="1117">
        <f t="shared" si="47"/>
        <v>0</v>
      </c>
      <c r="AN222" s="1117">
        <f t="shared" si="47"/>
        <v>0</v>
      </c>
      <c r="AO222" s="1117">
        <f t="shared" si="47"/>
        <v>0</v>
      </c>
      <c r="AP222" s="1117">
        <f t="shared" si="47"/>
        <v>0</v>
      </c>
      <c r="AQ222" s="1117">
        <f t="shared" si="47"/>
        <v>0</v>
      </c>
      <c r="AR222" s="1117">
        <f t="shared" si="47"/>
        <v>0</v>
      </c>
      <c r="AS222" s="1117">
        <f t="shared" si="47"/>
        <v>0</v>
      </c>
      <c r="AT222" s="1117">
        <f t="shared" si="47"/>
        <v>0</v>
      </c>
    </row>
    <row r="223" spans="1:46" hidden="1" outlineLevel="1">
      <c r="A223" s="1150"/>
      <c r="B223" s="1150"/>
      <c r="C223" s="932" t="s">
        <v>390</v>
      </c>
      <c r="D223" s="1159" t="s">
        <v>855</v>
      </c>
      <c r="E223" s="1152" t="s">
        <v>724</v>
      </c>
      <c r="F223" s="1161"/>
      <c r="G223" s="1161"/>
      <c r="H223" s="1161"/>
      <c r="I223" s="1161"/>
      <c r="J223" s="1161"/>
      <c r="K223" s="1161"/>
      <c r="L223" s="1161"/>
      <c r="M223" s="1161"/>
      <c r="N223" s="1161"/>
      <c r="O223" s="1161"/>
      <c r="P223" s="1161"/>
      <c r="Q223" s="1161"/>
      <c r="R223" s="1161"/>
      <c r="S223" s="1161"/>
      <c r="T223" s="1161"/>
      <c r="V223" s="1117">
        <v>20</v>
      </c>
      <c r="W223" s="1117">
        <f t="shared" si="38"/>
        <v>0</v>
      </c>
      <c r="X223" s="1136">
        <f t="shared" si="46"/>
        <v>0</v>
      </c>
      <c r="Y223" s="932">
        <f>Input!$C$8</f>
        <v>2027</v>
      </c>
      <c r="Z223" s="932">
        <f>Input!$D$8</f>
        <v>1</v>
      </c>
      <c r="AA223" s="1117">
        <f t="shared" si="39"/>
        <v>0</v>
      </c>
      <c r="AB223" s="932">
        <f t="shared" si="40"/>
        <v>2047</v>
      </c>
      <c r="AC223" s="932">
        <f t="shared" si="41"/>
        <v>0</v>
      </c>
      <c r="AD223" s="1117">
        <f t="shared" si="42"/>
        <v>0</v>
      </c>
      <c r="AF223" s="1117">
        <f t="shared" si="47"/>
        <v>0</v>
      </c>
      <c r="AG223" s="1117">
        <f t="shared" si="47"/>
        <v>0</v>
      </c>
      <c r="AH223" s="1117">
        <f t="shared" si="47"/>
        <v>0</v>
      </c>
      <c r="AI223" s="1117">
        <f t="shared" si="47"/>
        <v>0</v>
      </c>
      <c r="AJ223" s="1117">
        <f t="shared" si="47"/>
        <v>0</v>
      </c>
      <c r="AK223" s="1117">
        <f t="shared" si="47"/>
        <v>0</v>
      </c>
      <c r="AL223" s="1117">
        <f t="shared" si="47"/>
        <v>0</v>
      </c>
      <c r="AM223" s="1117">
        <f t="shared" si="47"/>
        <v>0</v>
      </c>
      <c r="AN223" s="1117">
        <f t="shared" si="47"/>
        <v>0</v>
      </c>
      <c r="AO223" s="1117">
        <f t="shared" si="47"/>
        <v>0</v>
      </c>
      <c r="AP223" s="1117">
        <f t="shared" si="47"/>
        <v>0</v>
      </c>
      <c r="AQ223" s="1117">
        <f t="shared" si="47"/>
        <v>0</v>
      </c>
      <c r="AR223" s="1117">
        <f t="shared" si="47"/>
        <v>0</v>
      </c>
      <c r="AS223" s="1117">
        <f t="shared" si="47"/>
        <v>0</v>
      </c>
      <c r="AT223" s="1117">
        <f t="shared" si="47"/>
        <v>0</v>
      </c>
    </row>
    <row r="224" spans="1:46" hidden="1" outlineLevel="1">
      <c r="A224" s="1150"/>
      <c r="B224" s="1150"/>
      <c r="C224" s="932" t="s">
        <v>862</v>
      </c>
      <c r="D224" s="1159" t="s">
        <v>855</v>
      </c>
      <c r="E224" s="1152" t="s">
        <v>724</v>
      </c>
      <c r="F224" s="1161"/>
      <c r="G224" s="1161"/>
      <c r="H224" s="1161"/>
      <c r="I224" s="1161"/>
      <c r="J224" s="1161"/>
      <c r="K224" s="1161"/>
      <c r="L224" s="1161"/>
      <c r="M224" s="1161"/>
      <c r="N224" s="1161"/>
      <c r="O224" s="1161"/>
      <c r="P224" s="1161"/>
      <c r="Q224" s="1161"/>
      <c r="R224" s="1161"/>
      <c r="S224" s="1161"/>
      <c r="T224" s="1161"/>
      <c r="V224" s="1117">
        <v>20</v>
      </c>
      <c r="W224" s="1117">
        <f t="shared" si="38"/>
        <v>0</v>
      </c>
      <c r="X224" s="1136">
        <f t="shared" si="46"/>
        <v>0</v>
      </c>
      <c r="Y224" s="932">
        <f>Input!$C$8</f>
        <v>2027</v>
      </c>
      <c r="Z224" s="932">
        <f>Input!$D$8</f>
        <v>1</v>
      </c>
      <c r="AA224" s="1117">
        <f t="shared" si="39"/>
        <v>0</v>
      </c>
      <c r="AB224" s="932">
        <f t="shared" si="40"/>
        <v>2047</v>
      </c>
      <c r="AC224" s="932">
        <f t="shared" si="41"/>
        <v>0</v>
      </c>
      <c r="AD224" s="1117">
        <f t="shared" si="42"/>
        <v>0</v>
      </c>
      <c r="AF224" s="1117">
        <f t="shared" si="47"/>
        <v>0</v>
      </c>
      <c r="AG224" s="1117">
        <f t="shared" si="47"/>
        <v>0</v>
      </c>
      <c r="AH224" s="1117">
        <f t="shared" si="47"/>
        <v>0</v>
      </c>
      <c r="AI224" s="1117">
        <f t="shared" si="47"/>
        <v>0</v>
      </c>
      <c r="AJ224" s="1117">
        <f t="shared" si="47"/>
        <v>0</v>
      </c>
      <c r="AK224" s="1117">
        <f t="shared" si="47"/>
        <v>0</v>
      </c>
      <c r="AL224" s="1117">
        <f t="shared" si="47"/>
        <v>0</v>
      </c>
      <c r="AM224" s="1117">
        <f t="shared" si="47"/>
        <v>0</v>
      </c>
      <c r="AN224" s="1117">
        <f t="shared" si="47"/>
        <v>0</v>
      </c>
      <c r="AO224" s="1117">
        <f t="shared" si="47"/>
        <v>0</v>
      </c>
      <c r="AP224" s="1117">
        <f t="shared" si="47"/>
        <v>0</v>
      </c>
      <c r="AQ224" s="1117">
        <f t="shared" si="47"/>
        <v>0</v>
      </c>
      <c r="AR224" s="1117">
        <f t="shared" si="47"/>
        <v>0</v>
      </c>
      <c r="AS224" s="1117">
        <f t="shared" si="47"/>
        <v>0</v>
      </c>
      <c r="AT224" s="1117">
        <f t="shared" si="47"/>
        <v>0</v>
      </c>
    </row>
    <row r="225" spans="1:46" hidden="1" outlineLevel="1">
      <c r="A225" s="1150"/>
      <c r="B225" s="1150"/>
      <c r="C225" s="932" t="s">
        <v>863</v>
      </c>
      <c r="D225" s="1159" t="s">
        <v>855</v>
      </c>
      <c r="E225" s="1152" t="s">
        <v>724</v>
      </c>
      <c r="F225" s="1161"/>
      <c r="G225" s="1161"/>
      <c r="H225" s="1161"/>
      <c r="I225" s="1161"/>
      <c r="J225" s="1161"/>
      <c r="K225" s="1161"/>
      <c r="L225" s="1161"/>
      <c r="M225" s="1161"/>
      <c r="N225" s="1161"/>
      <c r="O225" s="1161"/>
      <c r="P225" s="1161"/>
      <c r="Q225" s="1161"/>
      <c r="R225" s="1161"/>
      <c r="S225" s="1161"/>
      <c r="T225" s="1161"/>
      <c r="V225" s="1117">
        <v>20</v>
      </c>
      <c r="W225" s="1117">
        <f t="shared" si="38"/>
        <v>0</v>
      </c>
      <c r="X225" s="1136">
        <f t="shared" si="46"/>
        <v>0</v>
      </c>
      <c r="Y225" s="932">
        <f>Input!$C$8</f>
        <v>2027</v>
      </c>
      <c r="Z225" s="932">
        <f>Input!$D$8</f>
        <v>1</v>
      </c>
      <c r="AA225" s="1117">
        <f t="shared" si="39"/>
        <v>0</v>
      </c>
      <c r="AB225" s="932">
        <f t="shared" si="40"/>
        <v>2047</v>
      </c>
      <c r="AC225" s="932">
        <f t="shared" si="41"/>
        <v>0</v>
      </c>
      <c r="AD225" s="1117">
        <f t="shared" si="42"/>
        <v>0</v>
      </c>
      <c r="AF225" s="1117">
        <f t="shared" si="47"/>
        <v>0</v>
      </c>
      <c r="AG225" s="1117">
        <f t="shared" si="47"/>
        <v>0</v>
      </c>
      <c r="AH225" s="1117">
        <f t="shared" si="47"/>
        <v>0</v>
      </c>
      <c r="AI225" s="1117">
        <f t="shared" si="47"/>
        <v>0</v>
      </c>
      <c r="AJ225" s="1117">
        <f t="shared" si="47"/>
        <v>0</v>
      </c>
      <c r="AK225" s="1117">
        <f t="shared" si="47"/>
        <v>0</v>
      </c>
      <c r="AL225" s="1117">
        <f t="shared" si="47"/>
        <v>0</v>
      </c>
      <c r="AM225" s="1117">
        <f t="shared" si="47"/>
        <v>0</v>
      </c>
      <c r="AN225" s="1117">
        <f t="shared" si="47"/>
        <v>0</v>
      </c>
      <c r="AO225" s="1117">
        <f t="shared" si="47"/>
        <v>0</v>
      </c>
      <c r="AP225" s="1117">
        <f t="shared" si="47"/>
        <v>0</v>
      </c>
      <c r="AQ225" s="1117">
        <f t="shared" si="47"/>
        <v>0</v>
      </c>
      <c r="AR225" s="1117">
        <f t="shared" si="47"/>
        <v>0</v>
      </c>
      <c r="AS225" s="1117">
        <f t="shared" si="47"/>
        <v>0</v>
      </c>
      <c r="AT225" s="1117">
        <f t="shared" si="47"/>
        <v>0</v>
      </c>
    </row>
    <row r="226" spans="1:46" hidden="1" outlineLevel="1">
      <c r="A226" s="1150"/>
      <c r="B226" s="1150"/>
      <c r="C226" s="932" t="s">
        <v>854</v>
      </c>
      <c r="D226" s="1152" t="s">
        <v>868</v>
      </c>
      <c r="E226" s="1152" t="s">
        <v>370</v>
      </c>
      <c r="F226" s="1161"/>
      <c r="G226" s="1161"/>
      <c r="H226" s="1161"/>
      <c r="I226" s="1161"/>
      <c r="J226" s="1161"/>
      <c r="K226" s="1161"/>
      <c r="L226" s="1161"/>
      <c r="M226" s="1161"/>
      <c r="N226" s="1161"/>
      <c r="O226" s="1161"/>
      <c r="P226" s="1161"/>
      <c r="Q226" s="1161"/>
      <c r="R226" s="1161"/>
      <c r="S226" s="1161"/>
      <c r="T226" s="1161"/>
      <c r="V226" s="1117">
        <v>20</v>
      </c>
      <c r="W226" s="1117">
        <f t="shared" si="38"/>
        <v>0</v>
      </c>
      <c r="X226" s="1136">
        <f t="shared" si="46"/>
        <v>0</v>
      </c>
      <c r="Y226" s="932">
        <f>Input!$C$8</f>
        <v>2027</v>
      </c>
      <c r="Z226" s="932">
        <f>Input!$D$8</f>
        <v>1</v>
      </c>
      <c r="AA226" s="1117">
        <f t="shared" si="39"/>
        <v>0</v>
      </c>
      <c r="AB226" s="932">
        <f t="shared" si="40"/>
        <v>2047</v>
      </c>
      <c r="AC226" s="932">
        <f t="shared" si="41"/>
        <v>0</v>
      </c>
      <c r="AD226" s="1117">
        <f t="shared" si="42"/>
        <v>0</v>
      </c>
      <c r="AF226" s="1117">
        <f t="shared" si="47"/>
        <v>0</v>
      </c>
      <c r="AG226" s="1117">
        <f t="shared" si="47"/>
        <v>0</v>
      </c>
      <c r="AH226" s="1117">
        <f t="shared" si="47"/>
        <v>0</v>
      </c>
      <c r="AI226" s="1117">
        <f t="shared" si="47"/>
        <v>0</v>
      </c>
      <c r="AJ226" s="1117">
        <f t="shared" si="47"/>
        <v>0</v>
      </c>
      <c r="AK226" s="1117">
        <f t="shared" si="47"/>
        <v>0</v>
      </c>
      <c r="AL226" s="1117">
        <f t="shared" si="47"/>
        <v>0</v>
      </c>
      <c r="AM226" s="1117">
        <f t="shared" si="47"/>
        <v>0</v>
      </c>
      <c r="AN226" s="1117">
        <f t="shared" si="47"/>
        <v>0</v>
      </c>
      <c r="AO226" s="1117">
        <f t="shared" si="47"/>
        <v>0</v>
      </c>
      <c r="AP226" s="1117">
        <f t="shared" si="47"/>
        <v>0</v>
      </c>
      <c r="AQ226" s="1117">
        <f t="shared" si="47"/>
        <v>0</v>
      </c>
      <c r="AR226" s="1117">
        <f t="shared" si="47"/>
        <v>0</v>
      </c>
      <c r="AS226" s="1117">
        <f t="shared" si="47"/>
        <v>0</v>
      </c>
      <c r="AT226" s="1117">
        <f t="shared" si="47"/>
        <v>0</v>
      </c>
    </row>
    <row r="227" spans="1:46" hidden="1" outlineLevel="1">
      <c r="A227" s="1150"/>
      <c r="B227" s="1150"/>
      <c r="C227" s="932" t="s">
        <v>387</v>
      </c>
      <c r="D227" s="1152" t="s">
        <v>868</v>
      </c>
      <c r="E227" s="1152" t="s">
        <v>370</v>
      </c>
      <c r="F227" s="1161"/>
      <c r="G227" s="1161"/>
      <c r="H227" s="1161"/>
      <c r="I227" s="1161"/>
      <c r="J227" s="1161"/>
      <c r="K227" s="1161"/>
      <c r="L227" s="1161"/>
      <c r="M227" s="1161"/>
      <c r="N227" s="1161"/>
      <c r="O227" s="1161"/>
      <c r="P227" s="1161"/>
      <c r="Q227" s="1161"/>
      <c r="R227" s="1161"/>
      <c r="S227" s="1161"/>
      <c r="T227" s="1161"/>
      <c r="V227" s="1117">
        <v>20</v>
      </c>
      <c r="W227" s="1117">
        <f t="shared" si="38"/>
        <v>0</v>
      </c>
      <c r="X227" s="1136">
        <f t="shared" si="46"/>
        <v>0</v>
      </c>
      <c r="Y227" s="932">
        <f>Input!$C$8</f>
        <v>2027</v>
      </c>
      <c r="Z227" s="932">
        <f>Input!$D$8</f>
        <v>1</v>
      </c>
      <c r="AA227" s="1117">
        <f t="shared" si="39"/>
        <v>0</v>
      </c>
      <c r="AB227" s="932">
        <f t="shared" si="40"/>
        <v>2047</v>
      </c>
      <c r="AC227" s="932">
        <f t="shared" si="41"/>
        <v>0</v>
      </c>
      <c r="AD227" s="1117">
        <f t="shared" si="42"/>
        <v>0</v>
      </c>
      <c r="AF227" s="1117">
        <f t="shared" si="47"/>
        <v>0</v>
      </c>
      <c r="AG227" s="1117">
        <f t="shared" si="47"/>
        <v>0</v>
      </c>
      <c r="AH227" s="1117">
        <f t="shared" si="47"/>
        <v>0</v>
      </c>
      <c r="AI227" s="1117">
        <f t="shared" si="47"/>
        <v>0</v>
      </c>
      <c r="AJ227" s="1117">
        <f t="shared" si="47"/>
        <v>0</v>
      </c>
      <c r="AK227" s="1117">
        <f t="shared" si="47"/>
        <v>0</v>
      </c>
      <c r="AL227" s="1117">
        <f t="shared" si="47"/>
        <v>0</v>
      </c>
      <c r="AM227" s="1117">
        <f t="shared" si="47"/>
        <v>0</v>
      </c>
      <c r="AN227" s="1117">
        <f t="shared" si="47"/>
        <v>0</v>
      </c>
      <c r="AO227" s="1117">
        <f t="shared" si="47"/>
        <v>0</v>
      </c>
      <c r="AP227" s="1117">
        <f t="shared" si="47"/>
        <v>0</v>
      </c>
      <c r="AQ227" s="1117">
        <f t="shared" si="47"/>
        <v>0</v>
      </c>
      <c r="AR227" s="1117">
        <f t="shared" si="47"/>
        <v>0</v>
      </c>
      <c r="AS227" s="1117">
        <f t="shared" si="47"/>
        <v>0</v>
      </c>
      <c r="AT227" s="1117">
        <f t="shared" si="47"/>
        <v>0</v>
      </c>
    </row>
    <row r="228" spans="1:46" hidden="1" outlineLevel="1">
      <c r="A228" s="1150"/>
      <c r="B228" s="1150"/>
      <c r="C228" s="932" t="s">
        <v>388</v>
      </c>
      <c r="D228" s="1152" t="s">
        <v>868</v>
      </c>
      <c r="E228" s="1152" t="s">
        <v>370</v>
      </c>
      <c r="F228" s="1161"/>
      <c r="G228" s="1161"/>
      <c r="H228" s="1161"/>
      <c r="I228" s="1161"/>
      <c r="J228" s="1161"/>
      <c r="K228" s="1161"/>
      <c r="L228" s="1161"/>
      <c r="M228" s="1161"/>
      <c r="N228" s="1161"/>
      <c r="O228" s="1161"/>
      <c r="P228" s="1161"/>
      <c r="Q228" s="1161"/>
      <c r="R228" s="1161"/>
      <c r="S228" s="1161"/>
      <c r="T228" s="1161"/>
      <c r="V228" s="1117">
        <v>20</v>
      </c>
      <c r="W228" s="1117">
        <f t="shared" si="38"/>
        <v>0</v>
      </c>
      <c r="X228" s="1136">
        <f t="shared" si="46"/>
        <v>0</v>
      </c>
      <c r="Y228" s="932">
        <f>Input!$C$8</f>
        <v>2027</v>
      </c>
      <c r="Z228" s="932">
        <f>Input!$D$8</f>
        <v>1</v>
      </c>
      <c r="AA228" s="1117">
        <f t="shared" si="39"/>
        <v>0</v>
      </c>
      <c r="AB228" s="932">
        <f t="shared" si="40"/>
        <v>2047</v>
      </c>
      <c r="AC228" s="932">
        <f t="shared" si="41"/>
        <v>0</v>
      </c>
      <c r="AD228" s="1117">
        <f t="shared" si="42"/>
        <v>0</v>
      </c>
      <c r="AF228" s="1117">
        <f t="shared" si="47"/>
        <v>0</v>
      </c>
      <c r="AG228" s="1117">
        <f t="shared" si="47"/>
        <v>0</v>
      </c>
      <c r="AH228" s="1117">
        <f t="shared" si="47"/>
        <v>0</v>
      </c>
      <c r="AI228" s="1117">
        <f t="shared" si="47"/>
        <v>0</v>
      </c>
      <c r="AJ228" s="1117">
        <f t="shared" si="47"/>
        <v>0</v>
      </c>
      <c r="AK228" s="1117">
        <f t="shared" si="47"/>
        <v>0</v>
      </c>
      <c r="AL228" s="1117">
        <f t="shared" si="47"/>
        <v>0</v>
      </c>
      <c r="AM228" s="1117">
        <f t="shared" si="47"/>
        <v>0</v>
      </c>
      <c r="AN228" s="1117">
        <f t="shared" si="47"/>
        <v>0</v>
      </c>
      <c r="AO228" s="1117">
        <f t="shared" si="47"/>
        <v>0</v>
      </c>
      <c r="AP228" s="1117">
        <f t="shared" si="47"/>
        <v>0</v>
      </c>
      <c r="AQ228" s="1117">
        <f t="shared" si="47"/>
        <v>0</v>
      </c>
      <c r="AR228" s="1117">
        <f t="shared" si="47"/>
        <v>0</v>
      </c>
      <c r="AS228" s="1117">
        <f t="shared" si="47"/>
        <v>0</v>
      </c>
      <c r="AT228" s="1117">
        <f t="shared" si="47"/>
        <v>0</v>
      </c>
    </row>
    <row r="229" spans="1:46" hidden="1" outlineLevel="1">
      <c r="A229" s="1150"/>
      <c r="B229" s="1150"/>
      <c r="C229" s="932" t="s">
        <v>389</v>
      </c>
      <c r="D229" s="1152" t="s">
        <v>868</v>
      </c>
      <c r="E229" s="1152" t="s">
        <v>370</v>
      </c>
      <c r="F229" s="1161"/>
      <c r="G229" s="1161"/>
      <c r="H229" s="1161"/>
      <c r="I229" s="1161"/>
      <c r="J229" s="1161"/>
      <c r="K229" s="1161"/>
      <c r="L229" s="1161"/>
      <c r="M229" s="1161"/>
      <c r="N229" s="1161"/>
      <c r="O229" s="1161"/>
      <c r="P229" s="1161"/>
      <c r="Q229" s="1161"/>
      <c r="R229" s="1161"/>
      <c r="S229" s="1161"/>
      <c r="T229" s="1161"/>
      <c r="V229" s="1117">
        <v>20</v>
      </c>
      <c r="W229" s="1117">
        <f t="shared" si="38"/>
        <v>0</v>
      </c>
      <c r="X229" s="1136">
        <f t="shared" si="46"/>
        <v>0</v>
      </c>
      <c r="Y229" s="932">
        <f>Input!$C$8</f>
        <v>2027</v>
      </c>
      <c r="Z229" s="932">
        <f>Input!$D$8</f>
        <v>1</v>
      </c>
      <c r="AA229" s="1117">
        <f t="shared" si="39"/>
        <v>0</v>
      </c>
      <c r="AB229" s="932">
        <f t="shared" si="40"/>
        <v>2047</v>
      </c>
      <c r="AC229" s="932">
        <f t="shared" si="41"/>
        <v>0</v>
      </c>
      <c r="AD229" s="1117">
        <f t="shared" si="42"/>
        <v>0</v>
      </c>
      <c r="AF229" s="1117">
        <f t="shared" si="47"/>
        <v>0</v>
      </c>
      <c r="AG229" s="1117">
        <f t="shared" si="47"/>
        <v>0</v>
      </c>
      <c r="AH229" s="1117">
        <f t="shared" si="47"/>
        <v>0</v>
      </c>
      <c r="AI229" s="1117">
        <f t="shared" si="47"/>
        <v>0</v>
      </c>
      <c r="AJ229" s="1117">
        <f t="shared" si="47"/>
        <v>0</v>
      </c>
      <c r="AK229" s="1117">
        <f t="shared" si="47"/>
        <v>0</v>
      </c>
      <c r="AL229" s="1117">
        <f t="shared" si="47"/>
        <v>0</v>
      </c>
      <c r="AM229" s="1117">
        <f t="shared" si="47"/>
        <v>0</v>
      </c>
      <c r="AN229" s="1117">
        <f t="shared" si="47"/>
        <v>0</v>
      </c>
      <c r="AO229" s="1117">
        <f t="shared" si="47"/>
        <v>0</v>
      </c>
      <c r="AP229" s="1117">
        <f t="shared" si="47"/>
        <v>0</v>
      </c>
      <c r="AQ229" s="1117">
        <f t="shared" si="47"/>
        <v>0</v>
      </c>
      <c r="AR229" s="1117">
        <f t="shared" si="47"/>
        <v>0</v>
      </c>
      <c r="AS229" s="1117">
        <f t="shared" si="47"/>
        <v>0</v>
      </c>
      <c r="AT229" s="1117">
        <f t="shared" si="47"/>
        <v>0</v>
      </c>
    </row>
    <row r="230" spans="1:46" hidden="1" outlineLevel="1">
      <c r="A230" s="1150"/>
      <c r="B230" s="1150"/>
      <c r="C230" s="932" t="s">
        <v>856</v>
      </c>
      <c r="D230" s="1152" t="s">
        <v>868</v>
      </c>
      <c r="E230" s="1152" t="s">
        <v>370</v>
      </c>
      <c r="F230" s="1161"/>
      <c r="G230" s="1161"/>
      <c r="H230" s="1161"/>
      <c r="I230" s="1161"/>
      <c r="J230" s="1161"/>
      <c r="K230" s="1161"/>
      <c r="L230" s="1161"/>
      <c r="M230" s="1161"/>
      <c r="N230" s="1161"/>
      <c r="O230" s="1161"/>
      <c r="P230" s="1161"/>
      <c r="Q230" s="1161"/>
      <c r="R230" s="1161"/>
      <c r="S230" s="1161"/>
      <c r="T230" s="1161"/>
      <c r="V230" s="1117">
        <v>20</v>
      </c>
      <c r="W230" s="1117">
        <f t="shared" si="38"/>
        <v>0</v>
      </c>
      <c r="X230" s="1136">
        <f t="shared" si="46"/>
        <v>0</v>
      </c>
      <c r="Y230" s="932">
        <f>Input!$C$8</f>
        <v>2027</v>
      </c>
      <c r="Z230" s="932">
        <f>Input!$D$8</f>
        <v>1</v>
      </c>
      <c r="AA230" s="1117">
        <f t="shared" si="39"/>
        <v>0</v>
      </c>
      <c r="AB230" s="932">
        <f t="shared" si="40"/>
        <v>2047</v>
      </c>
      <c r="AC230" s="932">
        <f t="shared" si="41"/>
        <v>0</v>
      </c>
      <c r="AD230" s="1117">
        <f t="shared" si="42"/>
        <v>0</v>
      </c>
      <c r="AF230" s="1117">
        <f t="shared" si="47"/>
        <v>0</v>
      </c>
      <c r="AG230" s="1117">
        <f t="shared" si="47"/>
        <v>0</v>
      </c>
      <c r="AH230" s="1117">
        <f t="shared" si="47"/>
        <v>0</v>
      </c>
      <c r="AI230" s="1117">
        <f t="shared" si="47"/>
        <v>0</v>
      </c>
      <c r="AJ230" s="1117">
        <f t="shared" si="47"/>
        <v>0</v>
      </c>
      <c r="AK230" s="1117">
        <f t="shared" si="47"/>
        <v>0</v>
      </c>
      <c r="AL230" s="1117">
        <f t="shared" si="47"/>
        <v>0</v>
      </c>
      <c r="AM230" s="1117">
        <f t="shared" si="47"/>
        <v>0</v>
      </c>
      <c r="AN230" s="1117">
        <f t="shared" si="47"/>
        <v>0</v>
      </c>
      <c r="AO230" s="1117">
        <f t="shared" si="47"/>
        <v>0</v>
      </c>
      <c r="AP230" s="1117">
        <f t="shared" si="47"/>
        <v>0</v>
      </c>
      <c r="AQ230" s="1117">
        <f t="shared" si="47"/>
        <v>0</v>
      </c>
      <c r="AR230" s="1117">
        <f t="shared" si="47"/>
        <v>0</v>
      </c>
      <c r="AS230" s="1117">
        <f t="shared" si="47"/>
        <v>0</v>
      </c>
      <c r="AT230" s="1117">
        <f t="shared" si="47"/>
        <v>0</v>
      </c>
    </row>
    <row r="231" spans="1:46" hidden="1" outlineLevel="1">
      <c r="A231" s="1150"/>
      <c r="B231" s="1150"/>
      <c r="C231" s="932" t="s">
        <v>857</v>
      </c>
      <c r="D231" s="1152" t="s">
        <v>868</v>
      </c>
      <c r="E231" s="1152" t="s">
        <v>370</v>
      </c>
      <c r="F231" s="1161"/>
      <c r="G231" s="1161"/>
      <c r="H231" s="1161"/>
      <c r="I231" s="1161"/>
      <c r="J231" s="1161"/>
      <c r="K231" s="1161"/>
      <c r="L231" s="1161"/>
      <c r="M231" s="1161"/>
      <c r="N231" s="1161"/>
      <c r="O231" s="1161"/>
      <c r="P231" s="1161"/>
      <c r="Q231" s="1161"/>
      <c r="R231" s="1161"/>
      <c r="S231" s="1161"/>
      <c r="T231" s="1161"/>
      <c r="V231" s="1117">
        <v>20</v>
      </c>
      <c r="W231" s="1117">
        <f t="shared" si="38"/>
        <v>0</v>
      </c>
      <c r="X231" s="1136">
        <f t="shared" si="46"/>
        <v>0</v>
      </c>
      <c r="Y231" s="932">
        <f>Input!$C$8</f>
        <v>2027</v>
      </c>
      <c r="Z231" s="932">
        <f>Input!$D$8</f>
        <v>1</v>
      </c>
      <c r="AA231" s="1117">
        <f t="shared" si="39"/>
        <v>0</v>
      </c>
      <c r="AB231" s="932">
        <f t="shared" si="40"/>
        <v>2047</v>
      </c>
      <c r="AC231" s="932">
        <f t="shared" si="41"/>
        <v>0</v>
      </c>
      <c r="AD231" s="1117">
        <f t="shared" si="42"/>
        <v>0</v>
      </c>
      <c r="AF231" s="1117">
        <f t="shared" si="47"/>
        <v>0</v>
      </c>
      <c r="AG231" s="1117">
        <f t="shared" si="47"/>
        <v>0</v>
      </c>
      <c r="AH231" s="1117">
        <f t="shared" si="47"/>
        <v>0</v>
      </c>
      <c r="AI231" s="1117">
        <f t="shared" si="47"/>
        <v>0</v>
      </c>
      <c r="AJ231" s="1117">
        <f t="shared" si="47"/>
        <v>0</v>
      </c>
      <c r="AK231" s="1117">
        <f t="shared" si="47"/>
        <v>0</v>
      </c>
      <c r="AL231" s="1117">
        <f t="shared" si="47"/>
        <v>0</v>
      </c>
      <c r="AM231" s="1117">
        <f t="shared" si="47"/>
        <v>0</v>
      </c>
      <c r="AN231" s="1117">
        <f t="shared" si="47"/>
        <v>0</v>
      </c>
      <c r="AO231" s="1117">
        <f t="shared" si="47"/>
        <v>0</v>
      </c>
      <c r="AP231" s="1117">
        <f t="shared" si="47"/>
        <v>0</v>
      </c>
      <c r="AQ231" s="1117">
        <f t="shared" si="47"/>
        <v>0</v>
      </c>
      <c r="AR231" s="1117">
        <f t="shared" si="47"/>
        <v>0</v>
      </c>
      <c r="AS231" s="1117">
        <f t="shared" si="47"/>
        <v>0</v>
      </c>
      <c r="AT231" s="1117">
        <f t="shared" si="47"/>
        <v>0</v>
      </c>
    </row>
    <row r="232" spans="1:46" hidden="1" outlineLevel="1">
      <c r="A232" s="1150"/>
      <c r="B232" s="1150"/>
      <c r="C232" s="932" t="s">
        <v>859</v>
      </c>
      <c r="D232" s="1152" t="s">
        <v>868</v>
      </c>
      <c r="E232" s="1152" t="s">
        <v>370</v>
      </c>
      <c r="F232" s="1161"/>
      <c r="G232" s="1161"/>
      <c r="H232" s="1161"/>
      <c r="I232" s="1161"/>
      <c r="J232" s="1161"/>
      <c r="K232" s="1161"/>
      <c r="L232" s="1161"/>
      <c r="M232" s="1161"/>
      <c r="N232" s="1161"/>
      <c r="O232" s="1161"/>
      <c r="P232" s="1161"/>
      <c r="Q232" s="1161"/>
      <c r="R232" s="1161"/>
      <c r="S232" s="1161"/>
      <c r="T232" s="1161"/>
      <c r="V232" s="1117">
        <v>20</v>
      </c>
      <c r="W232" s="1117">
        <f t="shared" si="38"/>
        <v>0</v>
      </c>
      <c r="X232" s="1136">
        <f t="shared" si="46"/>
        <v>0</v>
      </c>
      <c r="Y232" s="932">
        <f>Input!$C$8</f>
        <v>2027</v>
      </c>
      <c r="Z232" s="932">
        <f>Input!$D$8</f>
        <v>1</v>
      </c>
      <c r="AA232" s="1117">
        <f t="shared" si="39"/>
        <v>0</v>
      </c>
      <c r="AB232" s="932">
        <f t="shared" si="40"/>
        <v>2047</v>
      </c>
      <c r="AC232" s="932">
        <f t="shared" si="41"/>
        <v>0</v>
      </c>
      <c r="AD232" s="1117">
        <f t="shared" si="42"/>
        <v>0</v>
      </c>
      <c r="AF232" s="1117">
        <f t="shared" si="47"/>
        <v>0</v>
      </c>
      <c r="AG232" s="1117">
        <f t="shared" si="47"/>
        <v>0</v>
      </c>
      <c r="AH232" s="1117">
        <f t="shared" si="47"/>
        <v>0</v>
      </c>
      <c r="AI232" s="1117">
        <f t="shared" si="47"/>
        <v>0</v>
      </c>
      <c r="AJ232" s="1117">
        <f t="shared" si="47"/>
        <v>0</v>
      </c>
      <c r="AK232" s="1117">
        <f t="shared" si="47"/>
        <v>0</v>
      </c>
      <c r="AL232" s="1117">
        <f t="shared" si="47"/>
        <v>0</v>
      </c>
      <c r="AM232" s="1117">
        <f t="shared" si="47"/>
        <v>0</v>
      </c>
      <c r="AN232" s="1117">
        <f t="shared" si="47"/>
        <v>0</v>
      </c>
      <c r="AO232" s="1117">
        <f t="shared" si="47"/>
        <v>0</v>
      </c>
      <c r="AP232" s="1117">
        <f t="shared" si="47"/>
        <v>0</v>
      </c>
      <c r="AQ232" s="1117">
        <f t="shared" si="47"/>
        <v>0</v>
      </c>
      <c r="AR232" s="1117">
        <f t="shared" si="47"/>
        <v>0</v>
      </c>
      <c r="AS232" s="1117">
        <f t="shared" si="47"/>
        <v>0</v>
      </c>
      <c r="AT232" s="1117">
        <f t="shared" si="47"/>
        <v>0</v>
      </c>
    </row>
    <row r="233" spans="1:46" hidden="1" outlineLevel="1">
      <c r="A233" s="1150"/>
      <c r="B233" s="1150"/>
      <c r="C233" s="932" t="s">
        <v>860</v>
      </c>
      <c r="D233" s="1152" t="s">
        <v>868</v>
      </c>
      <c r="E233" s="1152" t="s">
        <v>370</v>
      </c>
      <c r="F233" s="1161"/>
      <c r="G233" s="1161"/>
      <c r="H233" s="1161"/>
      <c r="I233" s="1161"/>
      <c r="J233" s="1161"/>
      <c r="K233" s="1161"/>
      <c r="L233" s="1161"/>
      <c r="M233" s="1161"/>
      <c r="N233" s="1161"/>
      <c r="O233" s="1161"/>
      <c r="P233" s="1161"/>
      <c r="Q233" s="1161"/>
      <c r="R233" s="1161"/>
      <c r="S233" s="1161"/>
      <c r="T233" s="1161"/>
      <c r="V233" s="1117">
        <v>20</v>
      </c>
      <c r="W233" s="1117">
        <f t="shared" ref="W233:W294" si="48">SUM(F233:T233)</f>
        <v>0</v>
      </c>
      <c r="X233" s="1136">
        <f t="shared" si="46"/>
        <v>0</v>
      </c>
      <c r="Y233" s="932">
        <f>Input!$C$8</f>
        <v>2027</v>
      </c>
      <c r="Z233" s="932">
        <f>Input!$D$8</f>
        <v>1</v>
      </c>
      <c r="AA233" s="1117">
        <f t="shared" ref="AA233:AA294" si="49">X233/12*(13-Z233)</f>
        <v>0</v>
      </c>
      <c r="AB233" s="932">
        <f t="shared" ref="AB233:AB294" si="50">Y233+V233</f>
        <v>2047</v>
      </c>
      <c r="AC233" s="932">
        <f t="shared" ref="AC233:AC294" si="51">Z233-1</f>
        <v>0</v>
      </c>
      <c r="AD233" s="1117">
        <f t="shared" ref="AD233:AD294" si="52">X233/12*AC233</f>
        <v>0</v>
      </c>
      <c r="AF233" s="1117">
        <f t="shared" ref="AF233:AT249" si="53">IF(OR(AF$18&lt;$Y233,AF$18&gt;$AB233),0,IF(AND(AF$18&gt;$Y233,AF$18&lt;$AB233),$X233,IF(AF$18=$Y233,$AA233,IF(AF$18=$AB233,$AD233,))))</f>
        <v>0</v>
      </c>
      <c r="AG233" s="1117">
        <f t="shared" si="53"/>
        <v>0</v>
      </c>
      <c r="AH233" s="1117">
        <f t="shared" si="53"/>
        <v>0</v>
      </c>
      <c r="AI233" s="1117">
        <f t="shared" si="53"/>
        <v>0</v>
      </c>
      <c r="AJ233" s="1117">
        <f t="shared" si="53"/>
        <v>0</v>
      </c>
      <c r="AK233" s="1117">
        <f t="shared" si="53"/>
        <v>0</v>
      </c>
      <c r="AL233" s="1117">
        <f t="shared" si="53"/>
        <v>0</v>
      </c>
      <c r="AM233" s="1117">
        <f t="shared" si="53"/>
        <v>0</v>
      </c>
      <c r="AN233" s="1117">
        <f t="shared" si="53"/>
        <v>0</v>
      </c>
      <c r="AO233" s="1117">
        <f t="shared" si="53"/>
        <v>0</v>
      </c>
      <c r="AP233" s="1117">
        <f t="shared" si="53"/>
        <v>0</v>
      </c>
      <c r="AQ233" s="1117">
        <f t="shared" si="53"/>
        <v>0</v>
      </c>
      <c r="AR233" s="1117">
        <f t="shared" si="53"/>
        <v>0</v>
      </c>
      <c r="AS233" s="1117">
        <f t="shared" si="53"/>
        <v>0</v>
      </c>
      <c r="AT233" s="1117">
        <f t="shared" si="53"/>
        <v>0</v>
      </c>
    </row>
    <row r="234" spans="1:46" hidden="1" outlineLevel="1">
      <c r="A234" s="1150"/>
      <c r="B234" s="1150"/>
      <c r="C234" s="932" t="s">
        <v>861</v>
      </c>
      <c r="D234" s="1152" t="s">
        <v>868</v>
      </c>
      <c r="E234" s="1152" t="s">
        <v>370</v>
      </c>
      <c r="F234" s="1161"/>
      <c r="G234" s="1161"/>
      <c r="H234" s="1161"/>
      <c r="I234" s="1161"/>
      <c r="J234" s="1161"/>
      <c r="K234" s="1161"/>
      <c r="L234" s="1161"/>
      <c r="M234" s="1161"/>
      <c r="N234" s="1161"/>
      <c r="O234" s="1161"/>
      <c r="P234" s="1161"/>
      <c r="Q234" s="1161"/>
      <c r="R234" s="1161"/>
      <c r="S234" s="1161"/>
      <c r="T234" s="1161"/>
      <c r="V234" s="1117">
        <v>20</v>
      </c>
      <c r="W234" s="1117">
        <f t="shared" si="48"/>
        <v>0</v>
      </c>
      <c r="X234" s="1136">
        <f t="shared" si="46"/>
        <v>0</v>
      </c>
      <c r="Y234" s="932">
        <f>Input!$C$8</f>
        <v>2027</v>
      </c>
      <c r="Z234" s="932">
        <f>Input!$D$8</f>
        <v>1</v>
      </c>
      <c r="AA234" s="1117">
        <f t="shared" si="49"/>
        <v>0</v>
      </c>
      <c r="AB234" s="932">
        <f t="shared" si="50"/>
        <v>2047</v>
      </c>
      <c r="AC234" s="932">
        <f t="shared" si="51"/>
        <v>0</v>
      </c>
      <c r="AD234" s="1117">
        <f t="shared" si="52"/>
        <v>0</v>
      </c>
      <c r="AF234" s="1117">
        <f t="shared" si="53"/>
        <v>0</v>
      </c>
      <c r="AG234" s="1117">
        <f t="shared" si="53"/>
        <v>0</v>
      </c>
      <c r="AH234" s="1117">
        <f t="shared" si="53"/>
        <v>0</v>
      </c>
      <c r="AI234" s="1117">
        <f t="shared" si="53"/>
        <v>0</v>
      </c>
      <c r="AJ234" s="1117">
        <f t="shared" si="53"/>
        <v>0</v>
      </c>
      <c r="AK234" s="1117">
        <f t="shared" si="53"/>
        <v>0</v>
      </c>
      <c r="AL234" s="1117">
        <f t="shared" si="53"/>
        <v>0</v>
      </c>
      <c r="AM234" s="1117">
        <f t="shared" si="53"/>
        <v>0</v>
      </c>
      <c r="AN234" s="1117">
        <f t="shared" si="53"/>
        <v>0</v>
      </c>
      <c r="AO234" s="1117">
        <f t="shared" si="53"/>
        <v>0</v>
      </c>
      <c r="AP234" s="1117">
        <f t="shared" si="53"/>
        <v>0</v>
      </c>
      <c r="AQ234" s="1117">
        <f t="shared" si="53"/>
        <v>0</v>
      </c>
      <c r="AR234" s="1117">
        <f t="shared" si="53"/>
        <v>0</v>
      </c>
      <c r="AS234" s="1117">
        <f t="shared" si="53"/>
        <v>0</v>
      </c>
      <c r="AT234" s="1117">
        <f t="shared" si="53"/>
        <v>0</v>
      </c>
    </row>
    <row r="235" spans="1:46" hidden="1" outlineLevel="1">
      <c r="A235" s="1150"/>
      <c r="B235" s="1150"/>
      <c r="C235" s="932" t="str">
        <f t="shared" ref="C235:C282" si="54">C247</f>
        <v>11 Downpayments / License fee</v>
      </c>
      <c r="D235" s="1152" t="s">
        <v>868</v>
      </c>
      <c r="E235" s="1152" t="s">
        <v>370</v>
      </c>
      <c r="F235" s="1161"/>
      <c r="G235" s="1161"/>
      <c r="H235" s="1161"/>
      <c r="I235" s="1161"/>
      <c r="J235" s="1161"/>
      <c r="K235" s="1161"/>
      <c r="L235" s="1161"/>
      <c r="M235" s="1161"/>
      <c r="N235" s="1161"/>
      <c r="O235" s="1161"/>
      <c r="P235" s="1161"/>
      <c r="Q235" s="1161"/>
      <c r="R235" s="1161"/>
      <c r="S235" s="1161"/>
      <c r="T235" s="1161"/>
      <c r="V235" s="1117">
        <v>20</v>
      </c>
      <c r="W235" s="1117">
        <f t="shared" si="48"/>
        <v>0</v>
      </c>
      <c r="X235" s="1136">
        <f t="shared" si="46"/>
        <v>0</v>
      </c>
      <c r="Y235" s="932">
        <f>Input!$C$8</f>
        <v>2027</v>
      </c>
      <c r="Z235" s="932">
        <f>Input!$D$8</f>
        <v>1</v>
      </c>
      <c r="AA235" s="1117">
        <f t="shared" si="49"/>
        <v>0</v>
      </c>
      <c r="AB235" s="932">
        <f t="shared" si="50"/>
        <v>2047</v>
      </c>
      <c r="AC235" s="932">
        <f t="shared" si="51"/>
        <v>0</v>
      </c>
      <c r="AD235" s="1117">
        <f t="shared" si="52"/>
        <v>0</v>
      </c>
      <c r="AF235" s="1117">
        <f t="shared" si="53"/>
        <v>0</v>
      </c>
      <c r="AG235" s="1117">
        <f t="shared" si="53"/>
        <v>0</v>
      </c>
      <c r="AH235" s="1117">
        <f t="shared" si="53"/>
        <v>0</v>
      </c>
      <c r="AI235" s="1117">
        <f t="shared" si="53"/>
        <v>0</v>
      </c>
      <c r="AJ235" s="1117">
        <f t="shared" si="53"/>
        <v>0</v>
      </c>
      <c r="AK235" s="1117">
        <f t="shared" si="53"/>
        <v>0</v>
      </c>
      <c r="AL235" s="1117">
        <f t="shared" si="53"/>
        <v>0</v>
      </c>
      <c r="AM235" s="1117">
        <f t="shared" si="53"/>
        <v>0</v>
      </c>
      <c r="AN235" s="1117">
        <f t="shared" si="53"/>
        <v>0</v>
      </c>
      <c r="AO235" s="1117">
        <f t="shared" si="53"/>
        <v>0</v>
      </c>
      <c r="AP235" s="1117">
        <f t="shared" si="53"/>
        <v>0</v>
      </c>
      <c r="AQ235" s="1117">
        <f t="shared" si="53"/>
        <v>0</v>
      </c>
      <c r="AR235" s="1117">
        <f t="shared" si="53"/>
        <v>0</v>
      </c>
      <c r="AS235" s="1117">
        <f t="shared" si="53"/>
        <v>0</v>
      </c>
      <c r="AT235" s="1117">
        <f t="shared" si="53"/>
        <v>0</v>
      </c>
    </row>
    <row r="236" spans="1:46" hidden="1" outlineLevel="1">
      <c r="A236" s="1150"/>
      <c r="B236" s="1150"/>
      <c r="C236" s="1159" t="str">
        <f t="shared" si="54"/>
        <v>12 Dummy</v>
      </c>
      <c r="D236" s="1165" t="s">
        <v>868</v>
      </c>
      <c r="E236" s="1152" t="s">
        <v>370</v>
      </c>
      <c r="F236" s="1161"/>
      <c r="G236" s="1161"/>
      <c r="H236" s="1161"/>
      <c r="I236" s="1161"/>
      <c r="J236" s="1161"/>
      <c r="K236" s="1161"/>
      <c r="L236" s="1161"/>
      <c r="M236" s="1161"/>
      <c r="N236" s="1161"/>
      <c r="O236" s="1161"/>
      <c r="P236" s="1161"/>
      <c r="Q236" s="1161"/>
      <c r="R236" s="1161"/>
      <c r="S236" s="1161"/>
      <c r="T236" s="1161"/>
      <c r="V236" s="1117">
        <v>20</v>
      </c>
      <c r="W236" s="1117">
        <f t="shared" si="48"/>
        <v>0</v>
      </c>
      <c r="X236" s="1136">
        <f t="shared" si="46"/>
        <v>0</v>
      </c>
      <c r="Y236" s="932">
        <f>Input!$C$8</f>
        <v>2027</v>
      </c>
      <c r="Z236" s="932">
        <f>Input!$D$8</f>
        <v>1</v>
      </c>
      <c r="AA236" s="1117">
        <f t="shared" si="49"/>
        <v>0</v>
      </c>
      <c r="AB236" s="932">
        <f t="shared" si="50"/>
        <v>2047</v>
      </c>
      <c r="AC236" s="932">
        <f t="shared" si="51"/>
        <v>0</v>
      </c>
      <c r="AD236" s="1117">
        <f t="shared" si="52"/>
        <v>0</v>
      </c>
      <c r="AF236" s="1117">
        <f t="shared" si="53"/>
        <v>0</v>
      </c>
      <c r="AG236" s="1117">
        <f t="shared" si="53"/>
        <v>0</v>
      </c>
      <c r="AH236" s="1117">
        <f t="shared" si="53"/>
        <v>0</v>
      </c>
      <c r="AI236" s="1117">
        <f t="shared" si="53"/>
        <v>0</v>
      </c>
      <c r="AJ236" s="1117">
        <f t="shared" si="53"/>
        <v>0</v>
      </c>
      <c r="AK236" s="1117">
        <f t="shared" si="53"/>
        <v>0</v>
      </c>
      <c r="AL236" s="1117">
        <f t="shared" si="53"/>
        <v>0</v>
      </c>
      <c r="AM236" s="1117">
        <f t="shared" si="53"/>
        <v>0</v>
      </c>
      <c r="AN236" s="1117">
        <f t="shared" si="53"/>
        <v>0</v>
      </c>
      <c r="AO236" s="1117">
        <f t="shared" si="53"/>
        <v>0</v>
      </c>
      <c r="AP236" s="1117">
        <f t="shared" si="53"/>
        <v>0</v>
      </c>
      <c r="AQ236" s="1117">
        <f t="shared" si="53"/>
        <v>0</v>
      </c>
      <c r="AR236" s="1117">
        <f t="shared" si="53"/>
        <v>0</v>
      </c>
      <c r="AS236" s="1117">
        <f t="shared" si="53"/>
        <v>0</v>
      </c>
      <c r="AT236" s="1117">
        <f t="shared" si="53"/>
        <v>0</v>
      </c>
    </row>
    <row r="237" spans="1:46" hidden="1" outlineLevel="1">
      <c r="A237" s="1150"/>
      <c r="B237" s="1150"/>
      <c r="C237" s="1151" t="s">
        <v>854</v>
      </c>
      <c r="D237" s="1151" t="s">
        <v>855</v>
      </c>
      <c r="E237" s="1152" t="s">
        <v>370</v>
      </c>
      <c r="F237" s="1161"/>
      <c r="G237" s="1161"/>
      <c r="H237" s="1161"/>
      <c r="I237" s="1161"/>
      <c r="J237" s="1161"/>
      <c r="K237" s="1161"/>
      <c r="L237" s="1161"/>
      <c r="M237" s="1161"/>
      <c r="N237" s="1161"/>
      <c r="O237" s="1161"/>
      <c r="P237" s="1161"/>
      <c r="Q237" s="1161"/>
      <c r="R237" s="1161"/>
      <c r="S237" s="1161"/>
      <c r="T237" s="1161"/>
      <c r="V237" s="1117">
        <v>20</v>
      </c>
      <c r="W237" s="1117">
        <f t="shared" si="48"/>
        <v>0</v>
      </c>
      <c r="X237" s="1136">
        <f t="shared" si="46"/>
        <v>0</v>
      </c>
      <c r="Y237" s="932">
        <f>Input!$C$8</f>
        <v>2027</v>
      </c>
      <c r="Z237" s="932">
        <f>Input!$D$8</f>
        <v>1</v>
      </c>
      <c r="AA237" s="1117">
        <f t="shared" si="49"/>
        <v>0</v>
      </c>
      <c r="AB237" s="932">
        <f t="shared" si="50"/>
        <v>2047</v>
      </c>
      <c r="AC237" s="932">
        <f t="shared" si="51"/>
        <v>0</v>
      </c>
      <c r="AD237" s="1117">
        <f t="shared" si="52"/>
        <v>0</v>
      </c>
      <c r="AF237" s="1117">
        <f t="shared" si="53"/>
        <v>0</v>
      </c>
      <c r="AG237" s="1117">
        <f t="shared" si="53"/>
        <v>0</v>
      </c>
      <c r="AH237" s="1117">
        <f t="shared" si="53"/>
        <v>0</v>
      </c>
      <c r="AI237" s="1117">
        <f t="shared" si="53"/>
        <v>0</v>
      </c>
      <c r="AJ237" s="1117">
        <f t="shared" si="53"/>
        <v>0</v>
      </c>
      <c r="AK237" s="1117">
        <f t="shared" si="53"/>
        <v>0</v>
      </c>
      <c r="AL237" s="1117">
        <f t="shared" si="53"/>
        <v>0</v>
      </c>
      <c r="AM237" s="1117">
        <f t="shared" si="53"/>
        <v>0</v>
      </c>
      <c r="AN237" s="1117">
        <f t="shared" si="53"/>
        <v>0</v>
      </c>
      <c r="AO237" s="1117">
        <f t="shared" si="53"/>
        <v>0</v>
      </c>
      <c r="AP237" s="1117">
        <f t="shared" si="53"/>
        <v>0</v>
      </c>
      <c r="AQ237" s="1117">
        <f t="shared" si="53"/>
        <v>0</v>
      </c>
      <c r="AR237" s="1117">
        <f t="shared" si="53"/>
        <v>0</v>
      </c>
      <c r="AS237" s="1117">
        <f t="shared" si="53"/>
        <v>0</v>
      </c>
      <c r="AT237" s="1117">
        <f t="shared" si="53"/>
        <v>0</v>
      </c>
    </row>
    <row r="238" spans="1:46" hidden="1" outlineLevel="1">
      <c r="A238" s="1150"/>
      <c r="B238" s="1150"/>
      <c r="C238" s="932" t="s">
        <v>387</v>
      </c>
      <c r="D238" s="932" t="s">
        <v>855</v>
      </c>
      <c r="E238" s="1152" t="s">
        <v>370</v>
      </c>
      <c r="F238" s="1161"/>
      <c r="G238" s="1161"/>
      <c r="H238" s="1161"/>
      <c r="I238" s="1161"/>
      <c r="J238" s="1161"/>
      <c r="K238" s="1161"/>
      <c r="L238" s="1161"/>
      <c r="M238" s="1161"/>
      <c r="N238" s="1161"/>
      <c r="O238" s="1161"/>
      <c r="P238" s="1161"/>
      <c r="Q238" s="1161"/>
      <c r="R238" s="1161"/>
      <c r="S238" s="1161"/>
      <c r="T238" s="1161"/>
      <c r="V238" s="1117">
        <v>20</v>
      </c>
      <c r="W238" s="1117">
        <f t="shared" si="48"/>
        <v>0</v>
      </c>
      <c r="X238" s="1136">
        <f t="shared" si="46"/>
        <v>0</v>
      </c>
      <c r="Y238" s="932">
        <f>Input!$C$8</f>
        <v>2027</v>
      </c>
      <c r="Z238" s="932">
        <f>Input!$D$8</f>
        <v>1</v>
      </c>
      <c r="AA238" s="1117">
        <f t="shared" si="49"/>
        <v>0</v>
      </c>
      <c r="AB238" s="932">
        <f t="shared" si="50"/>
        <v>2047</v>
      </c>
      <c r="AC238" s="932">
        <f t="shared" si="51"/>
        <v>0</v>
      </c>
      <c r="AD238" s="1117">
        <f t="shared" si="52"/>
        <v>0</v>
      </c>
      <c r="AF238" s="1117">
        <f t="shared" si="53"/>
        <v>0</v>
      </c>
      <c r="AG238" s="1117">
        <f t="shared" si="53"/>
        <v>0</v>
      </c>
      <c r="AH238" s="1117">
        <f t="shared" si="53"/>
        <v>0</v>
      </c>
      <c r="AI238" s="1117">
        <f t="shared" si="53"/>
        <v>0</v>
      </c>
      <c r="AJ238" s="1117">
        <f t="shared" si="53"/>
        <v>0</v>
      </c>
      <c r="AK238" s="1117">
        <f t="shared" si="53"/>
        <v>0</v>
      </c>
      <c r="AL238" s="1117">
        <f t="shared" si="53"/>
        <v>0</v>
      </c>
      <c r="AM238" s="1117">
        <f t="shared" si="53"/>
        <v>0</v>
      </c>
      <c r="AN238" s="1117">
        <f t="shared" si="53"/>
        <v>0</v>
      </c>
      <c r="AO238" s="1117">
        <f t="shared" si="53"/>
        <v>0</v>
      </c>
      <c r="AP238" s="1117">
        <f t="shared" si="53"/>
        <v>0</v>
      </c>
      <c r="AQ238" s="1117">
        <f t="shared" si="53"/>
        <v>0</v>
      </c>
      <c r="AR238" s="1117">
        <f t="shared" si="53"/>
        <v>0</v>
      </c>
      <c r="AS238" s="1117">
        <f t="shared" si="53"/>
        <v>0</v>
      </c>
      <c r="AT238" s="1117">
        <f t="shared" si="53"/>
        <v>0</v>
      </c>
    </row>
    <row r="239" spans="1:46" hidden="1" outlineLevel="1">
      <c r="A239" s="1150"/>
      <c r="B239" s="1150"/>
      <c r="C239" s="932" t="s">
        <v>388</v>
      </c>
      <c r="D239" s="932" t="s">
        <v>855</v>
      </c>
      <c r="E239" s="1152" t="s">
        <v>370</v>
      </c>
      <c r="F239" s="1161"/>
      <c r="G239" s="1161"/>
      <c r="H239" s="1161"/>
      <c r="I239" s="1161"/>
      <c r="J239" s="1161"/>
      <c r="K239" s="1161"/>
      <c r="L239" s="1161"/>
      <c r="M239" s="1161"/>
      <c r="N239" s="1161"/>
      <c r="O239" s="1161"/>
      <c r="P239" s="1161"/>
      <c r="Q239" s="1161"/>
      <c r="R239" s="1161"/>
      <c r="S239" s="1161"/>
      <c r="T239" s="1161"/>
      <c r="V239" s="1117">
        <v>20</v>
      </c>
      <c r="W239" s="1117">
        <f t="shared" si="48"/>
        <v>0</v>
      </c>
      <c r="X239" s="1136">
        <f t="shared" si="46"/>
        <v>0</v>
      </c>
      <c r="Y239" s="932">
        <f>Input!$C$8</f>
        <v>2027</v>
      </c>
      <c r="Z239" s="932">
        <f>Input!$D$8</f>
        <v>1</v>
      </c>
      <c r="AA239" s="1117">
        <f t="shared" si="49"/>
        <v>0</v>
      </c>
      <c r="AB239" s="932">
        <f t="shared" si="50"/>
        <v>2047</v>
      </c>
      <c r="AC239" s="932">
        <f t="shared" si="51"/>
        <v>0</v>
      </c>
      <c r="AD239" s="1117">
        <f t="shared" si="52"/>
        <v>0</v>
      </c>
      <c r="AF239" s="1117">
        <f t="shared" si="53"/>
        <v>0</v>
      </c>
      <c r="AG239" s="1117">
        <f t="shared" si="53"/>
        <v>0</v>
      </c>
      <c r="AH239" s="1117">
        <f t="shared" si="53"/>
        <v>0</v>
      </c>
      <c r="AI239" s="1117">
        <f t="shared" si="53"/>
        <v>0</v>
      </c>
      <c r="AJ239" s="1117">
        <f t="shared" si="53"/>
        <v>0</v>
      </c>
      <c r="AK239" s="1117">
        <f t="shared" si="53"/>
        <v>0</v>
      </c>
      <c r="AL239" s="1117">
        <f t="shared" si="53"/>
        <v>0</v>
      </c>
      <c r="AM239" s="1117">
        <f t="shared" si="53"/>
        <v>0</v>
      </c>
      <c r="AN239" s="1117">
        <f t="shared" si="53"/>
        <v>0</v>
      </c>
      <c r="AO239" s="1117">
        <f t="shared" si="53"/>
        <v>0</v>
      </c>
      <c r="AP239" s="1117">
        <f t="shared" si="53"/>
        <v>0</v>
      </c>
      <c r="AQ239" s="1117">
        <f t="shared" si="53"/>
        <v>0</v>
      </c>
      <c r="AR239" s="1117">
        <f t="shared" si="53"/>
        <v>0</v>
      </c>
      <c r="AS239" s="1117">
        <f t="shared" si="53"/>
        <v>0</v>
      </c>
      <c r="AT239" s="1117">
        <f t="shared" si="53"/>
        <v>0</v>
      </c>
    </row>
    <row r="240" spans="1:46" hidden="1" outlineLevel="1">
      <c r="A240" s="1150"/>
      <c r="B240" s="1150"/>
      <c r="C240" s="932" t="s">
        <v>389</v>
      </c>
      <c r="D240" s="932" t="s">
        <v>855</v>
      </c>
      <c r="E240" s="1152" t="s">
        <v>370</v>
      </c>
      <c r="F240" s="1161"/>
      <c r="G240" s="1161"/>
      <c r="H240" s="1161"/>
      <c r="I240" s="1161"/>
      <c r="J240" s="1161"/>
      <c r="K240" s="1161"/>
      <c r="L240" s="1161"/>
      <c r="M240" s="1161"/>
      <c r="N240" s="1161"/>
      <c r="O240" s="1161"/>
      <c r="P240" s="1161"/>
      <c r="Q240" s="1161"/>
      <c r="R240" s="1161"/>
      <c r="S240" s="1161"/>
      <c r="T240" s="1161"/>
      <c r="V240" s="1117">
        <v>20</v>
      </c>
      <c r="W240" s="1117">
        <f t="shared" si="48"/>
        <v>0</v>
      </c>
      <c r="X240" s="1136">
        <f t="shared" si="46"/>
        <v>0</v>
      </c>
      <c r="Y240" s="932">
        <f>Input!$C$8</f>
        <v>2027</v>
      </c>
      <c r="Z240" s="932">
        <f>Input!$D$8</f>
        <v>1</v>
      </c>
      <c r="AA240" s="1117">
        <f t="shared" si="49"/>
        <v>0</v>
      </c>
      <c r="AB240" s="932">
        <f t="shared" si="50"/>
        <v>2047</v>
      </c>
      <c r="AC240" s="932">
        <f t="shared" si="51"/>
        <v>0</v>
      </c>
      <c r="AD240" s="1117">
        <f t="shared" si="52"/>
        <v>0</v>
      </c>
      <c r="AF240" s="1117">
        <f t="shared" si="53"/>
        <v>0</v>
      </c>
      <c r="AG240" s="1117">
        <f t="shared" si="53"/>
        <v>0</v>
      </c>
      <c r="AH240" s="1117">
        <f t="shared" si="53"/>
        <v>0</v>
      </c>
      <c r="AI240" s="1117">
        <f t="shared" si="53"/>
        <v>0</v>
      </c>
      <c r="AJ240" s="1117">
        <f t="shared" si="53"/>
        <v>0</v>
      </c>
      <c r="AK240" s="1117">
        <f t="shared" si="53"/>
        <v>0</v>
      </c>
      <c r="AL240" s="1117">
        <f t="shared" si="53"/>
        <v>0</v>
      </c>
      <c r="AM240" s="1117">
        <f t="shared" si="53"/>
        <v>0</v>
      </c>
      <c r="AN240" s="1117">
        <f t="shared" si="53"/>
        <v>0</v>
      </c>
      <c r="AO240" s="1117">
        <f t="shared" si="53"/>
        <v>0</v>
      </c>
      <c r="AP240" s="1117">
        <f t="shared" si="53"/>
        <v>0</v>
      </c>
      <c r="AQ240" s="1117">
        <f t="shared" si="53"/>
        <v>0</v>
      </c>
      <c r="AR240" s="1117">
        <f t="shared" si="53"/>
        <v>0</v>
      </c>
      <c r="AS240" s="1117">
        <f t="shared" si="53"/>
        <v>0</v>
      </c>
      <c r="AT240" s="1117">
        <f t="shared" si="53"/>
        <v>0</v>
      </c>
    </row>
    <row r="241" spans="1:46" hidden="1" outlineLevel="1">
      <c r="A241" s="1150"/>
      <c r="B241" s="1150"/>
      <c r="C241" s="932" t="s">
        <v>856</v>
      </c>
      <c r="D241" s="932" t="s">
        <v>855</v>
      </c>
      <c r="E241" s="1152" t="s">
        <v>370</v>
      </c>
      <c r="F241" s="1161"/>
      <c r="G241" s="1161"/>
      <c r="H241" s="1161"/>
      <c r="I241" s="1161"/>
      <c r="J241" s="1161"/>
      <c r="K241" s="1161"/>
      <c r="L241" s="1161"/>
      <c r="M241" s="1161"/>
      <c r="N241" s="1161"/>
      <c r="O241" s="1161"/>
      <c r="P241" s="1161"/>
      <c r="Q241" s="1161"/>
      <c r="R241" s="1161"/>
      <c r="S241" s="1161"/>
      <c r="T241" s="1161"/>
      <c r="V241" s="1117">
        <v>20</v>
      </c>
      <c r="W241" s="1117">
        <f t="shared" si="48"/>
        <v>0</v>
      </c>
      <c r="X241" s="1136">
        <f t="shared" si="46"/>
        <v>0</v>
      </c>
      <c r="Y241" s="932">
        <f>Input!$C$8</f>
        <v>2027</v>
      </c>
      <c r="Z241" s="932">
        <f>Input!$D$8</f>
        <v>1</v>
      </c>
      <c r="AA241" s="1117">
        <f t="shared" si="49"/>
        <v>0</v>
      </c>
      <c r="AB241" s="932">
        <f t="shared" si="50"/>
        <v>2047</v>
      </c>
      <c r="AC241" s="932">
        <f t="shared" si="51"/>
        <v>0</v>
      </c>
      <c r="AD241" s="1117">
        <f t="shared" si="52"/>
        <v>0</v>
      </c>
      <c r="AF241" s="1117">
        <f t="shared" si="53"/>
        <v>0</v>
      </c>
      <c r="AG241" s="1117">
        <f t="shared" si="53"/>
        <v>0</v>
      </c>
      <c r="AH241" s="1117">
        <f t="shared" si="53"/>
        <v>0</v>
      </c>
      <c r="AI241" s="1117">
        <f t="shared" si="53"/>
        <v>0</v>
      </c>
      <c r="AJ241" s="1117">
        <f t="shared" si="53"/>
        <v>0</v>
      </c>
      <c r="AK241" s="1117">
        <f t="shared" si="53"/>
        <v>0</v>
      </c>
      <c r="AL241" s="1117">
        <f t="shared" si="53"/>
        <v>0</v>
      </c>
      <c r="AM241" s="1117">
        <f t="shared" si="53"/>
        <v>0</v>
      </c>
      <c r="AN241" s="1117">
        <f t="shared" si="53"/>
        <v>0</v>
      </c>
      <c r="AO241" s="1117">
        <f t="shared" si="53"/>
        <v>0</v>
      </c>
      <c r="AP241" s="1117">
        <f t="shared" si="53"/>
        <v>0</v>
      </c>
      <c r="AQ241" s="1117">
        <f t="shared" si="53"/>
        <v>0</v>
      </c>
      <c r="AR241" s="1117">
        <f t="shared" si="53"/>
        <v>0</v>
      </c>
      <c r="AS241" s="1117">
        <f t="shared" si="53"/>
        <v>0</v>
      </c>
      <c r="AT241" s="1117">
        <f t="shared" si="53"/>
        <v>0</v>
      </c>
    </row>
    <row r="242" spans="1:46" hidden="1" outlineLevel="1">
      <c r="A242" s="1150"/>
      <c r="B242" s="1150"/>
      <c r="C242" s="932" t="s">
        <v>857</v>
      </c>
      <c r="D242" s="932" t="s">
        <v>855</v>
      </c>
      <c r="E242" s="1152" t="s">
        <v>370</v>
      </c>
      <c r="F242" s="1161"/>
      <c r="G242" s="1161"/>
      <c r="H242" s="1161"/>
      <c r="I242" s="1161"/>
      <c r="J242" s="1161"/>
      <c r="K242" s="1161"/>
      <c r="L242" s="1161"/>
      <c r="M242" s="1161"/>
      <c r="N242" s="1161"/>
      <c r="O242" s="1161"/>
      <c r="P242" s="1161"/>
      <c r="Q242" s="1161"/>
      <c r="R242" s="1161"/>
      <c r="S242" s="1161"/>
      <c r="T242" s="1161"/>
      <c r="V242" s="1117">
        <v>20</v>
      </c>
      <c r="W242" s="1117">
        <f t="shared" si="48"/>
        <v>0</v>
      </c>
      <c r="X242" s="1136">
        <f t="shared" si="46"/>
        <v>0</v>
      </c>
      <c r="Y242" s="932">
        <f>Input!$C$8</f>
        <v>2027</v>
      </c>
      <c r="Z242" s="932">
        <f>Input!$D$8</f>
        <v>1</v>
      </c>
      <c r="AA242" s="1117">
        <f t="shared" si="49"/>
        <v>0</v>
      </c>
      <c r="AB242" s="932">
        <f t="shared" si="50"/>
        <v>2047</v>
      </c>
      <c r="AC242" s="932">
        <f t="shared" si="51"/>
        <v>0</v>
      </c>
      <c r="AD242" s="1117">
        <f t="shared" si="52"/>
        <v>0</v>
      </c>
      <c r="AF242" s="1117">
        <f t="shared" si="53"/>
        <v>0</v>
      </c>
      <c r="AG242" s="1117">
        <f t="shared" si="53"/>
        <v>0</v>
      </c>
      <c r="AH242" s="1117">
        <f t="shared" si="53"/>
        <v>0</v>
      </c>
      <c r="AI242" s="1117">
        <f t="shared" si="53"/>
        <v>0</v>
      </c>
      <c r="AJ242" s="1117">
        <f t="shared" si="53"/>
        <v>0</v>
      </c>
      <c r="AK242" s="1117">
        <f t="shared" si="53"/>
        <v>0</v>
      </c>
      <c r="AL242" s="1117">
        <f t="shared" si="53"/>
        <v>0</v>
      </c>
      <c r="AM242" s="1117">
        <f t="shared" si="53"/>
        <v>0</v>
      </c>
      <c r="AN242" s="1117">
        <f t="shared" si="53"/>
        <v>0</v>
      </c>
      <c r="AO242" s="1117">
        <f t="shared" si="53"/>
        <v>0</v>
      </c>
      <c r="AP242" s="1117">
        <f t="shared" si="53"/>
        <v>0</v>
      </c>
      <c r="AQ242" s="1117">
        <f t="shared" si="53"/>
        <v>0</v>
      </c>
      <c r="AR242" s="1117">
        <f t="shared" si="53"/>
        <v>0</v>
      </c>
      <c r="AS242" s="1117">
        <f t="shared" si="53"/>
        <v>0</v>
      </c>
      <c r="AT242" s="1117">
        <f t="shared" si="53"/>
        <v>0</v>
      </c>
    </row>
    <row r="243" spans="1:46" hidden="1" outlineLevel="1">
      <c r="A243" s="1150"/>
      <c r="B243" s="1150"/>
      <c r="C243" s="932" t="s">
        <v>859</v>
      </c>
      <c r="D243" s="932" t="s">
        <v>855</v>
      </c>
      <c r="E243" s="1152" t="s">
        <v>370</v>
      </c>
      <c r="F243" s="1161"/>
      <c r="G243" s="1161"/>
      <c r="H243" s="1161"/>
      <c r="I243" s="1161"/>
      <c r="J243" s="1161"/>
      <c r="K243" s="1161"/>
      <c r="L243" s="1161"/>
      <c r="M243" s="1161"/>
      <c r="N243" s="1161"/>
      <c r="O243" s="1161"/>
      <c r="P243" s="1161"/>
      <c r="Q243" s="1161"/>
      <c r="R243" s="1161"/>
      <c r="S243" s="1161"/>
      <c r="T243" s="1161"/>
      <c r="V243" s="1117">
        <v>20</v>
      </c>
      <c r="W243" s="1117">
        <f t="shared" si="48"/>
        <v>0</v>
      </c>
      <c r="X243" s="1136">
        <f t="shared" si="46"/>
        <v>0</v>
      </c>
      <c r="Y243" s="932">
        <f>Input!$C$8</f>
        <v>2027</v>
      </c>
      <c r="Z243" s="932">
        <f>Input!$D$8</f>
        <v>1</v>
      </c>
      <c r="AA243" s="1117">
        <f t="shared" si="49"/>
        <v>0</v>
      </c>
      <c r="AB243" s="932">
        <f t="shared" si="50"/>
        <v>2047</v>
      </c>
      <c r="AC243" s="932">
        <f t="shared" si="51"/>
        <v>0</v>
      </c>
      <c r="AD243" s="1117">
        <f t="shared" si="52"/>
        <v>0</v>
      </c>
      <c r="AF243" s="1117">
        <f t="shared" si="53"/>
        <v>0</v>
      </c>
      <c r="AG243" s="1117">
        <f t="shared" si="53"/>
        <v>0</v>
      </c>
      <c r="AH243" s="1117">
        <f t="shared" si="53"/>
        <v>0</v>
      </c>
      <c r="AI243" s="1117">
        <f t="shared" si="53"/>
        <v>0</v>
      </c>
      <c r="AJ243" s="1117">
        <f t="shared" si="53"/>
        <v>0</v>
      </c>
      <c r="AK243" s="1117">
        <f t="shared" si="53"/>
        <v>0</v>
      </c>
      <c r="AL243" s="1117">
        <f t="shared" si="53"/>
        <v>0</v>
      </c>
      <c r="AM243" s="1117">
        <f t="shared" si="53"/>
        <v>0</v>
      </c>
      <c r="AN243" s="1117">
        <f t="shared" si="53"/>
        <v>0</v>
      </c>
      <c r="AO243" s="1117">
        <f t="shared" si="53"/>
        <v>0</v>
      </c>
      <c r="AP243" s="1117">
        <f t="shared" si="53"/>
        <v>0</v>
      </c>
      <c r="AQ243" s="1117">
        <f t="shared" si="53"/>
        <v>0</v>
      </c>
      <c r="AR243" s="1117">
        <f t="shared" si="53"/>
        <v>0</v>
      </c>
      <c r="AS243" s="1117">
        <f t="shared" si="53"/>
        <v>0</v>
      </c>
      <c r="AT243" s="1117">
        <f t="shared" si="53"/>
        <v>0</v>
      </c>
    </row>
    <row r="244" spans="1:46" hidden="1" outlineLevel="1">
      <c r="A244" s="1150"/>
      <c r="B244" s="1150"/>
      <c r="C244" s="932" t="s">
        <v>860</v>
      </c>
      <c r="D244" s="932" t="s">
        <v>855</v>
      </c>
      <c r="E244" s="1152" t="s">
        <v>370</v>
      </c>
      <c r="F244" s="1161"/>
      <c r="G244" s="1161"/>
      <c r="H244" s="1161"/>
      <c r="I244" s="1161"/>
      <c r="J244" s="1161"/>
      <c r="K244" s="1161"/>
      <c r="L244" s="1161"/>
      <c r="M244" s="1161"/>
      <c r="N244" s="1161"/>
      <c r="O244" s="1161"/>
      <c r="P244" s="1161"/>
      <c r="Q244" s="1161"/>
      <c r="R244" s="1161"/>
      <c r="S244" s="1161"/>
      <c r="T244" s="1161"/>
      <c r="V244" s="1117">
        <v>20</v>
      </c>
      <c r="W244" s="1117">
        <f t="shared" si="48"/>
        <v>0</v>
      </c>
      <c r="X244" s="1136">
        <f t="shared" si="46"/>
        <v>0</v>
      </c>
      <c r="Y244" s="932">
        <f>Input!$C$8</f>
        <v>2027</v>
      </c>
      <c r="Z244" s="932">
        <f>Input!$D$8</f>
        <v>1</v>
      </c>
      <c r="AA244" s="1117">
        <f t="shared" si="49"/>
        <v>0</v>
      </c>
      <c r="AB244" s="932">
        <f t="shared" si="50"/>
        <v>2047</v>
      </c>
      <c r="AC244" s="932">
        <f t="shared" si="51"/>
        <v>0</v>
      </c>
      <c r="AD244" s="1117">
        <f t="shared" si="52"/>
        <v>0</v>
      </c>
      <c r="AF244" s="1117">
        <f t="shared" si="53"/>
        <v>0</v>
      </c>
      <c r="AG244" s="1117">
        <f t="shared" si="53"/>
        <v>0</v>
      </c>
      <c r="AH244" s="1117">
        <f t="shared" si="53"/>
        <v>0</v>
      </c>
      <c r="AI244" s="1117">
        <f t="shared" si="53"/>
        <v>0</v>
      </c>
      <c r="AJ244" s="1117">
        <f t="shared" si="53"/>
        <v>0</v>
      </c>
      <c r="AK244" s="1117">
        <f t="shared" si="53"/>
        <v>0</v>
      </c>
      <c r="AL244" s="1117">
        <f t="shared" si="53"/>
        <v>0</v>
      </c>
      <c r="AM244" s="1117">
        <f t="shared" si="53"/>
        <v>0</v>
      </c>
      <c r="AN244" s="1117">
        <f t="shared" si="53"/>
        <v>0</v>
      </c>
      <c r="AO244" s="1117">
        <f t="shared" si="53"/>
        <v>0</v>
      </c>
      <c r="AP244" s="1117">
        <f t="shared" si="53"/>
        <v>0</v>
      </c>
      <c r="AQ244" s="1117">
        <f t="shared" si="53"/>
        <v>0</v>
      </c>
      <c r="AR244" s="1117">
        <f t="shared" si="53"/>
        <v>0</v>
      </c>
      <c r="AS244" s="1117">
        <f t="shared" si="53"/>
        <v>0</v>
      </c>
      <c r="AT244" s="1117">
        <f t="shared" si="53"/>
        <v>0</v>
      </c>
    </row>
    <row r="245" spans="1:46" hidden="1" outlineLevel="1">
      <c r="A245" s="1150"/>
      <c r="B245" s="1150"/>
      <c r="C245" s="932" t="s">
        <v>861</v>
      </c>
      <c r="D245" s="932" t="s">
        <v>855</v>
      </c>
      <c r="E245" s="1152" t="s">
        <v>370</v>
      </c>
      <c r="F245" s="1161"/>
      <c r="G245" s="1161"/>
      <c r="H245" s="1161"/>
      <c r="I245" s="1161"/>
      <c r="J245" s="1161"/>
      <c r="K245" s="1161"/>
      <c r="L245" s="1161"/>
      <c r="M245" s="1161"/>
      <c r="N245" s="1161"/>
      <c r="O245" s="1161"/>
      <c r="P245" s="1161"/>
      <c r="Q245" s="1161"/>
      <c r="R245" s="1161"/>
      <c r="S245" s="1161"/>
      <c r="T245" s="1161"/>
      <c r="V245" s="1117">
        <v>20</v>
      </c>
      <c r="W245" s="1117">
        <f t="shared" si="48"/>
        <v>0</v>
      </c>
      <c r="X245" s="1136">
        <f t="shared" si="46"/>
        <v>0</v>
      </c>
      <c r="Y245" s="932">
        <f>Input!$C$8</f>
        <v>2027</v>
      </c>
      <c r="Z245" s="932">
        <f>Input!$D$8</f>
        <v>1</v>
      </c>
      <c r="AA245" s="1117">
        <f t="shared" si="49"/>
        <v>0</v>
      </c>
      <c r="AB245" s="932">
        <f t="shared" si="50"/>
        <v>2047</v>
      </c>
      <c r="AC245" s="932">
        <f t="shared" si="51"/>
        <v>0</v>
      </c>
      <c r="AD245" s="1117">
        <f t="shared" si="52"/>
        <v>0</v>
      </c>
      <c r="AF245" s="1117">
        <f t="shared" si="53"/>
        <v>0</v>
      </c>
      <c r="AG245" s="1117">
        <f t="shared" si="53"/>
        <v>0</v>
      </c>
      <c r="AH245" s="1117">
        <f t="shared" si="53"/>
        <v>0</v>
      </c>
      <c r="AI245" s="1117">
        <f t="shared" si="53"/>
        <v>0</v>
      </c>
      <c r="AJ245" s="1117">
        <f t="shared" si="53"/>
        <v>0</v>
      </c>
      <c r="AK245" s="1117">
        <f t="shared" si="53"/>
        <v>0</v>
      </c>
      <c r="AL245" s="1117">
        <f t="shared" si="53"/>
        <v>0</v>
      </c>
      <c r="AM245" s="1117">
        <f t="shared" si="53"/>
        <v>0</v>
      </c>
      <c r="AN245" s="1117">
        <f t="shared" si="53"/>
        <v>0</v>
      </c>
      <c r="AO245" s="1117">
        <f t="shared" si="53"/>
        <v>0</v>
      </c>
      <c r="AP245" s="1117">
        <f t="shared" si="53"/>
        <v>0</v>
      </c>
      <c r="AQ245" s="1117">
        <f t="shared" si="53"/>
        <v>0</v>
      </c>
      <c r="AR245" s="1117">
        <f t="shared" si="53"/>
        <v>0</v>
      </c>
      <c r="AS245" s="1117">
        <f t="shared" si="53"/>
        <v>0</v>
      </c>
      <c r="AT245" s="1117">
        <f t="shared" si="53"/>
        <v>0</v>
      </c>
    </row>
    <row r="246" spans="1:46" hidden="1" outlineLevel="1">
      <c r="A246" s="1150"/>
      <c r="B246" s="1150"/>
      <c r="C246" s="932" t="s">
        <v>390</v>
      </c>
      <c r="D246" s="1159" t="s">
        <v>855</v>
      </c>
      <c r="E246" s="1152" t="s">
        <v>370</v>
      </c>
      <c r="F246" s="1161"/>
      <c r="G246" s="1161"/>
      <c r="H246" s="1161"/>
      <c r="I246" s="1161"/>
      <c r="J246" s="1161"/>
      <c r="K246" s="1161"/>
      <c r="L246" s="1161"/>
      <c r="M246" s="1161"/>
      <c r="N246" s="1161"/>
      <c r="O246" s="1161"/>
      <c r="P246" s="1161"/>
      <c r="Q246" s="1161"/>
      <c r="R246" s="1161"/>
      <c r="S246" s="1161"/>
      <c r="T246" s="1161"/>
      <c r="V246" s="1117">
        <v>20</v>
      </c>
      <c r="W246" s="1117">
        <f t="shared" si="48"/>
        <v>0</v>
      </c>
      <c r="X246" s="1136">
        <f t="shared" si="46"/>
        <v>0</v>
      </c>
      <c r="Y246" s="932">
        <f>Input!$C$8</f>
        <v>2027</v>
      </c>
      <c r="Z246" s="932">
        <f>Input!$D$8</f>
        <v>1</v>
      </c>
      <c r="AA246" s="1117">
        <f t="shared" si="49"/>
        <v>0</v>
      </c>
      <c r="AB246" s="932">
        <f t="shared" si="50"/>
        <v>2047</v>
      </c>
      <c r="AC246" s="932">
        <f t="shared" si="51"/>
        <v>0</v>
      </c>
      <c r="AD246" s="1117">
        <f t="shared" si="52"/>
        <v>0</v>
      </c>
      <c r="AF246" s="1117">
        <f t="shared" si="53"/>
        <v>0</v>
      </c>
      <c r="AG246" s="1117">
        <f t="shared" si="53"/>
        <v>0</v>
      </c>
      <c r="AH246" s="1117">
        <f t="shared" si="53"/>
        <v>0</v>
      </c>
      <c r="AI246" s="1117">
        <f t="shared" si="53"/>
        <v>0</v>
      </c>
      <c r="AJ246" s="1117">
        <f t="shared" si="53"/>
        <v>0</v>
      </c>
      <c r="AK246" s="1117">
        <f t="shared" si="53"/>
        <v>0</v>
      </c>
      <c r="AL246" s="1117">
        <f t="shared" si="53"/>
        <v>0</v>
      </c>
      <c r="AM246" s="1117">
        <f t="shared" si="53"/>
        <v>0</v>
      </c>
      <c r="AN246" s="1117">
        <f t="shared" si="53"/>
        <v>0</v>
      </c>
      <c r="AO246" s="1117">
        <f t="shared" si="53"/>
        <v>0</v>
      </c>
      <c r="AP246" s="1117">
        <f t="shared" si="53"/>
        <v>0</v>
      </c>
      <c r="AQ246" s="1117">
        <f t="shared" si="53"/>
        <v>0</v>
      </c>
      <c r="AR246" s="1117">
        <f t="shared" si="53"/>
        <v>0</v>
      </c>
      <c r="AS246" s="1117">
        <f t="shared" si="53"/>
        <v>0</v>
      </c>
      <c r="AT246" s="1117">
        <f t="shared" si="53"/>
        <v>0</v>
      </c>
    </row>
    <row r="247" spans="1:46" hidden="1" outlineLevel="1">
      <c r="A247" s="1150"/>
      <c r="B247" s="1150"/>
      <c r="C247" s="932" t="s">
        <v>862</v>
      </c>
      <c r="D247" s="1159" t="s">
        <v>855</v>
      </c>
      <c r="E247" s="1152" t="s">
        <v>370</v>
      </c>
      <c r="F247" s="1161"/>
      <c r="G247" s="1161"/>
      <c r="H247" s="1161"/>
      <c r="I247" s="1161"/>
      <c r="J247" s="1161"/>
      <c r="K247" s="1161"/>
      <c r="L247" s="1161"/>
      <c r="M247" s="1161"/>
      <c r="N247" s="1161"/>
      <c r="O247" s="1161"/>
      <c r="P247" s="1161"/>
      <c r="Q247" s="1161"/>
      <c r="R247" s="1161"/>
      <c r="S247" s="1161"/>
      <c r="T247" s="1161"/>
      <c r="V247" s="1117">
        <v>20</v>
      </c>
      <c r="W247" s="1117">
        <f t="shared" si="48"/>
        <v>0</v>
      </c>
      <c r="X247" s="1136">
        <f t="shared" si="46"/>
        <v>0</v>
      </c>
      <c r="Y247" s="932">
        <f>Input!$C$8</f>
        <v>2027</v>
      </c>
      <c r="Z247" s="932">
        <f>Input!$D$8</f>
        <v>1</v>
      </c>
      <c r="AA247" s="1117">
        <f t="shared" si="49"/>
        <v>0</v>
      </c>
      <c r="AB247" s="932">
        <f t="shared" si="50"/>
        <v>2047</v>
      </c>
      <c r="AC247" s="932">
        <f t="shared" si="51"/>
        <v>0</v>
      </c>
      <c r="AD247" s="1117">
        <f t="shared" si="52"/>
        <v>0</v>
      </c>
      <c r="AF247" s="1117">
        <f t="shared" si="53"/>
        <v>0</v>
      </c>
      <c r="AG247" s="1117">
        <f t="shared" si="53"/>
        <v>0</v>
      </c>
      <c r="AH247" s="1117">
        <f t="shared" si="53"/>
        <v>0</v>
      </c>
      <c r="AI247" s="1117">
        <f t="shared" si="53"/>
        <v>0</v>
      </c>
      <c r="AJ247" s="1117">
        <f t="shared" si="53"/>
        <v>0</v>
      </c>
      <c r="AK247" s="1117">
        <f t="shared" si="53"/>
        <v>0</v>
      </c>
      <c r="AL247" s="1117">
        <f t="shared" si="53"/>
        <v>0</v>
      </c>
      <c r="AM247" s="1117">
        <f t="shared" si="53"/>
        <v>0</v>
      </c>
      <c r="AN247" s="1117">
        <f t="shared" si="53"/>
        <v>0</v>
      </c>
      <c r="AO247" s="1117">
        <f t="shared" si="53"/>
        <v>0</v>
      </c>
      <c r="AP247" s="1117">
        <f t="shared" si="53"/>
        <v>0</v>
      </c>
      <c r="AQ247" s="1117">
        <f t="shared" si="53"/>
        <v>0</v>
      </c>
      <c r="AR247" s="1117">
        <f t="shared" si="53"/>
        <v>0</v>
      </c>
      <c r="AS247" s="1117">
        <f t="shared" si="53"/>
        <v>0</v>
      </c>
      <c r="AT247" s="1117">
        <f t="shared" si="53"/>
        <v>0</v>
      </c>
    </row>
    <row r="248" spans="1:46" hidden="1" outlineLevel="1">
      <c r="A248" s="1150"/>
      <c r="B248" s="1150"/>
      <c r="C248" s="932" t="s">
        <v>863</v>
      </c>
      <c r="D248" s="1159" t="s">
        <v>855</v>
      </c>
      <c r="E248" s="1152" t="s">
        <v>370</v>
      </c>
      <c r="F248" s="1161"/>
      <c r="G248" s="1161"/>
      <c r="H248" s="1161"/>
      <c r="I248" s="1161"/>
      <c r="J248" s="1161"/>
      <c r="K248" s="1161"/>
      <c r="L248" s="1161"/>
      <c r="M248" s="1161"/>
      <c r="N248" s="1161"/>
      <c r="O248" s="1161"/>
      <c r="P248" s="1161"/>
      <c r="Q248" s="1161"/>
      <c r="R248" s="1161"/>
      <c r="S248" s="1161"/>
      <c r="T248" s="1161"/>
      <c r="V248" s="1117">
        <v>20</v>
      </c>
      <c r="W248" s="1117">
        <f t="shared" si="48"/>
        <v>0</v>
      </c>
      <c r="X248" s="1136">
        <f t="shared" si="46"/>
        <v>0</v>
      </c>
      <c r="Y248" s="932">
        <f>Input!$C$8</f>
        <v>2027</v>
      </c>
      <c r="Z248" s="932">
        <f>Input!$D$8</f>
        <v>1</v>
      </c>
      <c r="AA248" s="1117">
        <f t="shared" si="49"/>
        <v>0</v>
      </c>
      <c r="AB248" s="932">
        <f t="shared" si="50"/>
        <v>2047</v>
      </c>
      <c r="AC248" s="932">
        <f t="shared" si="51"/>
        <v>0</v>
      </c>
      <c r="AD248" s="1117">
        <f t="shared" si="52"/>
        <v>0</v>
      </c>
      <c r="AF248" s="1117">
        <f t="shared" si="53"/>
        <v>0</v>
      </c>
      <c r="AG248" s="1117">
        <f t="shared" si="53"/>
        <v>0</v>
      </c>
      <c r="AH248" s="1117">
        <f t="shared" si="53"/>
        <v>0</v>
      </c>
      <c r="AI248" s="1117">
        <f t="shared" si="53"/>
        <v>0</v>
      </c>
      <c r="AJ248" s="1117">
        <f t="shared" si="53"/>
        <v>0</v>
      </c>
      <c r="AK248" s="1117">
        <f t="shared" si="53"/>
        <v>0</v>
      </c>
      <c r="AL248" s="1117">
        <f t="shared" si="53"/>
        <v>0</v>
      </c>
      <c r="AM248" s="1117">
        <f t="shared" si="53"/>
        <v>0</v>
      </c>
      <c r="AN248" s="1117">
        <f t="shared" si="53"/>
        <v>0</v>
      </c>
      <c r="AO248" s="1117">
        <f t="shared" si="53"/>
        <v>0</v>
      </c>
      <c r="AP248" s="1117">
        <f t="shared" si="53"/>
        <v>0</v>
      </c>
      <c r="AQ248" s="1117">
        <f t="shared" si="53"/>
        <v>0</v>
      </c>
      <c r="AR248" s="1117">
        <f t="shared" si="53"/>
        <v>0</v>
      </c>
      <c r="AS248" s="1117">
        <f t="shared" si="53"/>
        <v>0</v>
      </c>
      <c r="AT248" s="1117">
        <f t="shared" si="53"/>
        <v>0</v>
      </c>
    </row>
    <row r="249" spans="1:46" hidden="1" outlineLevel="1">
      <c r="A249" s="1150"/>
      <c r="B249" s="1150"/>
      <c r="C249" s="932" t="s">
        <v>854</v>
      </c>
      <c r="D249" s="1152" t="s">
        <v>868</v>
      </c>
      <c r="E249" s="1152" t="s">
        <v>371</v>
      </c>
      <c r="F249" s="1161"/>
      <c r="G249" s="1161"/>
      <c r="H249" s="1161"/>
      <c r="I249" s="1161"/>
      <c r="J249" s="1161"/>
      <c r="K249" s="1161"/>
      <c r="L249" s="1161"/>
      <c r="M249" s="1161"/>
      <c r="N249" s="1161"/>
      <c r="O249" s="1161"/>
      <c r="P249" s="1161"/>
      <c r="Q249" s="1161"/>
      <c r="R249" s="1161"/>
      <c r="S249" s="1161"/>
      <c r="T249" s="1161"/>
      <c r="V249" s="1117">
        <v>20</v>
      </c>
      <c r="W249" s="1117">
        <f t="shared" si="48"/>
        <v>0</v>
      </c>
      <c r="X249" s="1136">
        <f t="shared" si="46"/>
        <v>0</v>
      </c>
      <c r="Y249" s="932">
        <f>Input!$C$8</f>
        <v>2027</v>
      </c>
      <c r="Z249" s="932">
        <f>Input!$D$8</f>
        <v>1</v>
      </c>
      <c r="AA249" s="1117">
        <f t="shared" si="49"/>
        <v>0</v>
      </c>
      <c r="AB249" s="932">
        <f t="shared" si="50"/>
        <v>2047</v>
      </c>
      <c r="AC249" s="932">
        <f t="shared" si="51"/>
        <v>0</v>
      </c>
      <c r="AD249" s="1117">
        <f t="shared" si="52"/>
        <v>0</v>
      </c>
      <c r="AF249" s="1117">
        <f t="shared" si="53"/>
        <v>0</v>
      </c>
      <c r="AG249" s="1117">
        <f t="shared" si="53"/>
        <v>0</v>
      </c>
      <c r="AH249" s="1117">
        <f t="shared" si="53"/>
        <v>0</v>
      </c>
      <c r="AI249" s="1117">
        <f t="shared" si="53"/>
        <v>0</v>
      </c>
      <c r="AJ249" s="1117">
        <f t="shared" si="53"/>
        <v>0</v>
      </c>
      <c r="AK249" s="1117">
        <f t="shared" si="53"/>
        <v>0</v>
      </c>
      <c r="AL249" s="1117">
        <f t="shared" si="53"/>
        <v>0</v>
      </c>
      <c r="AM249" s="1117">
        <f t="shared" si="53"/>
        <v>0</v>
      </c>
      <c r="AN249" s="1117">
        <f t="shared" si="53"/>
        <v>0</v>
      </c>
      <c r="AO249" s="1117">
        <f t="shared" si="53"/>
        <v>0</v>
      </c>
      <c r="AP249" s="1117">
        <f t="shared" si="53"/>
        <v>0</v>
      </c>
      <c r="AQ249" s="1117">
        <f t="shared" si="53"/>
        <v>0</v>
      </c>
      <c r="AR249" s="1117">
        <f t="shared" si="53"/>
        <v>0</v>
      </c>
      <c r="AS249" s="1117">
        <f t="shared" si="53"/>
        <v>0</v>
      </c>
      <c r="AT249" s="1117">
        <f t="shared" si="53"/>
        <v>0</v>
      </c>
    </row>
    <row r="250" spans="1:46" hidden="1" outlineLevel="1">
      <c r="A250" s="1150"/>
      <c r="B250" s="1150"/>
      <c r="C250" s="932" t="s">
        <v>387</v>
      </c>
      <c r="D250" s="1152" t="s">
        <v>868</v>
      </c>
      <c r="E250" s="1152" t="s">
        <v>371</v>
      </c>
      <c r="F250" s="1161"/>
      <c r="G250" s="1161"/>
      <c r="H250" s="1161"/>
      <c r="I250" s="1161"/>
      <c r="J250" s="1161"/>
      <c r="K250" s="1161"/>
      <c r="L250" s="1161"/>
      <c r="M250" s="1161"/>
      <c r="N250" s="1161"/>
      <c r="O250" s="1161"/>
      <c r="P250" s="1161"/>
      <c r="Q250" s="1161"/>
      <c r="R250" s="1161"/>
      <c r="S250" s="1161"/>
      <c r="T250" s="1161"/>
      <c r="V250" s="1117">
        <v>20</v>
      </c>
      <c r="W250" s="1117">
        <f t="shared" si="48"/>
        <v>0</v>
      </c>
      <c r="X250" s="1136">
        <f t="shared" si="46"/>
        <v>0</v>
      </c>
      <c r="Y250" s="932">
        <f>Input!$C$8</f>
        <v>2027</v>
      </c>
      <c r="Z250" s="932">
        <f>Input!$D$8</f>
        <v>1</v>
      </c>
      <c r="AA250" s="1117">
        <f t="shared" si="49"/>
        <v>0</v>
      </c>
      <c r="AB250" s="932">
        <f t="shared" si="50"/>
        <v>2047</v>
      </c>
      <c r="AC250" s="932">
        <f t="shared" si="51"/>
        <v>0</v>
      </c>
      <c r="AD250" s="1117">
        <f t="shared" si="52"/>
        <v>0</v>
      </c>
      <c r="AF250" s="1117">
        <f t="shared" ref="AF250:AT266" si="55">IF(OR(AF$18&lt;$Y250,AF$18&gt;$AB250),0,IF(AND(AF$18&gt;$Y250,AF$18&lt;$AB250),$X250,IF(AF$18=$Y250,$AA250,IF(AF$18=$AB250,$AD250,))))</f>
        <v>0</v>
      </c>
      <c r="AG250" s="1117">
        <f t="shared" si="55"/>
        <v>0</v>
      </c>
      <c r="AH250" s="1117">
        <f t="shared" si="55"/>
        <v>0</v>
      </c>
      <c r="AI250" s="1117">
        <f t="shared" si="55"/>
        <v>0</v>
      </c>
      <c r="AJ250" s="1117">
        <f t="shared" si="55"/>
        <v>0</v>
      </c>
      <c r="AK250" s="1117">
        <f t="shared" si="55"/>
        <v>0</v>
      </c>
      <c r="AL250" s="1117">
        <f t="shared" si="55"/>
        <v>0</v>
      </c>
      <c r="AM250" s="1117">
        <f t="shared" si="55"/>
        <v>0</v>
      </c>
      <c r="AN250" s="1117">
        <f t="shared" si="55"/>
        <v>0</v>
      </c>
      <c r="AO250" s="1117">
        <f t="shared" si="55"/>
        <v>0</v>
      </c>
      <c r="AP250" s="1117">
        <f t="shared" si="55"/>
        <v>0</v>
      </c>
      <c r="AQ250" s="1117">
        <f t="shared" si="55"/>
        <v>0</v>
      </c>
      <c r="AR250" s="1117">
        <f t="shared" si="55"/>
        <v>0</v>
      </c>
      <c r="AS250" s="1117">
        <f t="shared" si="55"/>
        <v>0</v>
      </c>
      <c r="AT250" s="1117">
        <f t="shared" si="55"/>
        <v>0</v>
      </c>
    </row>
    <row r="251" spans="1:46" hidden="1" outlineLevel="1">
      <c r="A251" s="1150"/>
      <c r="B251" s="1150"/>
      <c r="C251" s="932" t="s">
        <v>388</v>
      </c>
      <c r="D251" s="1152" t="s">
        <v>868</v>
      </c>
      <c r="E251" s="1152" t="s">
        <v>371</v>
      </c>
      <c r="F251" s="1161"/>
      <c r="G251" s="1161"/>
      <c r="H251" s="1161"/>
      <c r="I251" s="1161"/>
      <c r="J251" s="1161"/>
      <c r="K251" s="1161"/>
      <c r="L251" s="1161"/>
      <c r="M251" s="1161"/>
      <c r="N251" s="1161"/>
      <c r="O251" s="1161"/>
      <c r="P251" s="1161"/>
      <c r="Q251" s="1161"/>
      <c r="R251" s="1161"/>
      <c r="S251" s="1161"/>
      <c r="T251" s="1161"/>
      <c r="V251" s="1117">
        <v>20</v>
      </c>
      <c r="W251" s="1117">
        <f t="shared" si="48"/>
        <v>0</v>
      </c>
      <c r="X251" s="1136">
        <f t="shared" si="46"/>
        <v>0</v>
      </c>
      <c r="Y251" s="932">
        <f>Input!$C$8</f>
        <v>2027</v>
      </c>
      <c r="Z251" s="932">
        <f>Input!$D$8</f>
        <v>1</v>
      </c>
      <c r="AA251" s="1117">
        <f t="shared" si="49"/>
        <v>0</v>
      </c>
      <c r="AB251" s="932">
        <f t="shared" si="50"/>
        <v>2047</v>
      </c>
      <c r="AC251" s="932">
        <f t="shared" si="51"/>
        <v>0</v>
      </c>
      <c r="AD251" s="1117">
        <f t="shared" si="52"/>
        <v>0</v>
      </c>
      <c r="AF251" s="1117">
        <f t="shared" si="55"/>
        <v>0</v>
      </c>
      <c r="AG251" s="1117">
        <f t="shared" si="55"/>
        <v>0</v>
      </c>
      <c r="AH251" s="1117">
        <f t="shared" si="55"/>
        <v>0</v>
      </c>
      <c r="AI251" s="1117">
        <f t="shared" si="55"/>
        <v>0</v>
      </c>
      <c r="AJ251" s="1117">
        <f t="shared" si="55"/>
        <v>0</v>
      </c>
      <c r="AK251" s="1117">
        <f t="shared" si="55"/>
        <v>0</v>
      </c>
      <c r="AL251" s="1117">
        <f t="shared" si="55"/>
        <v>0</v>
      </c>
      <c r="AM251" s="1117">
        <f t="shared" si="55"/>
        <v>0</v>
      </c>
      <c r="AN251" s="1117">
        <f t="shared" si="55"/>
        <v>0</v>
      </c>
      <c r="AO251" s="1117">
        <f t="shared" si="55"/>
        <v>0</v>
      </c>
      <c r="AP251" s="1117">
        <f t="shared" si="55"/>
        <v>0</v>
      </c>
      <c r="AQ251" s="1117">
        <f t="shared" si="55"/>
        <v>0</v>
      </c>
      <c r="AR251" s="1117">
        <f t="shared" si="55"/>
        <v>0</v>
      </c>
      <c r="AS251" s="1117">
        <f t="shared" si="55"/>
        <v>0</v>
      </c>
      <c r="AT251" s="1117">
        <f t="shared" si="55"/>
        <v>0</v>
      </c>
    </row>
    <row r="252" spans="1:46" hidden="1" outlineLevel="1">
      <c r="A252" s="1150"/>
      <c r="B252" s="1150"/>
      <c r="C252" s="932" t="s">
        <v>389</v>
      </c>
      <c r="D252" s="1152" t="s">
        <v>868</v>
      </c>
      <c r="E252" s="1152" t="s">
        <v>371</v>
      </c>
      <c r="F252" s="1161"/>
      <c r="G252" s="1161"/>
      <c r="H252" s="1161"/>
      <c r="I252" s="1161"/>
      <c r="J252" s="1161"/>
      <c r="K252" s="1161"/>
      <c r="L252" s="1161"/>
      <c r="M252" s="1161"/>
      <c r="N252" s="1161"/>
      <c r="O252" s="1161"/>
      <c r="P252" s="1161"/>
      <c r="Q252" s="1161"/>
      <c r="R252" s="1161"/>
      <c r="S252" s="1161"/>
      <c r="T252" s="1161"/>
      <c r="V252" s="1117">
        <v>20</v>
      </c>
      <c r="W252" s="1117">
        <f t="shared" si="48"/>
        <v>0</v>
      </c>
      <c r="X252" s="1136">
        <f t="shared" si="46"/>
        <v>0</v>
      </c>
      <c r="Y252" s="932">
        <f>Input!$C$8</f>
        <v>2027</v>
      </c>
      <c r="Z252" s="932">
        <f>Input!$D$8</f>
        <v>1</v>
      </c>
      <c r="AA252" s="1117">
        <f t="shared" si="49"/>
        <v>0</v>
      </c>
      <c r="AB252" s="932">
        <f t="shared" si="50"/>
        <v>2047</v>
      </c>
      <c r="AC252" s="932">
        <f t="shared" si="51"/>
        <v>0</v>
      </c>
      <c r="AD252" s="1117">
        <f t="shared" si="52"/>
        <v>0</v>
      </c>
      <c r="AF252" s="1117">
        <f t="shared" si="55"/>
        <v>0</v>
      </c>
      <c r="AG252" s="1117">
        <f t="shared" si="55"/>
        <v>0</v>
      </c>
      <c r="AH252" s="1117">
        <f t="shared" si="55"/>
        <v>0</v>
      </c>
      <c r="AI252" s="1117">
        <f t="shared" si="55"/>
        <v>0</v>
      </c>
      <c r="AJ252" s="1117">
        <f t="shared" si="55"/>
        <v>0</v>
      </c>
      <c r="AK252" s="1117">
        <f t="shared" si="55"/>
        <v>0</v>
      </c>
      <c r="AL252" s="1117">
        <f t="shared" si="55"/>
        <v>0</v>
      </c>
      <c r="AM252" s="1117">
        <f t="shared" si="55"/>
        <v>0</v>
      </c>
      <c r="AN252" s="1117">
        <f t="shared" si="55"/>
        <v>0</v>
      </c>
      <c r="AO252" s="1117">
        <f t="shared" si="55"/>
        <v>0</v>
      </c>
      <c r="AP252" s="1117">
        <f t="shared" si="55"/>
        <v>0</v>
      </c>
      <c r="AQ252" s="1117">
        <f t="shared" si="55"/>
        <v>0</v>
      </c>
      <c r="AR252" s="1117">
        <f t="shared" si="55"/>
        <v>0</v>
      </c>
      <c r="AS252" s="1117">
        <f t="shared" si="55"/>
        <v>0</v>
      </c>
      <c r="AT252" s="1117">
        <f t="shared" si="55"/>
        <v>0</v>
      </c>
    </row>
    <row r="253" spans="1:46" hidden="1" outlineLevel="1">
      <c r="A253" s="1150"/>
      <c r="B253" s="1150"/>
      <c r="C253" s="932" t="s">
        <v>856</v>
      </c>
      <c r="D253" s="1152" t="s">
        <v>868</v>
      </c>
      <c r="E253" s="1152" t="s">
        <v>371</v>
      </c>
      <c r="F253" s="1161"/>
      <c r="G253" s="1161"/>
      <c r="H253" s="1161"/>
      <c r="I253" s="1161"/>
      <c r="J253" s="1161"/>
      <c r="K253" s="1161"/>
      <c r="L253" s="1161"/>
      <c r="M253" s="1161"/>
      <c r="N253" s="1161"/>
      <c r="O253" s="1161"/>
      <c r="P253" s="1161"/>
      <c r="Q253" s="1161"/>
      <c r="R253" s="1161"/>
      <c r="S253" s="1161"/>
      <c r="T253" s="1161"/>
      <c r="V253" s="1117">
        <v>20</v>
      </c>
      <c r="W253" s="1117">
        <f t="shared" si="48"/>
        <v>0</v>
      </c>
      <c r="X253" s="1136">
        <f t="shared" si="46"/>
        <v>0</v>
      </c>
      <c r="Y253" s="932">
        <f>Input!$C$8</f>
        <v>2027</v>
      </c>
      <c r="Z253" s="932">
        <f>Input!$D$8</f>
        <v>1</v>
      </c>
      <c r="AA253" s="1117">
        <f t="shared" si="49"/>
        <v>0</v>
      </c>
      <c r="AB253" s="932">
        <f t="shared" si="50"/>
        <v>2047</v>
      </c>
      <c r="AC253" s="932">
        <f t="shared" si="51"/>
        <v>0</v>
      </c>
      <c r="AD253" s="1117">
        <f t="shared" si="52"/>
        <v>0</v>
      </c>
      <c r="AF253" s="1117">
        <f t="shared" si="55"/>
        <v>0</v>
      </c>
      <c r="AG253" s="1117">
        <f t="shared" si="55"/>
        <v>0</v>
      </c>
      <c r="AH253" s="1117">
        <f t="shared" si="55"/>
        <v>0</v>
      </c>
      <c r="AI253" s="1117">
        <f t="shared" si="55"/>
        <v>0</v>
      </c>
      <c r="AJ253" s="1117">
        <f t="shared" si="55"/>
        <v>0</v>
      </c>
      <c r="AK253" s="1117">
        <f t="shared" si="55"/>
        <v>0</v>
      </c>
      <c r="AL253" s="1117">
        <f t="shared" si="55"/>
        <v>0</v>
      </c>
      <c r="AM253" s="1117">
        <f t="shared" si="55"/>
        <v>0</v>
      </c>
      <c r="AN253" s="1117">
        <f t="shared" si="55"/>
        <v>0</v>
      </c>
      <c r="AO253" s="1117">
        <f t="shared" si="55"/>
        <v>0</v>
      </c>
      <c r="AP253" s="1117">
        <f t="shared" si="55"/>
        <v>0</v>
      </c>
      <c r="AQ253" s="1117">
        <f t="shared" si="55"/>
        <v>0</v>
      </c>
      <c r="AR253" s="1117">
        <f t="shared" si="55"/>
        <v>0</v>
      </c>
      <c r="AS253" s="1117">
        <f t="shared" si="55"/>
        <v>0</v>
      </c>
      <c r="AT253" s="1117">
        <f t="shared" si="55"/>
        <v>0</v>
      </c>
    </row>
    <row r="254" spans="1:46" hidden="1" outlineLevel="1">
      <c r="A254" s="1150"/>
      <c r="B254" s="1150"/>
      <c r="C254" s="932" t="s">
        <v>857</v>
      </c>
      <c r="D254" s="1152" t="s">
        <v>868</v>
      </c>
      <c r="E254" s="1152" t="s">
        <v>371</v>
      </c>
      <c r="F254" s="1161"/>
      <c r="G254" s="1161"/>
      <c r="H254" s="1161"/>
      <c r="I254" s="1161"/>
      <c r="J254" s="1161"/>
      <c r="K254" s="1161"/>
      <c r="L254" s="1161"/>
      <c r="M254" s="1161"/>
      <c r="N254" s="1161"/>
      <c r="O254" s="1161"/>
      <c r="P254" s="1161"/>
      <c r="Q254" s="1161"/>
      <c r="R254" s="1161"/>
      <c r="S254" s="1161"/>
      <c r="T254" s="1161"/>
      <c r="V254" s="1117">
        <v>20</v>
      </c>
      <c r="W254" s="1117">
        <f t="shared" si="48"/>
        <v>0</v>
      </c>
      <c r="X254" s="1136">
        <f t="shared" si="46"/>
        <v>0</v>
      </c>
      <c r="Y254" s="932">
        <f>Input!$C$8</f>
        <v>2027</v>
      </c>
      <c r="Z254" s="932">
        <f>Input!$D$8</f>
        <v>1</v>
      </c>
      <c r="AA254" s="1117">
        <f t="shared" si="49"/>
        <v>0</v>
      </c>
      <c r="AB254" s="932">
        <f t="shared" si="50"/>
        <v>2047</v>
      </c>
      <c r="AC254" s="932">
        <f t="shared" si="51"/>
        <v>0</v>
      </c>
      <c r="AD254" s="1117">
        <f t="shared" si="52"/>
        <v>0</v>
      </c>
      <c r="AF254" s="1117">
        <f t="shared" si="55"/>
        <v>0</v>
      </c>
      <c r="AG254" s="1117">
        <f t="shared" si="55"/>
        <v>0</v>
      </c>
      <c r="AH254" s="1117">
        <f t="shared" si="55"/>
        <v>0</v>
      </c>
      <c r="AI254" s="1117">
        <f t="shared" si="55"/>
        <v>0</v>
      </c>
      <c r="AJ254" s="1117">
        <f t="shared" si="55"/>
        <v>0</v>
      </c>
      <c r="AK254" s="1117">
        <f t="shared" si="55"/>
        <v>0</v>
      </c>
      <c r="AL254" s="1117">
        <f t="shared" si="55"/>
        <v>0</v>
      </c>
      <c r="AM254" s="1117">
        <f t="shared" si="55"/>
        <v>0</v>
      </c>
      <c r="AN254" s="1117">
        <f t="shared" si="55"/>
        <v>0</v>
      </c>
      <c r="AO254" s="1117">
        <f t="shared" si="55"/>
        <v>0</v>
      </c>
      <c r="AP254" s="1117">
        <f t="shared" si="55"/>
        <v>0</v>
      </c>
      <c r="AQ254" s="1117">
        <f t="shared" si="55"/>
        <v>0</v>
      </c>
      <c r="AR254" s="1117">
        <f t="shared" si="55"/>
        <v>0</v>
      </c>
      <c r="AS254" s="1117">
        <f t="shared" si="55"/>
        <v>0</v>
      </c>
      <c r="AT254" s="1117">
        <f t="shared" si="55"/>
        <v>0</v>
      </c>
    </row>
    <row r="255" spans="1:46" hidden="1" outlineLevel="1">
      <c r="A255" s="1150"/>
      <c r="B255" s="1150"/>
      <c r="C255" s="932" t="s">
        <v>859</v>
      </c>
      <c r="D255" s="1152" t="s">
        <v>868</v>
      </c>
      <c r="E255" s="1152" t="s">
        <v>371</v>
      </c>
      <c r="F255" s="1161"/>
      <c r="G255" s="1161"/>
      <c r="H255" s="1161"/>
      <c r="I255" s="1161"/>
      <c r="J255" s="1161"/>
      <c r="K255" s="1161"/>
      <c r="L255" s="1161"/>
      <c r="M255" s="1161"/>
      <c r="N255" s="1161"/>
      <c r="O255" s="1161"/>
      <c r="P255" s="1161"/>
      <c r="Q255" s="1161"/>
      <c r="R255" s="1161"/>
      <c r="S255" s="1161"/>
      <c r="T255" s="1161"/>
      <c r="V255" s="1117">
        <v>20</v>
      </c>
      <c r="W255" s="1117">
        <f t="shared" si="48"/>
        <v>0</v>
      </c>
      <c r="X255" s="1136">
        <f t="shared" si="46"/>
        <v>0</v>
      </c>
      <c r="Y255" s="932">
        <f>Input!$C$8</f>
        <v>2027</v>
      </c>
      <c r="Z255" s="932">
        <f>Input!$D$8</f>
        <v>1</v>
      </c>
      <c r="AA255" s="1117">
        <f t="shared" si="49"/>
        <v>0</v>
      </c>
      <c r="AB255" s="932">
        <f t="shared" si="50"/>
        <v>2047</v>
      </c>
      <c r="AC255" s="932">
        <f t="shared" si="51"/>
        <v>0</v>
      </c>
      <c r="AD255" s="1117">
        <f t="shared" si="52"/>
        <v>0</v>
      </c>
      <c r="AF255" s="1117">
        <f t="shared" si="55"/>
        <v>0</v>
      </c>
      <c r="AG255" s="1117">
        <f t="shared" si="55"/>
        <v>0</v>
      </c>
      <c r="AH255" s="1117">
        <f t="shared" si="55"/>
        <v>0</v>
      </c>
      <c r="AI255" s="1117">
        <f t="shared" si="55"/>
        <v>0</v>
      </c>
      <c r="AJ255" s="1117">
        <f t="shared" si="55"/>
        <v>0</v>
      </c>
      <c r="AK255" s="1117">
        <f t="shared" si="55"/>
        <v>0</v>
      </c>
      <c r="AL255" s="1117">
        <f t="shared" si="55"/>
        <v>0</v>
      </c>
      <c r="AM255" s="1117">
        <f t="shared" si="55"/>
        <v>0</v>
      </c>
      <c r="AN255" s="1117">
        <f t="shared" si="55"/>
        <v>0</v>
      </c>
      <c r="AO255" s="1117">
        <f t="shared" si="55"/>
        <v>0</v>
      </c>
      <c r="AP255" s="1117">
        <f t="shared" si="55"/>
        <v>0</v>
      </c>
      <c r="AQ255" s="1117">
        <f t="shared" si="55"/>
        <v>0</v>
      </c>
      <c r="AR255" s="1117">
        <f t="shared" si="55"/>
        <v>0</v>
      </c>
      <c r="AS255" s="1117">
        <f t="shared" si="55"/>
        <v>0</v>
      </c>
      <c r="AT255" s="1117">
        <f t="shared" si="55"/>
        <v>0</v>
      </c>
    </row>
    <row r="256" spans="1:46" hidden="1" outlineLevel="1">
      <c r="A256" s="1150"/>
      <c r="B256" s="1150"/>
      <c r="C256" s="932" t="s">
        <v>860</v>
      </c>
      <c r="D256" s="1152" t="s">
        <v>868</v>
      </c>
      <c r="E256" s="1152" t="s">
        <v>371</v>
      </c>
      <c r="F256" s="1161"/>
      <c r="G256" s="1161"/>
      <c r="H256" s="1161"/>
      <c r="I256" s="1161"/>
      <c r="J256" s="1161"/>
      <c r="K256" s="1161"/>
      <c r="L256" s="1161"/>
      <c r="M256" s="1161"/>
      <c r="N256" s="1161"/>
      <c r="O256" s="1161"/>
      <c r="P256" s="1161"/>
      <c r="Q256" s="1161"/>
      <c r="R256" s="1161"/>
      <c r="S256" s="1161"/>
      <c r="T256" s="1161"/>
      <c r="V256" s="1117">
        <v>20</v>
      </c>
      <c r="W256" s="1117">
        <f t="shared" si="48"/>
        <v>0</v>
      </c>
      <c r="X256" s="1136">
        <f t="shared" si="46"/>
        <v>0</v>
      </c>
      <c r="Y256" s="932">
        <f>Input!$C$8</f>
        <v>2027</v>
      </c>
      <c r="Z256" s="932">
        <f>Input!$D$8</f>
        <v>1</v>
      </c>
      <c r="AA256" s="1117">
        <f t="shared" si="49"/>
        <v>0</v>
      </c>
      <c r="AB256" s="932">
        <f t="shared" si="50"/>
        <v>2047</v>
      </c>
      <c r="AC256" s="932">
        <f t="shared" si="51"/>
        <v>0</v>
      </c>
      <c r="AD256" s="1117">
        <f t="shared" si="52"/>
        <v>0</v>
      </c>
      <c r="AF256" s="1117">
        <f t="shared" si="55"/>
        <v>0</v>
      </c>
      <c r="AG256" s="1117">
        <f t="shared" si="55"/>
        <v>0</v>
      </c>
      <c r="AH256" s="1117">
        <f t="shared" si="55"/>
        <v>0</v>
      </c>
      <c r="AI256" s="1117">
        <f t="shared" si="55"/>
        <v>0</v>
      </c>
      <c r="AJ256" s="1117">
        <f t="shared" si="55"/>
        <v>0</v>
      </c>
      <c r="AK256" s="1117">
        <f t="shared" si="55"/>
        <v>0</v>
      </c>
      <c r="AL256" s="1117">
        <f t="shared" si="55"/>
        <v>0</v>
      </c>
      <c r="AM256" s="1117">
        <f t="shared" si="55"/>
        <v>0</v>
      </c>
      <c r="AN256" s="1117">
        <f t="shared" si="55"/>
        <v>0</v>
      </c>
      <c r="AO256" s="1117">
        <f t="shared" si="55"/>
        <v>0</v>
      </c>
      <c r="AP256" s="1117">
        <f t="shared" si="55"/>
        <v>0</v>
      </c>
      <c r="AQ256" s="1117">
        <f t="shared" si="55"/>
        <v>0</v>
      </c>
      <c r="AR256" s="1117">
        <f t="shared" si="55"/>
        <v>0</v>
      </c>
      <c r="AS256" s="1117">
        <f t="shared" si="55"/>
        <v>0</v>
      </c>
      <c r="AT256" s="1117">
        <f t="shared" si="55"/>
        <v>0</v>
      </c>
    </row>
    <row r="257" spans="1:46" hidden="1" outlineLevel="1">
      <c r="A257" s="1150"/>
      <c r="B257" s="1150"/>
      <c r="C257" s="932" t="s">
        <v>861</v>
      </c>
      <c r="D257" s="1152" t="s">
        <v>868</v>
      </c>
      <c r="E257" s="1152" t="s">
        <v>371</v>
      </c>
      <c r="F257" s="1161"/>
      <c r="G257" s="1161"/>
      <c r="H257" s="1161"/>
      <c r="I257" s="1161"/>
      <c r="J257" s="1161"/>
      <c r="K257" s="1161"/>
      <c r="L257" s="1161"/>
      <c r="M257" s="1161"/>
      <c r="N257" s="1161"/>
      <c r="O257" s="1161"/>
      <c r="P257" s="1161"/>
      <c r="Q257" s="1161"/>
      <c r="R257" s="1161"/>
      <c r="S257" s="1161"/>
      <c r="T257" s="1161"/>
      <c r="V257" s="1117">
        <v>20</v>
      </c>
      <c r="W257" s="1117">
        <f t="shared" si="48"/>
        <v>0</v>
      </c>
      <c r="X257" s="1136">
        <f t="shared" si="46"/>
        <v>0</v>
      </c>
      <c r="Y257" s="932">
        <f>Input!$C$8</f>
        <v>2027</v>
      </c>
      <c r="Z257" s="932">
        <f>Input!$D$8</f>
        <v>1</v>
      </c>
      <c r="AA257" s="1117">
        <f t="shared" si="49"/>
        <v>0</v>
      </c>
      <c r="AB257" s="932">
        <f t="shared" si="50"/>
        <v>2047</v>
      </c>
      <c r="AC257" s="932">
        <f t="shared" si="51"/>
        <v>0</v>
      </c>
      <c r="AD257" s="1117">
        <f t="shared" si="52"/>
        <v>0</v>
      </c>
      <c r="AF257" s="1117">
        <f t="shared" si="55"/>
        <v>0</v>
      </c>
      <c r="AG257" s="1117">
        <f t="shared" si="55"/>
        <v>0</v>
      </c>
      <c r="AH257" s="1117">
        <f t="shared" si="55"/>
        <v>0</v>
      </c>
      <c r="AI257" s="1117">
        <f t="shared" si="55"/>
        <v>0</v>
      </c>
      <c r="AJ257" s="1117">
        <f t="shared" si="55"/>
        <v>0</v>
      </c>
      <c r="AK257" s="1117">
        <f t="shared" si="55"/>
        <v>0</v>
      </c>
      <c r="AL257" s="1117">
        <f t="shared" si="55"/>
        <v>0</v>
      </c>
      <c r="AM257" s="1117">
        <f t="shared" si="55"/>
        <v>0</v>
      </c>
      <c r="AN257" s="1117">
        <f t="shared" si="55"/>
        <v>0</v>
      </c>
      <c r="AO257" s="1117">
        <f t="shared" si="55"/>
        <v>0</v>
      </c>
      <c r="AP257" s="1117">
        <f t="shared" si="55"/>
        <v>0</v>
      </c>
      <c r="AQ257" s="1117">
        <f t="shared" si="55"/>
        <v>0</v>
      </c>
      <c r="AR257" s="1117">
        <f t="shared" si="55"/>
        <v>0</v>
      </c>
      <c r="AS257" s="1117">
        <f t="shared" si="55"/>
        <v>0</v>
      </c>
      <c r="AT257" s="1117">
        <f t="shared" si="55"/>
        <v>0</v>
      </c>
    </row>
    <row r="258" spans="1:46" hidden="1" outlineLevel="1">
      <c r="A258" s="1150"/>
      <c r="B258" s="1150"/>
      <c r="C258" s="932" t="str">
        <f t="shared" si="54"/>
        <v>11 Downpayments / License fee</v>
      </c>
      <c r="D258" s="1152" t="s">
        <v>868</v>
      </c>
      <c r="E258" s="1152" t="s">
        <v>371</v>
      </c>
      <c r="F258" s="1161"/>
      <c r="G258" s="1161"/>
      <c r="H258" s="1161"/>
      <c r="I258" s="1161"/>
      <c r="J258" s="1161"/>
      <c r="K258" s="1161"/>
      <c r="L258" s="1161"/>
      <c r="M258" s="1161"/>
      <c r="N258" s="1161"/>
      <c r="O258" s="1161"/>
      <c r="P258" s="1161"/>
      <c r="Q258" s="1161"/>
      <c r="R258" s="1161"/>
      <c r="S258" s="1161"/>
      <c r="T258" s="1161"/>
      <c r="V258" s="1117">
        <v>20</v>
      </c>
      <c r="W258" s="1117">
        <f t="shared" si="48"/>
        <v>0</v>
      </c>
      <c r="X258" s="1136">
        <f t="shared" si="46"/>
        <v>0</v>
      </c>
      <c r="Y258" s="932">
        <f>Input!$C$8</f>
        <v>2027</v>
      </c>
      <c r="Z258" s="932">
        <f>Input!$D$8</f>
        <v>1</v>
      </c>
      <c r="AA258" s="1117">
        <f t="shared" si="49"/>
        <v>0</v>
      </c>
      <c r="AB258" s="932">
        <f t="shared" si="50"/>
        <v>2047</v>
      </c>
      <c r="AC258" s="932">
        <f t="shared" si="51"/>
        <v>0</v>
      </c>
      <c r="AD258" s="1117">
        <f t="shared" si="52"/>
        <v>0</v>
      </c>
      <c r="AF258" s="1117">
        <f t="shared" si="55"/>
        <v>0</v>
      </c>
      <c r="AG258" s="1117">
        <f t="shared" si="55"/>
        <v>0</v>
      </c>
      <c r="AH258" s="1117">
        <f t="shared" si="55"/>
        <v>0</v>
      </c>
      <c r="AI258" s="1117">
        <f t="shared" si="55"/>
        <v>0</v>
      </c>
      <c r="AJ258" s="1117">
        <f t="shared" si="55"/>
        <v>0</v>
      </c>
      <c r="AK258" s="1117">
        <f t="shared" si="55"/>
        <v>0</v>
      </c>
      <c r="AL258" s="1117">
        <f t="shared" si="55"/>
        <v>0</v>
      </c>
      <c r="AM258" s="1117">
        <f t="shared" si="55"/>
        <v>0</v>
      </c>
      <c r="AN258" s="1117">
        <f t="shared" si="55"/>
        <v>0</v>
      </c>
      <c r="AO258" s="1117">
        <f t="shared" si="55"/>
        <v>0</v>
      </c>
      <c r="AP258" s="1117">
        <f t="shared" si="55"/>
        <v>0</v>
      </c>
      <c r="AQ258" s="1117">
        <f t="shared" si="55"/>
        <v>0</v>
      </c>
      <c r="AR258" s="1117">
        <f t="shared" si="55"/>
        <v>0</v>
      </c>
      <c r="AS258" s="1117">
        <f t="shared" si="55"/>
        <v>0</v>
      </c>
      <c r="AT258" s="1117">
        <f t="shared" si="55"/>
        <v>0</v>
      </c>
    </row>
    <row r="259" spans="1:46" hidden="1" outlineLevel="1">
      <c r="A259" s="1150"/>
      <c r="B259" s="1150"/>
      <c r="C259" s="1159" t="str">
        <f t="shared" si="54"/>
        <v>12 Dummy</v>
      </c>
      <c r="D259" s="1165" t="s">
        <v>868</v>
      </c>
      <c r="E259" s="1152" t="s">
        <v>371</v>
      </c>
      <c r="F259" s="1161"/>
      <c r="G259" s="1161"/>
      <c r="H259" s="1161"/>
      <c r="I259" s="1161"/>
      <c r="J259" s="1161"/>
      <c r="K259" s="1161"/>
      <c r="L259" s="1161"/>
      <c r="M259" s="1161"/>
      <c r="N259" s="1161"/>
      <c r="O259" s="1161"/>
      <c r="P259" s="1161"/>
      <c r="Q259" s="1161"/>
      <c r="R259" s="1161"/>
      <c r="S259" s="1161"/>
      <c r="T259" s="1161"/>
      <c r="V259" s="1117">
        <v>20</v>
      </c>
      <c r="W259" s="1117">
        <f t="shared" si="48"/>
        <v>0</v>
      </c>
      <c r="X259" s="1136">
        <f t="shared" si="46"/>
        <v>0</v>
      </c>
      <c r="Y259" s="932">
        <f>Input!$C$8</f>
        <v>2027</v>
      </c>
      <c r="Z259" s="932">
        <f>Input!$D$8</f>
        <v>1</v>
      </c>
      <c r="AA259" s="1117">
        <f t="shared" si="49"/>
        <v>0</v>
      </c>
      <c r="AB259" s="932">
        <f t="shared" si="50"/>
        <v>2047</v>
      </c>
      <c r="AC259" s="932">
        <f t="shared" si="51"/>
        <v>0</v>
      </c>
      <c r="AD259" s="1117">
        <f t="shared" si="52"/>
        <v>0</v>
      </c>
      <c r="AF259" s="1117">
        <f t="shared" si="55"/>
        <v>0</v>
      </c>
      <c r="AG259" s="1117">
        <f t="shared" si="55"/>
        <v>0</v>
      </c>
      <c r="AH259" s="1117">
        <f t="shared" si="55"/>
        <v>0</v>
      </c>
      <c r="AI259" s="1117">
        <f t="shared" si="55"/>
        <v>0</v>
      </c>
      <c r="AJ259" s="1117">
        <f t="shared" si="55"/>
        <v>0</v>
      </c>
      <c r="AK259" s="1117">
        <f t="shared" si="55"/>
        <v>0</v>
      </c>
      <c r="AL259" s="1117">
        <f t="shared" si="55"/>
        <v>0</v>
      </c>
      <c r="AM259" s="1117">
        <f t="shared" si="55"/>
        <v>0</v>
      </c>
      <c r="AN259" s="1117">
        <f t="shared" si="55"/>
        <v>0</v>
      </c>
      <c r="AO259" s="1117">
        <f t="shared" si="55"/>
        <v>0</v>
      </c>
      <c r="AP259" s="1117">
        <f t="shared" si="55"/>
        <v>0</v>
      </c>
      <c r="AQ259" s="1117">
        <f t="shared" si="55"/>
        <v>0</v>
      </c>
      <c r="AR259" s="1117">
        <f t="shared" si="55"/>
        <v>0</v>
      </c>
      <c r="AS259" s="1117">
        <f t="shared" si="55"/>
        <v>0</v>
      </c>
      <c r="AT259" s="1117">
        <f t="shared" si="55"/>
        <v>0</v>
      </c>
    </row>
    <row r="260" spans="1:46" hidden="1" outlineLevel="1">
      <c r="A260" s="1150"/>
      <c r="B260" s="1150"/>
      <c r="C260" s="1151" t="s">
        <v>854</v>
      </c>
      <c r="D260" s="1151" t="s">
        <v>855</v>
      </c>
      <c r="E260" s="1152" t="s">
        <v>371</v>
      </c>
      <c r="F260" s="1161"/>
      <c r="G260" s="1161"/>
      <c r="H260" s="1161"/>
      <c r="I260" s="1161"/>
      <c r="J260" s="1161"/>
      <c r="K260" s="1161"/>
      <c r="L260" s="1161"/>
      <c r="M260" s="1161"/>
      <c r="N260" s="1161"/>
      <c r="O260" s="1161"/>
      <c r="P260" s="1161"/>
      <c r="Q260" s="1161"/>
      <c r="R260" s="1161"/>
      <c r="S260" s="1161"/>
      <c r="T260" s="1161"/>
      <c r="V260" s="1117">
        <v>20</v>
      </c>
      <c r="W260" s="1117">
        <f t="shared" si="48"/>
        <v>0</v>
      </c>
      <c r="X260" s="1136">
        <f t="shared" si="46"/>
        <v>0</v>
      </c>
      <c r="Y260" s="932">
        <f>Input!$C$8</f>
        <v>2027</v>
      </c>
      <c r="Z260" s="932">
        <f>Input!$D$8</f>
        <v>1</v>
      </c>
      <c r="AA260" s="1117">
        <f t="shared" si="49"/>
        <v>0</v>
      </c>
      <c r="AB260" s="932">
        <f t="shared" si="50"/>
        <v>2047</v>
      </c>
      <c r="AC260" s="932">
        <f t="shared" si="51"/>
        <v>0</v>
      </c>
      <c r="AD260" s="1117">
        <f t="shared" si="52"/>
        <v>0</v>
      </c>
      <c r="AF260" s="1117">
        <f t="shared" si="55"/>
        <v>0</v>
      </c>
      <c r="AG260" s="1117">
        <f t="shared" si="55"/>
        <v>0</v>
      </c>
      <c r="AH260" s="1117">
        <f t="shared" si="55"/>
        <v>0</v>
      </c>
      <c r="AI260" s="1117">
        <f t="shared" si="55"/>
        <v>0</v>
      </c>
      <c r="AJ260" s="1117">
        <f t="shared" si="55"/>
        <v>0</v>
      </c>
      <c r="AK260" s="1117">
        <f t="shared" si="55"/>
        <v>0</v>
      </c>
      <c r="AL260" s="1117">
        <f t="shared" si="55"/>
        <v>0</v>
      </c>
      <c r="AM260" s="1117">
        <f t="shared" si="55"/>
        <v>0</v>
      </c>
      <c r="AN260" s="1117">
        <f t="shared" si="55"/>
        <v>0</v>
      </c>
      <c r="AO260" s="1117">
        <f t="shared" si="55"/>
        <v>0</v>
      </c>
      <c r="AP260" s="1117">
        <f t="shared" si="55"/>
        <v>0</v>
      </c>
      <c r="AQ260" s="1117">
        <f t="shared" si="55"/>
        <v>0</v>
      </c>
      <c r="AR260" s="1117">
        <f t="shared" si="55"/>
        <v>0</v>
      </c>
      <c r="AS260" s="1117">
        <f t="shared" si="55"/>
        <v>0</v>
      </c>
      <c r="AT260" s="1117">
        <f t="shared" si="55"/>
        <v>0</v>
      </c>
    </row>
    <row r="261" spans="1:46" hidden="1" outlineLevel="1">
      <c r="A261" s="1150"/>
      <c r="B261" s="1150"/>
      <c r="C261" s="932" t="s">
        <v>387</v>
      </c>
      <c r="D261" s="932" t="s">
        <v>855</v>
      </c>
      <c r="E261" s="1152" t="s">
        <v>371</v>
      </c>
      <c r="F261" s="1161"/>
      <c r="G261" s="1161"/>
      <c r="H261" s="1161"/>
      <c r="I261" s="1161"/>
      <c r="J261" s="1161"/>
      <c r="K261" s="1161"/>
      <c r="L261" s="1161"/>
      <c r="M261" s="1161"/>
      <c r="N261" s="1161"/>
      <c r="O261" s="1161"/>
      <c r="P261" s="1161"/>
      <c r="Q261" s="1161"/>
      <c r="R261" s="1161"/>
      <c r="S261" s="1161"/>
      <c r="T261" s="1161"/>
      <c r="V261" s="1117">
        <v>20</v>
      </c>
      <c r="W261" s="1117">
        <f t="shared" si="48"/>
        <v>0</v>
      </c>
      <c r="X261" s="1136">
        <f t="shared" si="46"/>
        <v>0</v>
      </c>
      <c r="Y261" s="932">
        <f>Input!$C$8</f>
        <v>2027</v>
      </c>
      <c r="Z261" s="932">
        <f>Input!$D$8</f>
        <v>1</v>
      </c>
      <c r="AA261" s="1117">
        <f t="shared" si="49"/>
        <v>0</v>
      </c>
      <c r="AB261" s="932">
        <f t="shared" si="50"/>
        <v>2047</v>
      </c>
      <c r="AC261" s="932">
        <f t="shared" si="51"/>
        <v>0</v>
      </c>
      <c r="AD261" s="1117">
        <f t="shared" si="52"/>
        <v>0</v>
      </c>
      <c r="AF261" s="1117">
        <f t="shared" si="55"/>
        <v>0</v>
      </c>
      <c r="AG261" s="1117">
        <f t="shared" si="55"/>
        <v>0</v>
      </c>
      <c r="AH261" s="1117">
        <f t="shared" si="55"/>
        <v>0</v>
      </c>
      <c r="AI261" s="1117">
        <f t="shared" si="55"/>
        <v>0</v>
      </c>
      <c r="AJ261" s="1117">
        <f t="shared" si="55"/>
        <v>0</v>
      </c>
      <c r="AK261" s="1117">
        <f t="shared" si="55"/>
        <v>0</v>
      </c>
      <c r="AL261" s="1117">
        <f t="shared" si="55"/>
        <v>0</v>
      </c>
      <c r="AM261" s="1117">
        <f t="shared" si="55"/>
        <v>0</v>
      </c>
      <c r="AN261" s="1117">
        <f t="shared" si="55"/>
        <v>0</v>
      </c>
      <c r="AO261" s="1117">
        <f t="shared" si="55"/>
        <v>0</v>
      </c>
      <c r="AP261" s="1117">
        <f t="shared" si="55"/>
        <v>0</v>
      </c>
      <c r="AQ261" s="1117">
        <f t="shared" si="55"/>
        <v>0</v>
      </c>
      <c r="AR261" s="1117">
        <f t="shared" si="55"/>
        <v>0</v>
      </c>
      <c r="AS261" s="1117">
        <f t="shared" si="55"/>
        <v>0</v>
      </c>
      <c r="AT261" s="1117">
        <f t="shared" si="55"/>
        <v>0</v>
      </c>
    </row>
    <row r="262" spans="1:46" hidden="1" outlineLevel="1">
      <c r="A262" s="1150"/>
      <c r="B262" s="1150"/>
      <c r="C262" s="932" t="s">
        <v>388</v>
      </c>
      <c r="D262" s="932" t="s">
        <v>855</v>
      </c>
      <c r="E262" s="1152" t="s">
        <v>371</v>
      </c>
      <c r="F262" s="1161"/>
      <c r="G262" s="1161"/>
      <c r="H262" s="1161"/>
      <c r="I262" s="1161"/>
      <c r="J262" s="1161"/>
      <c r="K262" s="1161"/>
      <c r="L262" s="1161"/>
      <c r="M262" s="1161"/>
      <c r="N262" s="1161"/>
      <c r="O262" s="1161"/>
      <c r="P262" s="1161"/>
      <c r="Q262" s="1161"/>
      <c r="R262" s="1161"/>
      <c r="S262" s="1161"/>
      <c r="T262" s="1161"/>
      <c r="V262" s="1117">
        <v>20</v>
      </c>
      <c r="W262" s="1117">
        <f t="shared" si="48"/>
        <v>0</v>
      </c>
      <c r="X262" s="1136">
        <f t="shared" si="46"/>
        <v>0</v>
      </c>
      <c r="Y262" s="932">
        <f>Input!$C$8</f>
        <v>2027</v>
      </c>
      <c r="Z262" s="932">
        <f>Input!$D$8</f>
        <v>1</v>
      </c>
      <c r="AA262" s="1117">
        <f t="shared" si="49"/>
        <v>0</v>
      </c>
      <c r="AB262" s="932">
        <f t="shared" si="50"/>
        <v>2047</v>
      </c>
      <c r="AC262" s="932">
        <f t="shared" si="51"/>
        <v>0</v>
      </c>
      <c r="AD262" s="1117">
        <f t="shared" si="52"/>
        <v>0</v>
      </c>
      <c r="AF262" s="1117">
        <f t="shared" si="55"/>
        <v>0</v>
      </c>
      <c r="AG262" s="1117">
        <f t="shared" si="55"/>
        <v>0</v>
      </c>
      <c r="AH262" s="1117">
        <f t="shared" si="55"/>
        <v>0</v>
      </c>
      <c r="AI262" s="1117">
        <f t="shared" si="55"/>
        <v>0</v>
      </c>
      <c r="AJ262" s="1117">
        <f t="shared" si="55"/>
        <v>0</v>
      </c>
      <c r="AK262" s="1117">
        <f t="shared" si="55"/>
        <v>0</v>
      </c>
      <c r="AL262" s="1117">
        <f t="shared" si="55"/>
        <v>0</v>
      </c>
      <c r="AM262" s="1117">
        <f t="shared" si="55"/>
        <v>0</v>
      </c>
      <c r="AN262" s="1117">
        <f t="shared" si="55"/>
        <v>0</v>
      </c>
      <c r="AO262" s="1117">
        <f t="shared" si="55"/>
        <v>0</v>
      </c>
      <c r="AP262" s="1117">
        <f t="shared" si="55"/>
        <v>0</v>
      </c>
      <c r="AQ262" s="1117">
        <f t="shared" si="55"/>
        <v>0</v>
      </c>
      <c r="AR262" s="1117">
        <f t="shared" si="55"/>
        <v>0</v>
      </c>
      <c r="AS262" s="1117">
        <f t="shared" si="55"/>
        <v>0</v>
      </c>
      <c r="AT262" s="1117">
        <f t="shared" si="55"/>
        <v>0</v>
      </c>
    </row>
    <row r="263" spans="1:46" hidden="1" outlineLevel="1">
      <c r="A263" s="1150"/>
      <c r="B263" s="1150"/>
      <c r="C263" s="932" t="s">
        <v>389</v>
      </c>
      <c r="D263" s="932" t="s">
        <v>855</v>
      </c>
      <c r="E263" s="1152" t="s">
        <v>371</v>
      </c>
      <c r="F263" s="1161"/>
      <c r="G263" s="1161"/>
      <c r="H263" s="1161"/>
      <c r="I263" s="1161"/>
      <c r="J263" s="1161"/>
      <c r="K263" s="1161"/>
      <c r="L263" s="1161"/>
      <c r="M263" s="1161"/>
      <c r="N263" s="1161"/>
      <c r="O263" s="1161"/>
      <c r="P263" s="1161"/>
      <c r="Q263" s="1161"/>
      <c r="R263" s="1161"/>
      <c r="S263" s="1161"/>
      <c r="T263" s="1161"/>
      <c r="V263" s="1117">
        <v>20</v>
      </c>
      <c r="W263" s="1117">
        <f t="shared" si="48"/>
        <v>0</v>
      </c>
      <c r="X263" s="1136">
        <f t="shared" si="46"/>
        <v>0</v>
      </c>
      <c r="Y263" s="932">
        <f>Input!$C$8</f>
        <v>2027</v>
      </c>
      <c r="Z263" s="932">
        <f>Input!$D$8</f>
        <v>1</v>
      </c>
      <c r="AA263" s="1117">
        <f t="shared" si="49"/>
        <v>0</v>
      </c>
      <c r="AB263" s="932">
        <f t="shared" si="50"/>
        <v>2047</v>
      </c>
      <c r="AC263" s="932">
        <f t="shared" si="51"/>
        <v>0</v>
      </c>
      <c r="AD263" s="1117">
        <f t="shared" si="52"/>
        <v>0</v>
      </c>
      <c r="AF263" s="1117">
        <f t="shared" si="55"/>
        <v>0</v>
      </c>
      <c r="AG263" s="1117">
        <f t="shared" si="55"/>
        <v>0</v>
      </c>
      <c r="AH263" s="1117">
        <f t="shared" si="55"/>
        <v>0</v>
      </c>
      <c r="AI263" s="1117">
        <f t="shared" si="55"/>
        <v>0</v>
      </c>
      <c r="AJ263" s="1117">
        <f t="shared" si="55"/>
        <v>0</v>
      </c>
      <c r="AK263" s="1117">
        <f t="shared" si="55"/>
        <v>0</v>
      </c>
      <c r="AL263" s="1117">
        <f t="shared" si="55"/>
        <v>0</v>
      </c>
      <c r="AM263" s="1117">
        <f t="shared" si="55"/>
        <v>0</v>
      </c>
      <c r="AN263" s="1117">
        <f t="shared" si="55"/>
        <v>0</v>
      </c>
      <c r="AO263" s="1117">
        <f t="shared" si="55"/>
        <v>0</v>
      </c>
      <c r="AP263" s="1117">
        <f t="shared" si="55"/>
        <v>0</v>
      </c>
      <c r="AQ263" s="1117">
        <f t="shared" si="55"/>
        <v>0</v>
      </c>
      <c r="AR263" s="1117">
        <f t="shared" si="55"/>
        <v>0</v>
      </c>
      <c r="AS263" s="1117">
        <f t="shared" si="55"/>
        <v>0</v>
      </c>
      <c r="AT263" s="1117">
        <f t="shared" si="55"/>
        <v>0</v>
      </c>
    </row>
    <row r="264" spans="1:46" hidden="1" outlineLevel="1">
      <c r="A264" s="1150"/>
      <c r="B264" s="1150"/>
      <c r="C264" s="932" t="s">
        <v>856</v>
      </c>
      <c r="D264" s="932" t="s">
        <v>855</v>
      </c>
      <c r="E264" s="1152" t="s">
        <v>371</v>
      </c>
      <c r="F264" s="1161"/>
      <c r="G264" s="1161"/>
      <c r="H264" s="1161"/>
      <c r="I264" s="1161"/>
      <c r="J264" s="1161"/>
      <c r="K264" s="1161"/>
      <c r="L264" s="1161"/>
      <c r="M264" s="1161"/>
      <c r="N264" s="1161"/>
      <c r="O264" s="1161"/>
      <c r="P264" s="1161"/>
      <c r="Q264" s="1161"/>
      <c r="R264" s="1161"/>
      <c r="S264" s="1161"/>
      <c r="T264" s="1161"/>
      <c r="V264" s="1117">
        <v>20</v>
      </c>
      <c r="W264" s="1117">
        <f t="shared" si="48"/>
        <v>0</v>
      </c>
      <c r="X264" s="1136">
        <f t="shared" si="46"/>
        <v>0</v>
      </c>
      <c r="Y264" s="932">
        <f>Input!$C$8</f>
        <v>2027</v>
      </c>
      <c r="Z264" s="932">
        <f>Input!$D$8</f>
        <v>1</v>
      </c>
      <c r="AA264" s="1117">
        <f t="shared" si="49"/>
        <v>0</v>
      </c>
      <c r="AB264" s="932">
        <f t="shared" si="50"/>
        <v>2047</v>
      </c>
      <c r="AC264" s="932">
        <f t="shared" si="51"/>
        <v>0</v>
      </c>
      <c r="AD264" s="1117">
        <f t="shared" si="52"/>
        <v>0</v>
      </c>
      <c r="AF264" s="1117">
        <f t="shared" si="55"/>
        <v>0</v>
      </c>
      <c r="AG264" s="1117">
        <f t="shared" si="55"/>
        <v>0</v>
      </c>
      <c r="AH264" s="1117">
        <f t="shared" si="55"/>
        <v>0</v>
      </c>
      <c r="AI264" s="1117">
        <f t="shared" si="55"/>
        <v>0</v>
      </c>
      <c r="AJ264" s="1117">
        <f t="shared" si="55"/>
        <v>0</v>
      </c>
      <c r="AK264" s="1117">
        <f t="shared" si="55"/>
        <v>0</v>
      </c>
      <c r="AL264" s="1117">
        <f t="shared" si="55"/>
        <v>0</v>
      </c>
      <c r="AM264" s="1117">
        <f t="shared" si="55"/>
        <v>0</v>
      </c>
      <c r="AN264" s="1117">
        <f t="shared" si="55"/>
        <v>0</v>
      </c>
      <c r="AO264" s="1117">
        <f t="shared" si="55"/>
        <v>0</v>
      </c>
      <c r="AP264" s="1117">
        <f t="shared" si="55"/>
        <v>0</v>
      </c>
      <c r="AQ264" s="1117">
        <f t="shared" si="55"/>
        <v>0</v>
      </c>
      <c r="AR264" s="1117">
        <f t="shared" si="55"/>
        <v>0</v>
      </c>
      <c r="AS264" s="1117">
        <f t="shared" si="55"/>
        <v>0</v>
      </c>
      <c r="AT264" s="1117">
        <f t="shared" si="55"/>
        <v>0</v>
      </c>
    </row>
    <row r="265" spans="1:46" hidden="1" outlineLevel="1">
      <c r="A265" s="1150"/>
      <c r="B265" s="1150"/>
      <c r="C265" s="932" t="s">
        <v>857</v>
      </c>
      <c r="D265" s="932" t="s">
        <v>855</v>
      </c>
      <c r="E265" s="1152" t="s">
        <v>371</v>
      </c>
      <c r="F265" s="1161"/>
      <c r="G265" s="1161"/>
      <c r="H265" s="1161"/>
      <c r="I265" s="1161"/>
      <c r="J265" s="1161"/>
      <c r="K265" s="1161"/>
      <c r="L265" s="1161"/>
      <c r="M265" s="1161"/>
      <c r="N265" s="1161"/>
      <c r="O265" s="1161"/>
      <c r="P265" s="1161"/>
      <c r="Q265" s="1161"/>
      <c r="R265" s="1161"/>
      <c r="S265" s="1161"/>
      <c r="T265" s="1161"/>
      <c r="V265" s="1117">
        <v>20</v>
      </c>
      <c r="W265" s="1117">
        <f t="shared" si="48"/>
        <v>0</v>
      </c>
      <c r="X265" s="1136">
        <f t="shared" si="46"/>
        <v>0</v>
      </c>
      <c r="Y265" s="932">
        <f>Input!$C$8</f>
        <v>2027</v>
      </c>
      <c r="Z265" s="932">
        <f>Input!$D$8</f>
        <v>1</v>
      </c>
      <c r="AA265" s="1117">
        <f t="shared" si="49"/>
        <v>0</v>
      </c>
      <c r="AB265" s="932">
        <f t="shared" si="50"/>
        <v>2047</v>
      </c>
      <c r="AC265" s="932">
        <f t="shared" si="51"/>
        <v>0</v>
      </c>
      <c r="AD265" s="1117">
        <f t="shared" si="52"/>
        <v>0</v>
      </c>
      <c r="AF265" s="1117">
        <f t="shared" si="55"/>
        <v>0</v>
      </c>
      <c r="AG265" s="1117">
        <f t="shared" si="55"/>
        <v>0</v>
      </c>
      <c r="AH265" s="1117">
        <f t="shared" si="55"/>
        <v>0</v>
      </c>
      <c r="AI265" s="1117">
        <f t="shared" si="55"/>
        <v>0</v>
      </c>
      <c r="AJ265" s="1117">
        <f t="shared" si="55"/>
        <v>0</v>
      </c>
      <c r="AK265" s="1117">
        <f t="shared" si="55"/>
        <v>0</v>
      </c>
      <c r="AL265" s="1117">
        <f t="shared" si="55"/>
        <v>0</v>
      </c>
      <c r="AM265" s="1117">
        <f t="shared" si="55"/>
        <v>0</v>
      </c>
      <c r="AN265" s="1117">
        <f t="shared" si="55"/>
        <v>0</v>
      </c>
      <c r="AO265" s="1117">
        <f t="shared" si="55"/>
        <v>0</v>
      </c>
      <c r="AP265" s="1117">
        <f t="shared" si="55"/>
        <v>0</v>
      </c>
      <c r="AQ265" s="1117">
        <f t="shared" si="55"/>
        <v>0</v>
      </c>
      <c r="AR265" s="1117">
        <f t="shared" si="55"/>
        <v>0</v>
      </c>
      <c r="AS265" s="1117">
        <f t="shared" si="55"/>
        <v>0</v>
      </c>
      <c r="AT265" s="1117">
        <f t="shared" si="55"/>
        <v>0</v>
      </c>
    </row>
    <row r="266" spans="1:46" hidden="1" outlineLevel="1">
      <c r="A266" s="1150"/>
      <c r="B266" s="1150"/>
      <c r="C266" s="932" t="s">
        <v>859</v>
      </c>
      <c r="D266" s="932" t="s">
        <v>855</v>
      </c>
      <c r="E266" s="1152" t="s">
        <v>371</v>
      </c>
      <c r="F266" s="1161"/>
      <c r="G266" s="1161"/>
      <c r="H266" s="1161"/>
      <c r="I266" s="1161"/>
      <c r="J266" s="1161"/>
      <c r="K266" s="1161"/>
      <c r="L266" s="1161"/>
      <c r="M266" s="1161"/>
      <c r="N266" s="1161"/>
      <c r="O266" s="1161"/>
      <c r="P266" s="1161"/>
      <c r="Q266" s="1161"/>
      <c r="R266" s="1161"/>
      <c r="S266" s="1161"/>
      <c r="T266" s="1161"/>
      <c r="V266" s="1117">
        <v>20</v>
      </c>
      <c r="W266" s="1117">
        <f t="shared" si="48"/>
        <v>0</v>
      </c>
      <c r="X266" s="1136">
        <f t="shared" si="46"/>
        <v>0</v>
      </c>
      <c r="Y266" s="932">
        <f>Input!$C$8</f>
        <v>2027</v>
      </c>
      <c r="Z266" s="932">
        <f>Input!$D$8</f>
        <v>1</v>
      </c>
      <c r="AA266" s="1117">
        <f t="shared" si="49"/>
        <v>0</v>
      </c>
      <c r="AB266" s="932">
        <f t="shared" si="50"/>
        <v>2047</v>
      </c>
      <c r="AC266" s="932">
        <f t="shared" si="51"/>
        <v>0</v>
      </c>
      <c r="AD266" s="1117">
        <f t="shared" si="52"/>
        <v>0</v>
      </c>
      <c r="AF266" s="1117">
        <f t="shared" si="55"/>
        <v>0</v>
      </c>
      <c r="AG266" s="1117">
        <f t="shared" si="55"/>
        <v>0</v>
      </c>
      <c r="AH266" s="1117">
        <f t="shared" si="55"/>
        <v>0</v>
      </c>
      <c r="AI266" s="1117">
        <f t="shared" si="55"/>
        <v>0</v>
      </c>
      <c r="AJ266" s="1117">
        <f t="shared" si="55"/>
        <v>0</v>
      </c>
      <c r="AK266" s="1117">
        <f t="shared" si="55"/>
        <v>0</v>
      </c>
      <c r="AL266" s="1117">
        <f t="shared" si="55"/>
        <v>0</v>
      </c>
      <c r="AM266" s="1117">
        <f t="shared" si="55"/>
        <v>0</v>
      </c>
      <c r="AN266" s="1117">
        <f t="shared" si="55"/>
        <v>0</v>
      </c>
      <c r="AO266" s="1117">
        <f t="shared" si="55"/>
        <v>0</v>
      </c>
      <c r="AP266" s="1117">
        <f t="shared" si="55"/>
        <v>0</v>
      </c>
      <c r="AQ266" s="1117">
        <f t="shared" si="55"/>
        <v>0</v>
      </c>
      <c r="AR266" s="1117">
        <f t="shared" si="55"/>
        <v>0</v>
      </c>
      <c r="AS266" s="1117">
        <f t="shared" si="55"/>
        <v>0</v>
      </c>
      <c r="AT266" s="1117">
        <f t="shared" si="55"/>
        <v>0</v>
      </c>
    </row>
    <row r="267" spans="1:46" hidden="1" outlineLevel="1">
      <c r="A267" s="1150"/>
      <c r="B267" s="1150"/>
      <c r="C267" s="932" t="s">
        <v>860</v>
      </c>
      <c r="D267" s="932" t="s">
        <v>855</v>
      </c>
      <c r="E267" s="1152" t="s">
        <v>371</v>
      </c>
      <c r="F267" s="1161"/>
      <c r="G267" s="1161"/>
      <c r="H267" s="1161"/>
      <c r="I267" s="1161"/>
      <c r="J267" s="1161"/>
      <c r="K267" s="1161"/>
      <c r="L267" s="1161"/>
      <c r="M267" s="1161"/>
      <c r="N267" s="1161"/>
      <c r="O267" s="1161"/>
      <c r="P267" s="1161"/>
      <c r="Q267" s="1161"/>
      <c r="R267" s="1161"/>
      <c r="S267" s="1161"/>
      <c r="T267" s="1161"/>
      <c r="V267" s="1117">
        <v>20</v>
      </c>
      <c r="W267" s="1117">
        <f t="shared" si="48"/>
        <v>0</v>
      </c>
      <c r="X267" s="1136">
        <f t="shared" si="46"/>
        <v>0</v>
      </c>
      <c r="Y267" s="932">
        <f>Input!$C$8</f>
        <v>2027</v>
      </c>
      <c r="Z267" s="932">
        <f>Input!$D$8</f>
        <v>1</v>
      </c>
      <c r="AA267" s="1117">
        <f t="shared" si="49"/>
        <v>0</v>
      </c>
      <c r="AB267" s="932">
        <f t="shared" si="50"/>
        <v>2047</v>
      </c>
      <c r="AC267" s="932">
        <f t="shared" si="51"/>
        <v>0</v>
      </c>
      <c r="AD267" s="1117">
        <f t="shared" si="52"/>
        <v>0</v>
      </c>
      <c r="AF267" s="1117">
        <f t="shared" ref="AF267:AT283" si="56">IF(OR(AF$18&lt;$Y267,AF$18&gt;$AB267),0,IF(AND(AF$18&gt;$Y267,AF$18&lt;$AB267),$X267,IF(AF$18=$Y267,$AA267,IF(AF$18=$AB267,$AD267,))))</f>
        <v>0</v>
      </c>
      <c r="AG267" s="1117">
        <f t="shared" si="56"/>
        <v>0</v>
      </c>
      <c r="AH267" s="1117">
        <f t="shared" si="56"/>
        <v>0</v>
      </c>
      <c r="AI267" s="1117">
        <f t="shared" si="56"/>
        <v>0</v>
      </c>
      <c r="AJ267" s="1117">
        <f t="shared" si="56"/>
        <v>0</v>
      </c>
      <c r="AK267" s="1117">
        <f t="shared" si="56"/>
        <v>0</v>
      </c>
      <c r="AL267" s="1117">
        <f t="shared" si="56"/>
        <v>0</v>
      </c>
      <c r="AM267" s="1117">
        <f t="shared" si="56"/>
        <v>0</v>
      </c>
      <c r="AN267" s="1117">
        <f t="shared" si="56"/>
        <v>0</v>
      </c>
      <c r="AO267" s="1117">
        <f t="shared" si="56"/>
        <v>0</v>
      </c>
      <c r="AP267" s="1117">
        <f t="shared" si="56"/>
        <v>0</v>
      </c>
      <c r="AQ267" s="1117">
        <f t="shared" si="56"/>
        <v>0</v>
      </c>
      <c r="AR267" s="1117">
        <f t="shared" si="56"/>
        <v>0</v>
      </c>
      <c r="AS267" s="1117">
        <f t="shared" si="56"/>
        <v>0</v>
      </c>
      <c r="AT267" s="1117">
        <f t="shared" si="56"/>
        <v>0</v>
      </c>
    </row>
    <row r="268" spans="1:46" hidden="1" outlineLevel="1">
      <c r="A268" s="1150"/>
      <c r="B268" s="1150"/>
      <c r="C268" s="932" t="s">
        <v>861</v>
      </c>
      <c r="D268" s="932" t="s">
        <v>855</v>
      </c>
      <c r="E268" s="1152" t="s">
        <v>371</v>
      </c>
      <c r="F268" s="1161"/>
      <c r="G268" s="1161"/>
      <c r="H268" s="1161"/>
      <c r="I268" s="1161"/>
      <c r="J268" s="1161"/>
      <c r="K268" s="1161"/>
      <c r="L268" s="1161"/>
      <c r="M268" s="1161"/>
      <c r="N268" s="1161"/>
      <c r="O268" s="1161"/>
      <c r="P268" s="1161"/>
      <c r="Q268" s="1161"/>
      <c r="R268" s="1161"/>
      <c r="S268" s="1161"/>
      <c r="T268" s="1161"/>
      <c r="V268" s="1117">
        <v>20</v>
      </c>
      <c r="W268" s="1117">
        <f t="shared" si="48"/>
        <v>0</v>
      </c>
      <c r="X268" s="1136">
        <f t="shared" si="46"/>
        <v>0</v>
      </c>
      <c r="Y268" s="932">
        <f>Input!$C$8</f>
        <v>2027</v>
      </c>
      <c r="Z268" s="932">
        <f>Input!$D$8</f>
        <v>1</v>
      </c>
      <c r="AA268" s="1117">
        <f t="shared" si="49"/>
        <v>0</v>
      </c>
      <c r="AB268" s="932">
        <f t="shared" si="50"/>
        <v>2047</v>
      </c>
      <c r="AC268" s="932">
        <f t="shared" si="51"/>
        <v>0</v>
      </c>
      <c r="AD268" s="1117">
        <f t="shared" si="52"/>
        <v>0</v>
      </c>
      <c r="AF268" s="1117">
        <f t="shared" si="56"/>
        <v>0</v>
      </c>
      <c r="AG268" s="1117">
        <f t="shared" si="56"/>
        <v>0</v>
      </c>
      <c r="AH268" s="1117">
        <f t="shared" si="56"/>
        <v>0</v>
      </c>
      <c r="AI268" s="1117">
        <f t="shared" si="56"/>
        <v>0</v>
      </c>
      <c r="AJ268" s="1117">
        <f t="shared" si="56"/>
        <v>0</v>
      </c>
      <c r="AK268" s="1117">
        <f t="shared" si="56"/>
        <v>0</v>
      </c>
      <c r="AL268" s="1117">
        <f t="shared" si="56"/>
        <v>0</v>
      </c>
      <c r="AM268" s="1117">
        <f t="shared" si="56"/>
        <v>0</v>
      </c>
      <c r="AN268" s="1117">
        <f t="shared" si="56"/>
        <v>0</v>
      </c>
      <c r="AO268" s="1117">
        <f t="shared" si="56"/>
        <v>0</v>
      </c>
      <c r="AP268" s="1117">
        <f t="shared" si="56"/>
        <v>0</v>
      </c>
      <c r="AQ268" s="1117">
        <f t="shared" si="56"/>
        <v>0</v>
      </c>
      <c r="AR268" s="1117">
        <f t="shared" si="56"/>
        <v>0</v>
      </c>
      <c r="AS268" s="1117">
        <f t="shared" si="56"/>
        <v>0</v>
      </c>
      <c r="AT268" s="1117">
        <f t="shared" si="56"/>
        <v>0</v>
      </c>
    </row>
    <row r="269" spans="1:46" hidden="1" outlineLevel="1">
      <c r="A269" s="1150"/>
      <c r="B269" s="1150"/>
      <c r="C269" s="932" t="s">
        <v>390</v>
      </c>
      <c r="D269" s="1159" t="s">
        <v>855</v>
      </c>
      <c r="E269" s="1152" t="s">
        <v>371</v>
      </c>
      <c r="F269" s="1161"/>
      <c r="G269" s="1161"/>
      <c r="H269" s="1161"/>
      <c r="I269" s="1161"/>
      <c r="J269" s="1161"/>
      <c r="K269" s="1161"/>
      <c r="L269" s="1161"/>
      <c r="M269" s="1161"/>
      <c r="N269" s="1161"/>
      <c r="O269" s="1161"/>
      <c r="P269" s="1161"/>
      <c r="Q269" s="1161"/>
      <c r="R269" s="1161"/>
      <c r="S269" s="1161"/>
      <c r="T269" s="1161"/>
      <c r="V269" s="1117">
        <v>20</v>
      </c>
      <c r="W269" s="1117">
        <f t="shared" si="48"/>
        <v>0</v>
      </c>
      <c r="X269" s="1136">
        <f t="shared" si="46"/>
        <v>0</v>
      </c>
      <c r="Y269" s="932">
        <f>Input!$C$8</f>
        <v>2027</v>
      </c>
      <c r="Z269" s="932">
        <f>Input!$D$8</f>
        <v>1</v>
      </c>
      <c r="AA269" s="1117">
        <f t="shared" si="49"/>
        <v>0</v>
      </c>
      <c r="AB269" s="932">
        <f t="shared" si="50"/>
        <v>2047</v>
      </c>
      <c r="AC269" s="932">
        <f t="shared" si="51"/>
        <v>0</v>
      </c>
      <c r="AD269" s="1117">
        <f t="shared" si="52"/>
        <v>0</v>
      </c>
      <c r="AF269" s="1117">
        <f t="shared" si="56"/>
        <v>0</v>
      </c>
      <c r="AG269" s="1117">
        <f t="shared" si="56"/>
        <v>0</v>
      </c>
      <c r="AH269" s="1117">
        <f t="shared" si="56"/>
        <v>0</v>
      </c>
      <c r="AI269" s="1117">
        <f t="shared" si="56"/>
        <v>0</v>
      </c>
      <c r="AJ269" s="1117">
        <f t="shared" si="56"/>
        <v>0</v>
      </c>
      <c r="AK269" s="1117">
        <f t="shared" si="56"/>
        <v>0</v>
      </c>
      <c r="AL269" s="1117">
        <f t="shared" si="56"/>
        <v>0</v>
      </c>
      <c r="AM269" s="1117">
        <f t="shared" si="56"/>
        <v>0</v>
      </c>
      <c r="AN269" s="1117">
        <f t="shared" si="56"/>
        <v>0</v>
      </c>
      <c r="AO269" s="1117">
        <f t="shared" si="56"/>
        <v>0</v>
      </c>
      <c r="AP269" s="1117">
        <f t="shared" si="56"/>
        <v>0</v>
      </c>
      <c r="AQ269" s="1117">
        <f t="shared" si="56"/>
        <v>0</v>
      </c>
      <c r="AR269" s="1117">
        <f t="shared" si="56"/>
        <v>0</v>
      </c>
      <c r="AS269" s="1117">
        <f t="shared" si="56"/>
        <v>0</v>
      </c>
      <c r="AT269" s="1117">
        <f t="shared" si="56"/>
        <v>0</v>
      </c>
    </row>
    <row r="270" spans="1:46" hidden="1" outlineLevel="1">
      <c r="A270" s="1150"/>
      <c r="B270" s="1150"/>
      <c r="C270" s="932" t="s">
        <v>862</v>
      </c>
      <c r="D270" s="1159" t="s">
        <v>855</v>
      </c>
      <c r="E270" s="1152" t="s">
        <v>371</v>
      </c>
      <c r="F270" s="1161"/>
      <c r="G270" s="1161"/>
      <c r="H270" s="1161"/>
      <c r="I270" s="1161"/>
      <c r="J270" s="1161"/>
      <c r="K270" s="1161"/>
      <c r="L270" s="1161"/>
      <c r="M270" s="1161"/>
      <c r="N270" s="1161"/>
      <c r="O270" s="1161"/>
      <c r="P270" s="1161"/>
      <c r="Q270" s="1161"/>
      <c r="R270" s="1161"/>
      <c r="S270" s="1161"/>
      <c r="T270" s="1161"/>
      <c r="V270" s="1117">
        <v>20</v>
      </c>
      <c r="W270" s="1117">
        <f t="shared" si="48"/>
        <v>0</v>
      </c>
      <c r="X270" s="1136">
        <f t="shared" si="46"/>
        <v>0</v>
      </c>
      <c r="Y270" s="932">
        <f>Input!$C$8</f>
        <v>2027</v>
      </c>
      <c r="Z270" s="932">
        <f>Input!$D$8</f>
        <v>1</v>
      </c>
      <c r="AA270" s="1117">
        <f t="shared" si="49"/>
        <v>0</v>
      </c>
      <c r="AB270" s="932">
        <f t="shared" si="50"/>
        <v>2047</v>
      </c>
      <c r="AC270" s="932">
        <f t="shared" si="51"/>
        <v>0</v>
      </c>
      <c r="AD270" s="1117">
        <f t="shared" si="52"/>
        <v>0</v>
      </c>
      <c r="AF270" s="1117">
        <f t="shared" si="56"/>
        <v>0</v>
      </c>
      <c r="AG270" s="1117">
        <f t="shared" si="56"/>
        <v>0</v>
      </c>
      <c r="AH270" s="1117">
        <f t="shared" si="56"/>
        <v>0</v>
      </c>
      <c r="AI270" s="1117">
        <f t="shared" si="56"/>
        <v>0</v>
      </c>
      <c r="AJ270" s="1117">
        <f t="shared" si="56"/>
        <v>0</v>
      </c>
      <c r="AK270" s="1117">
        <f t="shared" si="56"/>
        <v>0</v>
      </c>
      <c r="AL270" s="1117">
        <f t="shared" si="56"/>
        <v>0</v>
      </c>
      <c r="AM270" s="1117">
        <f t="shared" si="56"/>
        <v>0</v>
      </c>
      <c r="AN270" s="1117">
        <f t="shared" si="56"/>
        <v>0</v>
      </c>
      <c r="AO270" s="1117">
        <f t="shared" si="56"/>
        <v>0</v>
      </c>
      <c r="AP270" s="1117">
        <f t="shared" si="56"/>
        <v>0</v>
      </c>
      <c r="AQ270" s="1117">
        <f t="shared" si="56"/>
        <v>0</v>
      </c>
      <c r="AR270" s="1117">
        <f t="shared" si="56"/>
        <v>0</v>
      </c>
      <c r="AS270" s="1117">
        <f t="shared" si="56"/>
        <v>0</v>
      </c>
      <c r="AT270" s="1117">
        <f t="shared" si="56"/>
        <v>0</v>
      </c>
    </row>
    <row r="271" spans="1:46" hidden="1" outlineLevel="1">
      <c r="A271" s="1150"/>
      <c r="B271" s="1150"/>
      <c r="C271" s="932" t="s">
        <v>863</v>
      </c>
      <c r="D271" s="1159" t="s">
        <v>855</v>
      </c>
      <c r="E271" s="1152" t="s">
        <v>371</v>
      </c>
      <c r="F271" s="1161"/>
      <c r="G271" s="1161"/>
      <c r="H271" s="1161"/>
      <c r="I271" s="1161"/>
      <c r="J271" s="1161"/>
      <c r="K271" s="1161"/>
      <c r="L271" s="1161"/>
      <c r="M271" s="1161"/>
      <c r="N271" s="1161"/>
      <c r="O271" s="1161"/>
      <c r="P271" s="1161"/>
      <c r="Q271" s="1161"/>
      <c r="R271" s="1161"/>
      <c r="S271" s="1161"/>
      <c r="T271" s="1161"/>
      <c r="V271" s="1117">
        <v>20</v>
      </c>
      <c r="W271" s="1117">
        <f t="shared" si="48"/>
        <v>0</v>
      </c>
      <c r="X271" s="1136">
        <f t="shared" si="46"/>
        <v>0</v>
      </c>
      <c r="Y271" s="932">
        <f>Input!$C$8</f>
        <v>2027</v>
      </c>
      <c r="Z271" s="932">
        <f>Input!$D$8</f>
        <v>1</v>
      </c>
      <c r="AA271" s="1117">
        <f t="shared" si="49"/>
        <v>0</v>
      </c>
      <c r="AB271" s="932">
        <f t="shared" si="50"/>
        <v>2047</v>
      </c>
      <c r="AC271" s="932">
        <f t="shared" si="51"/>
        <v>0</v>
      </c>
      <c r="AD271" s="1117">
        <f t="shared" si="52"/>
        <v>0</v>
      </c>
      <c r="AF271" s="1117">
        <f t="shared" si="56"/>
        <v>0</v>
      </c>
      <c r="AG271" s="1117">
        <f t="shared" si="56"/>
        <v>0</v>
      </c>
      <c r="AH271" s="1117">
        <f t="shared" si="56"/>
        <v>0</v>
      </c>
      <c r="AI271" s="1117">
        <f t="shared" si="56"/>
        <v>0</v>
      </c>
      <c r="AJ271" s="1117">
        <f t="shared" si="56"/>
        <v>0</v>
      </c>
      <c r="AK271" s="1117">
        <f t="shared" si="56"/>
        <v>0</v>
      </c>
      <c r="AL271" s="1117">
        <f t="shared" si="56"/>
        <v>0</v>
      </c>
      <c r="AM271" s="1117">
        <f t="shared" si="56"/>
        <v>0</v>
      </c>
      <c r="AN271" s="1117">
        <f t="shared" si="56"/>
        <v>0</v>
      </c>
      <c r="AO271" s="1117">
        <f t="shared" si="56"/>
        <v>0</v>
      </c>
      <c r="AP271" s="1117">
        <f t="shared" si="56"/>
        <v>0</v>
      </c>
      <c r="AQ271" s="1117">
        <f t="shared" si="56"/>
        <v>0</v>
      </c>
      <c r="AR271" s="1117">
        <f t="shared" si="56"/>
        <v>0</v>
      </c>
      <c r="AS271" s="1117">
        <f t="shared" si="56"/>
        <v>0</v>
      </c>
      <c r="AT271" s="1117">
        <f t="shared" si="56"/>
        <v>0</v>
      </c>
    </row>
    <row r="272" spans="1:46" hidden="1" outlineLevel="1">
      <c r="A272" s="1150"/>
      <c r="B272" s="1150"/>
      <c r="C272" s="932" t="s">
        <v>854</v>
      </c>
      <c r="D272" s="1152" t="s">
        <v>868</v>
      </c>
      <c r="E272" s="1152" t="s">
        <v>369</v>
      </c>
      <c r="F272" s="1161"/>
      <c r="G272" s="1161"/>
      <c r="H272" s="1161"/>
      <c r="I272" s="1161"/>
      <c r="J272" s="1161"/>
      <c r="K272" s="1161"/>
      <c r="L272" s="1161"/>
      <c r="M272" s="1161"/>
      <c r="N272" s="1161"/>
      <c r="O272" s="1161"/>
      <c r="P272" s="1161"/>
      <c r="Q272" s="1161"/>
      <c r="R272" s="1161"/>
      <c r="S272" s="1161"/>
      <c r="T272" s="1161"/>
      <c r="V272" s="1117">
        <v>20</v>
      </c>
      <c r="W272" s="1117">
        <f t="shared" si="48"/>
        <v>0</v>
      </c>
      <c r="X272" s="1136">
        <f t="shared" si="46"/>
        <v>0</v>
      </c>
      <c r="Y272" s="932">
        <f>Input!$C$8</f>
        <v>2027</v>
      </c>
      <c r="Z272" s="932">
        <f>Input!$D$8</f>
        <v>1</v>
      </c>
      <c r="AA272" s="1117">
        <f t="shared" si="49"/>
        <v>0</v>
      </c>
      <c r="AB272" s="932">
        <f t="shared" si="50"/>
        <v>2047</v>
      </c>
      <c r="AC272" s="932">
        <f t="shared" si="51"/>
        <v>0</v>
      </c>
      <c r="AD272" s="1117">
        <f t="shared" si="52"/>
        <v>0</v>
      </c>
      <c r="AF272" s="1117">
        <f t="shared" si="56"/>
        <v>0</v>
      </c>
      <c r="AG272" s="1117">
        <f t="shared" si="56"/>
        <v>0</v>
      </c>
      <c r="AH272" s="1117">
        <f t="shared" si="56"/>
        <v>0</v>
      </c>
      <c r="AI272" s="1117">
        <f t="shared" si="56"/>
        <v>0</v>
      </c>
      <c r="AJ272" s="1117">
        <f t="shared" si="56"/>
        <v>0</v>
      </c>
      <c r="AK272" s="1117">
        <f t="shared" si="56"/>
        <v>0</v>
      </c>
      <c r="AL272" s="1117">
        <f t="shared" si="56"/>
        <v>0</v>
      </c>
      <c r="AM272" s="1117">
        <f t="shared" si="56"/>
        <v>0</v>
      </c>
      <c r="AN272" s="1117">
        <f t="shared" si="56"/>
        <v>0</v>
      </c>
      <c r="AO272" s="1117">
        <f t="shared" si="56"/>
        <v>0</v>
      </c>
      <c r="AP272" s="1117">
        <f t="shared" si="56"/>
        <v>0</v>
      </c>
      <c r="AQ272" s="1117">
        <f t="shared" si="56"/>
        <v>0</v>
      </c>
      <c r="AR272" s="1117">
        <f t="shared" si="56"/>
        <v>0</v>
      </c>
      <c r="AS272" s="1117">
        <f t="shared" si="56"/>
        <v>0</v>
      </c>
      <c r="AT272" s="1117">
        <f t="shared" si="56"/>
        <v>0</v>
      </c>
    </row>
    <row r="273" spans="1:46" hidden="1" outlineLevel="1">
      <c r="A273" s="1150"/>
      <c r="B273" s="1150"/>
      <c r="C273" s="932" t="s">
        <v>387</v>
      </c>
      <c r="D273" s="1152" t="s">
        <v>868</v>
      </c>
      <c r="E273" s="1152" t="s">
        <v>369</v>
      </c>
      <c r="F273" s="1161"/>
      <c r="G273" s="1161"/>
      <c r="H273" s="1161"/>
      <c r="I273" s="1161"/>
      <c r="J273" s="1161"/>
      <c r="K273" s="1161"/>
      <c r="L273" s="1161"/>
      <c r="M273" s="1161"/>
      <c r="N273" s="1161"/>
      <c r="O273" s="1161"/>
      <c r="P273" s="1161"/>
      <c r="Q273" s="1161"/>
      <c r="R273" s="1161"/>
      <c r="S273" s="1161"/>
      <c r="T273" s="1161"/>
      <c r="V273" s="1117">
        <v>20</v>
      </c>
      <c r="W273" s="1117">
        <f t="shared" si="48"/>
        <v>0</v>
      </c>
      <c r="X273" s="1136">
        <f t="shared" si="46"/>
        <v>0</v>
      </c>
      <c r="Y273" s="932">
        <f>Input!$C$8</f>
        <v>2027</v>
      </c>
      <c r="Z273" s="932">
        <f>Input!$D$8</f>
        <v>1</v>
      </c>
      <c r="AA273" s="1117">
        <f t="shared" si="49"/>
        <v>0</v>
      </c>
      <c r="AB273" s="932">
        <f t="shared" si="50"/>
        <v>2047</v>
      </c>
      <c r="AC273" s="932">
        <f t="shared" si="51"/>
        <v>0</v>
      </c>
      <c r="AD273" s="1117">
        <f t="shared" si="52"/>
        <v>0</v>
      </c>
      <c r="AF273" s="1117">
        <f t="shared" si="56"/>
        <v>0</v>
      </c>
      <c r="AG273" s="1117">
        <f t="shared" si="56"/>
        <v>0</v>
      </c>
      <c r="AH273" s="1117">
        <f t="shared" si="56"/>
        <v>0</v>
      </c>
      <c r="AI273" s="1117">
        <f t="shared" si="56"/>
        <v>0</v>
      </c>
      <c r="AJ273" s="1117">
        <f t="shared" si="56"/>
        <v>0</v>
      </c>
      <c r="AK273" s="1117">
        <f t="shared" si="56"/>
        <v>0</v>
      </c>
      <c r="AL273" s="1117">
        <f t="shared" si="56"/>
        <v>0</v>
      </c>
      <c r="AM273" s="1117">
        <f t="shared" si="56"/>
        <v>0</v>
      </c>
      <c r="AN273" s="1117">
        <f t="shared" si="56"/>
        <v>0</v>
      </c>
      <c r="AO273" s="1117">
        <f t="shared" si="56"/>
        <v>0</v>
      </c>
      <c r="AP273" s="1117">
        <f t="shared" si="56"/>
        <v>0</v>
      </c>
      <c r="AQ273" s="1117">
        <f t="shared" si="56"/>
        <v>0</v>
      </c>
      <c r="AR273" s="1117">
        <f t="shared" si="56"/>
        <v>0</v>
      </c>
      <c r="AS273" s="1117">
        <f t="shared" si="56"/>
        <v>0</v>
      </c>
      <c r="AT273" s="1117">
        <f t="shared" si="56"/>
        <v>0</v>
      </c>
    </row>
    <row r="274" spans="1:46" hidden="1" outlineLevel="1">
      <c r="A274" s="1150"/>
      <c r="B274" s="1150"/>
      <c r="C274" s="932" t="s">
        <v>388</v>
      </c>
      <c r="D274" s="1152" t="s">
        <v>868</v>
      </c>
      <c r="E274" s="1152" t="s">
        <v>369</v>
      </c>
      <c r="F274" s="1161"/>
      <c r="G274" s="1161"/>
      <c r="H274" s="1161"/>
      <c r="I274" s="1161"/>
      <c r="J274" s="1161"/>
      <c r="K274" s="1161"/>
      <c r="L274" s="1161"/>
      <c r="M274" s="1161"/>
      <c r="N274" s="1161"/>
      <c r="O274" s="1161"/>
      <c r="P274" s="1161"/>
      <c r="Q274" s="1161"/>
      <c r="R274" s="1161"/>
      <c r="S274" s="1161"/>
      <c r="T274" s="1161"/>
      <c r="V274" s="1117">
        <v>20</v>
      </c>
      <c r="W274" s="1117">
        <f t="shared" si="48"/>
        <v>0</v>
      </c>
      <c r="X274" s="1136">
        <f t="shared" si="46"/>
        <v>0</v>
      </c>
      <c r="Y274" s="932">
        <f>Input!$C$8</f>
        <v>2027</v>
      </c>
      <c r="Z274" s="932">
        <f>Input!$D$8</f>
        <v>1</v>
      </c>
      <c r="AA274" s="1117">
        <f t="shared" si="49"/>
        <v>0</v>
      </c>
      <c r="AB274" s="932">
        <f t="shared" si="50"/>
        <v>2047</v>
      </c>
      <c r="AC274" s="932">
        <f t="shared" si="51"/>
        <v>0</v>
      </c>
      <c r="AD274" s="1117">
        <f t="shared" si="52"/>
        <v>0</v>
      </c>
      <c r="AF274" s="1117">
        <f t="shared" si="56"/>
        <v>0</v>
      </c>
      <c r="AG274" s="1117">
        <f t="shared" si="56"/>
        <v>0</v>
      </c>
      <c r="AH274" s="1117">
        <f t="shared" si="56"/>
        <v>0</v>
      </c>
      <c r="AI274" s="1117">
        <f t="shared" si="56"/>
        <v>0</v>
      </c>
      <c r="AJ274" s="1117">
        <f t="shared" si="56"/>
        <v>0</v>
      </c>
      <c r="AK274" s="1117">
        <f t="shared" si="56"/>
        <v>0</v>
      </c>
      <c r="AL274" s="1117">
        <f t="shared" si="56"/>
        <v>0</v>
      </c>
      <c r="AM274" s="1117">
        <f t="shared" si="56"/>
        <v>0</v>
      </c>
      <c r="AN274" s="1117">
        <f t="shared" si="56"/>
        <v>0</v>
      </c>
      <c r="AO274" s="1117">
        <f t="shared" si="56"/>
        <v>0</v>
      </c>
      <c r="AP274" s="1117">
        <f t="shared" si="56"/>
        <v>0</v>
      </c>
      <c r="AQ274" s="1117">
        <f t="shared" si="56"/>
        <v>0</v>
      </c>
      <c r="AR274" s="1117">
        <f t="shared" si="56"/>
        <v>0</v>
      </c>
      <c r="AS274" s="1117">
        <f t="shared" si="56"/>
        <v>0</v>
      </c>
      <c r="AT274" s="1117">
        <f t="shared" si="56"/>
        <v>0</v>
      </c>
    </row>
    <row r="275" spans="1:46" hidden="1" outlineLevel="1">
      <c r="A275" s="1150"/>
      <c r="B275" s="1150"/>
      <c r="C275" s="932" t="s">
        <v>389</v>
      </c>
      <c r="D275" s="1152" t="s">
        <v>868</v>
      </c>
      <c r="E275" s="1152" t="s">
        <v>369</v>
      </c>
      <c r="F275" s="1161"/>
      <c r="G275" s="1161"/>
      <c r="H275" s="1161"/>
      <c r="I275" s="1161"/>
      <c r="J275" s="1161"/>
      <c r="K275" s="1161"/>
      <c r="L275" s="1161"/>
      <c r="M275" s="1161"/>
      <c r="N275" s="1161"/>
      <c r="O275" s="1161"/>
      <c r="P275" s="1161"/>
      <c r="Q275" s="1161"/>
      <c r="R275" s="1161"/>
      <c r="S275" s="1161"/>
      <c r="T275" s="1161"/>
      <c r="V275" s="1117">
        <v>20</v>
      </c>
      <c r="W275" s="1117">
        <f t="shared" si="48"/>
        <v>0</v>
      </c>
      <c r="X275" s="1136">
        <f t="shared" ref="X275:X294" si="57">W275/V275</f>
        <v>0</v>
      </c>
      <c r="Y275" s="932">
        <f>Input!$C$8</f>
        <v>2027</v>
      </c>
      <c r="Z275" s="932">
        <f>Input!$D$8</f>
        <v>1</v>
      </c>
      <c r="AA275" s="1117">
        <f t="shared" si="49"/>
        <v>0</v>
      </c>
      <c r="AB275" s="932">
        <f t="shared" si="50"/>
        <v>2047</v>
      </c>
      <c r="AC275" s="932">
        <f t="shared" si="51"/>
        <v>0</v>
      </c>
      <c r="AD275" s="1117">
        <f t="shared" si="52"/>
        <v>0</v>
      </c>
      <c r="AF275" s="1117">
        <f t="shared" si="56"/>
        <v>0</v>
      </c>
      <c r="AG275" s="1117">
        <f t="shared" si="56"/>
        <v>0</v>
      </c>
      <c r="AH275" s="1117">
        <f t="shared" si="56"/>
        <v>0</v>
      </c>
      <c r="AI275" s="1117">
        <f t="shared" si="56"/>
        <v>0</v>
      </c>
      <c r="AJ275" s="1117">
        <f t="shared" si="56"/>
        <v>0</v>
      </c>
      <c r="AK275" s="1117">
        <f t="shared" si="56"/>
        <v>0</v>
      </c>
      <c r="AL275" s="1117">
        <f t="shared" si="56"/>
        <v>0</v>
      </c>
      <c r="AM275" s="1117">
        <f t="shared" si="56"/>
        <v>0</v>
      </c>
      <c r="AN275" s="1117">
        <f t="shared" si="56"/>
        <v>0</v>
      </c>
      <c r="AO275" s="1117">
        <f t="shared" si="56"/>
        <v>0</v>
      </c>
      <c r="AP275" s="1117">
        <f t="shared" si="56"/>
        <v>0</v>
      </c>
      <c r="AQ275" s="1117">
        <f t="shared" si="56"/>
        <v>0</v>
      </c>
      <c r="AR275" s="1117">
        <f t="shared" si="56"/>
        <v>0</v>
      </c>
      <c r="AS275" s="1117">
        <f t="shared" si="56"/>
        <v>0</v>
      </c>
      <c r="AT275" s="1117">
        <f t="shared" si="56"/>
        <v>0</v>
      </c>
    </row>
    <row r="276" spans="1:46" hidden="1" outlineLevel="1">
      <c r="A276" s="1150"/>
      <c r="B276" s="1150"/>
      <c r="C276" s="932" t="s">
        <v>856</v>
      </c>
      <c r="D276" s="1152" t="s">
        <v>868</v>
      </c>
      <c r="E276" s="1152" t="s">
        <v>369</v>
      </c>
      <c r="F276" s="1161"/>
      <c r="G276" s="1161"/>
      <c r="H276" s="1161"/>
      <c r="I276" s="1161"/>
      <c r="J276" s="1161"/>
      <c r="K276" s="1161"/>
      <c r="L276" s="1161"/>
      <c r="M276" s="1161"/>
      <c r="N276" s="1161"/>
      <c r="O276" s="1161"/>
      <c r="P276" s="1161"/>
      <c r="Q276" s="1161"/>
      <c r="R276" s="1161"/>
      <c r="S276" s="1161"/>
      <c r="T276" s="1161"/>
      <c r="V276" s="1117">
        <v>20</v>
      </c>
      <c r="W276" s="1117">
        <f t="shared" si="48"/>
        <v>0</v>
      </c>
      <c r="X276" s="1136">
        <f t="shared" si="57"/>
        <v>0</v>
      </c>
      <c r="Y276" s="932">
        <f>Input!$C$8</f>
        <v>2027</v>
      </c>
      <c r="Z276" s="932">
        <f>Input!$D$8</f>
        <v>1</v>
      </c>
      <c r="AA276" s="1117">
        <f t="shared" si="49"/>
        <v>0</v>
      </c>
      <c r="AB276" s="932">
        <f t="shared" si="50"/>
        <v>2047</v>
      </c>
      <c r="AC276" s="932">
        <f t="shared" si="51"/>
        <v>0</v>
      </c>
      <c r="AD276" s="1117">
        <f t="shared" si="52"/>
        <v>0</v>
      </c>
      <c r="AF276" s="1117">
        <f t="shared" si="56"/>
        <v>0</v>
      </c>
      <c r="AG276" s="1117">
        <f t="shared" si="56"/>
        <v>0</v>
      </c>
      <c r="AH276" s="1117">
        <f t="shared" si="56"/>
        <v>0</v>
      </c>
      <c r="AI276" s="1117">
        <f t="shared" si="56"/>
        <v>0</v>
      </c>
      <c r="AJ276" s="1117">
        <f t="shared" si="56"/>
        <v>0</v>
      </c>
      <c r="AK276" s="1117">
        <f t="shared" si="56"/>
        <v>0</v>
      </c>
      <c r="AL276" s="1117">
        <f t="shared" si="56"/>
        <v>0</v>
      </c>
      <c r="AM276" s="1117">
        <f t="shared" si="56"/>
        <v>0</v>
      </c>
      <c r="AN276" s="1117">
        <f t="shared" si="56"/>
        <v>0</v>
      </c>
      <c r="AO276" s="1117">
        <f t="shared" si="56"/>
        <v>0</v>
      </c>
      <c r="AP276" s="1117">
        <f t="shared" si="56"/>
        <v>0</v>
      </c>
      <c r="AQ276" s="1117">
        <f t="shared" si="56"/>
        <v>0</v>
      </c>
      <c r="AR276" s="1117">
        <f t="shared" si="56"/>
        <v>0</v>
      </c>
      <c r="AS276" s="1117">
        <f t="shared" si="56"/>
        <v>0</v>
      </c>
      <c r="AT276" s="1117">
        <f t="shared" si="56"/>
        <v>0</v>
      </c>
    </row>
    <row r="277" spans="1:46" hidden="1" outlineLevel="1">
      <c r="A277" s="1150"/>
      <c r="B277" s="1150"/>
      <c r="C277" s="932" t="s">
        <v>857</v>
      </c>
      <c r="D277" s="1152" t="s">
        <v>868</v>
      </c>
      <c r="E277" s="1152" t="s">
        <v>369</v>
      </c>
      <c r="F277" s="1161"/>
      <c r="G277" s="1161"/>
      <c r="H277" s="1161"/>
      <c r="I277" s="1161"/>
      <c r="J277" s="1161"/>
      <c r="K277" s="1161"/>
      <c r="L277" s="1161"/>
      <c r="M277" s="1161"/>
      <c r="N277" s="1161"/>
      <c r="O277" s="1161"/>
      <c r="P277" s="1161"/>
      <c r="Q277" s="1161"/>
      <c r="R277" s="1161"/>
      <c r="S277" s="1161"/>
      <c r="T277" s="1161"/>
      <c r="V277" s="1117">
        <v>20</v>
      </c>
      <c r="W277" s="1117">
        <f t="shared" si="48"/>
        <v>0</v>
      </c>
      <c r="X277" s="1136">
        <f t="shared" si="57"/>
        <v>0</v>
      </c>
      <c r="Y277" s="932">
        <f>Input!$C$8</f>
        <v>2027</v>
      </c>
      <c r="Z277" s="932">
        <f>Input!$D$8</f>
        <v>1</v>
      </c>
      <c r="AA277" s="1117">
        <f t="shared" si="49"/>
        <v>0</v>
      </c>
      <c r="AB277" s="932">
        <f t="shared" si="50"/>
        <v>2047</v>
      </c>
      <c r="AC277" s="932">
        <f t="shared" si="51"/>
        <v>0</v>
      </c>
      <c r="AD277" s="1117">
        <f t="shared" si="52"/>
        <v>0</v>
      </c>
      <c r="AF277" s="1117">
        <f t="shared" si="56"/>
        <v>0</v>
      </c>
      <c r="AG277" s="1117">
        <f t="shared" si="56"/>
        <v>0</v>
      </c>
      <c r="AH277" s="1117">
        <f t="shared" si="56"/>
        <v>0</v>
      </c>
      <c r="AI277" s="1117">
        <f t="shared" si="56"/>
        <v>0</v>
      </c>
      <c r="AJ277" s="1117">
        <f t="shared" si="56"/>
        <v>0</v>
      </c>
      <c r="AK277" s="1117">
        <f t="shared" si="56"/>
        <v>0</v>
      </c>
      <c r="AL277" s="1117">
        <f t="shared" si="56"/>
        <v>0</v>
      </c>
      <c r="AM277" s="1117">
        <f t="shared" si="56"/>
        <v>0</v>
      </c>
      <c r="AN277" s="1117">
        <f t="shared" si="56"/>
        <v>0</v>
      </c>
      <c r="AO277" s="1117">
        <f t="shared" si="56"/>
        <v>0</v>
      </c>
      <c r="AP277" s="1117">
        <f t="shared" si="56"/>
        <v>0</v>
      </c>
      <c r="AQ277" s="1117">
        <f t="shared" si="56"/>
        <v>0</v>
      </c>
      <c r="AR277" s="1117">
        <f t="shared" si="56"/>
        <v>0</v>
      </c>
      <c r="AS277" s="1117">
        <f t="shared" si="56"/>
        <v>0</v>
      </c>
      <c r="AT277" s="1117">
        <f t="shared" si="56"/>
        <v>0</v>
      </c>
    </row>
    <row r="278" spans="1:46" hidden="1" outlineLevel="1">
      <c r="A278" s="1150"/>
      <c r="B278" s="1150"/>
      <c r="C278" s="932" t="s">
        <v>859</v>
      </c>
      <c r="D278" s="1152" t="s">
        <v>868</v>
      </c>
      <c r="E278" s="1152" t="s">
        <v>369</v>
      </c>
      <c r="F278" s="1161"/>
      <c r="G278" s="1161"/>
      <c r="H278" s="1161"/>
      <c r="I278" s="1161"/>
      <c r="J278" s="1161"/>
      <c r="K278" s="1161"/>
      <c r="L278" s="1161"/>
      <c r="M278" s="1161"/>
      <c r="N278" s="1161"/>
      <c r="O278" s="1161"/>
      <c r="P278" s="1161"/>
      <c r="Q278" s="1161"/>
      <c r="R278" s="1161"/>
      <c r="S278" s="1161"/>
      <c r="T278" s="1161"/>
      <c r="V278" s="1117">
        <v>20</v>
      </c>
      <c r="W278" s="1117">
        <f t="shared" si="48"/>
        <v>0</v>
      </c>
      <c r="X278" s="1136">
        <f t="shared" si="57"/>
        <v>0</v>
      </c>
      <c r="Y278" s="932">
        <f>Input!$C$8</f>
        <v>2027</v>
      </c>
      <c r="Z278" s="932">
        <f>Input!$D$8</f>
        <v>1</v>
      </c>
      <c r="AA278" s="1117">
        <f t="shared" si="49"/>
        <v>0</v>
      </c>
      <c r="AB278" s="932">
        <f t="shared" si="50"/>
        <v>2047</v>
      </c>
      <c r="AC278" s="932">
        <f t="shared" si="51"/>
        <v>0</v>
      </c>
      <c r="AD278" s="1117">
        <f t="shared" si="52"/>
        <v>0</v>
      </c>
      <c r="AF278" s="1117">
        <f t="shared" si="56"/>
        <v>0</v>
      </c>
      <c r="AG278" s="1117">
        <f t="shared" si="56"/>
        <v>0</v>
      </c>
      <c r="AH278" s="1117">
        <f t="shared" si="56"/>
        <v>0</v>
      </c>
      <c r="AI278" s="1117">
        <f t="shared" si="56"/>
        <v>0</v>
      </c>
      <c r="AJ278" s="1117">
        <f t="shared" si="56"/>
        <v>0</v>
      </c>
      <c r="AK278" s="1117">
        <f t="shared" si="56"/>
        <v>0</v>
      </c>
      <c r="AL278" s="1117">
        <f t="shared" si="56"/>
        <v>0</v>
      </c>
      <c r="AM278" s="1117">
        <f t="shared" si="56"/>
        <v>0</v>
      </c>
      <c r="AN278" s="1117">
        <f t="shared" si="56"/>
        <v>0</v>
      </c>
      <c r="AO278" s="1117">
        <f t="shared" si="56"/>
        <v>0</v>
      </c>
      <c r="AP278" s="1117">
        <f t="shared" si="56"/>
        <v>0</v>
      </c>
      <c r="AQ278" s="1117">
        <f t="shared" si="56"/>
        <v>0</v>
      </c>
      <c r="AR278" s="1117">
        <f t="shared" si="56"/>
        <v>0</v>
      </c>
      <c r="AS278" s="1117">
        <f t="shared" si="56"/>
        <v>0</v>
      </c>
      <c r="AT278" s="1117">
        <f t="shared" si="56"/>
        <v>0</v>
      </c>
    </row>
    <row r="279" spans="1:46" hidden="1" outlineLevel="1">
      <c r="A279" s="1150"/>
      <c r="B279" s="1150"/>
      <c r="C279" s="932" t="s">
        <v>860</v>
      </c>
      <c r="D279" s="1152" t="s">
        <v>868</v>
      </c>
      <c r="E279" s="1152" t="s">
        <v>369</v>
      </c>
      <c r="F279" s="1161"/>
      <c r="G279" s="1161"/>
      <c r="H279" s="1161"/>
      <c r="I279" s="1161"/>
      <c r="J279" s="1161"/>
      <c r="K279" s="1161"/>
      <c r="L279" s="1161"/>
      <c r="M279" s="1161"/>
      <c r="N279" s="1161"/>
      <c r="O279" s="1161"/>
      <c r="P279" s="1161"/>
      <c r="Q279" s="1161"/>
      <c r="R279" s="1161"/>
      <c r="S279" s="1161"/>
      <c r="T279" s="1161"/>
      <c r="V279" s="1117">
        <v>20</v>
      </c>
      <c r="W279" s="1117">
        <f t="shared" si="48"/>
        <v>0</v>
      </c>
      <c r="X279" s="1136">
        <f t="shared" si="57"/>
        <v>0</v>
      </c>
      <c r="Y279" s="932">
        <f>Input!$C$8</f>
        <v>2027</v>
      </c>
      <c r="Z279" s="932">
        <f>Input!$D$8</f>
        <v>1</v>
      </c>
      <c r="AA279" s="1117">
        <f t="shared" si="49"/>
        <v>0</v>
      </c>
      <c r="AB279" s="932">
        <f t="shared" si="50"/>
        <v>2047</v>
      </c>
      <c r="AC279" s="932">
        <f t="shared" si="51"/>
        <v>0</v>
      </c>
      <c r="AD279" s="1117">
        <f t="shared" si="52"/>
        <v>0</v>
      </c>
      <c r="AF279" s="1117">
        <f t="shared" si="56"/>
        <v>0</v>
      </c>
      <c r="AG279" s="1117">
        <f t="shared" si="56"/>
        <v>0</v>
      </c>
      <c r="AH279" s="1117">
        <f t="shared" si="56"/>
        <v>0</v>
      </c>
      <c r="AI279" s="1117">
        <f t="shared" si="56"/>
        <v>0</v>
      </c>
      <c r="AJ279" s="1117">
        <f t="shared" si="56"/>
        <v>0</v>
      </c>
      <c r="AK279" s="1117">
        <f t="shared" si="56"/>
        <v>0</v>
      </c>
      <c r="AL279" s="1117">
        <f t="shared" si="56"/>
        <v>0</v>
      </c>
      <c r="AM279" s="1117">
        <f t="shared" si="56"/>
        <v>0</v>
      </c>
      <c r="AN279" s="1117">
        <f t="shared" si="56"/>
        <v>0</v>
      </c>
      <c r="AO279" s="1117">
        <f t="shared" si="56"/>
        <v>0</v>
      </c>
      <c r="AP279" s="1117">
        <f t="shared" si="56"/>
        <v>0</v>
      </c>
      <c r="AQ279" s="1117">
        <f t="shared" si="56"/>
        <v>0</v>
      </c>
      <c r="AR279" s="1117">
        <f t="shared" si="56"/>
        <v>0</v>
      </c>
      <c r="AS279" s="1117">
        <f t="shared" si="56"/>
        <v>0</v>
      </c>
      <c r="AT279" s="1117">
        <f t="shared" si="56"/>
        <v>0</v>
      </c>
    </row>
    <row r="280" spans="1:46" hidden="1" outlineLevel="1">
      <c r="A280" s="1150"/>
      <c r="B280" s="1150"/>
      <c r="C280" s="932" t="s">
        <v>861</v>
      </c>
      <c r="D280" s="1152" t="s">
        <v>868</v>
      </c>
      <c r="E280" s="1152" t="s">
        <v>369</v>
      </c>
      <c r="F280" s="1161"/>
      <c r="G280" s="1161"/>
      <c r="H280" s="1161"/>
      <c r="I280" s="1161"/>
      <c r="J280" s="1161"/>
      <c r="K280" s="1161"/>
      <c r="L280" s="1161"/>
      <c r="M280" s="1161"/>
      <c r="N280" s="1161"/>
      <c r="O280" s="1161"/>
      <c r="P280" s="1161"/>
      <c r="Q280" s="1161"/>
      <c r="R280" s="1161"/>
      <c r="S280" s="1161"/>
      <c r="T280" s="1161"/>
      <c r="V280" s="1117">
        <v>20</v>
      </c>
      <c r="W280" s="1117">
        <f t="shared" si="48"/>
        <v>0</v>
      </c>
      <c r="X280" s="1136">
        <f t="shared" si="57"/>
        <v>0</v>
      </c>
      <c r="Y280" s="932">
        <f>Input!$C$8</f>
        <v>2027</v>
      </c>
      <c r="Z280" s="932">
        <f>Input!$D$8</f>
        <v>1</v>
      </c>
      <c r="AA280" s="1117">
        <f t="shared" si="49"/>
        <v>0</v>
      </c>
      <c r="AB280" s="932">
        <f t="shared" si="50"/>
        <v>2047</v>
      </c>
      <c r="AC280" s="932">
        <f t="shared" si="51"/>
        <v>0</v>
      </c>
      <c r="AD280" s="1117">
        <f t="shared" si="52"/>
        <v>0</v>
      </c>
      <c r="AF280" s="1117">
        <f t="shared" si="56"/>
        <v>0</v>
      </c>
      <c r="AG280" s="1117">
        <f t="shared" si="56"/>
        <v>0</v>
      </c>
      <c r="AH280" s="1117">
        <f t="shared" si="56"/>
        <v>0</v>
      </c>
      <c r="AI280" s="1117">
        <f t="shared" si="56"/>
        <v>0</v>
      </c>
      <c r="AJ280" s="1117">
        <f t="shared" si="56"/>
        <v>0</v>
      </c>
      <c r="AK280" s="1117">
        <f t="shared" si="56"/>
        <v>0</v>
      </c>
      <c r="AL280" s="1117">
        <f t="shared" si="56"/>
        <v>0</v>
      </c>
      <c r="AM280" s="1117">
        <f t="shared" si="56"/>
        <v>0</v>
      </c>
      <c r="AN280" s="1117">
        <f t="shared" si="56"/>
        <v>0</v>
      </c>
      <c r="AO280" s="1117">
        <f t="shared" si="56"/>
        <v>0</v>
      </c>
      <c r="AP280" s="1117">
        <f t="shared" si="56"/>
        <v>0</v>
      </c>
      <c r="AQ280" s="1117">
        <f t="shared" si="56"/>
        <v>0</v>
      </c>
      <c r="AR280" s="1117">
        <f t="shared" si="56"/>
        <v>0</v>
      </c>
      <c r="AS280" s="1117">
        <f t="shared" si="56"/>
        <v>0</v>
      </c>
      <c r="AT280" s="1117">
        <f t="shared" si="56"/>
        <v>0</v>
      </c>
    </row>
    <row r="281" spans="1:46" hidden="1" outlineLevel="1">
      <c r="A281" s="1150"/>
      <c r="B281" s="1150"/>
      <c r="C281" s="932" t="str">
        <f t="shared" si="54"/>
        <v>11 Downpayments / License fee</v>
      </c>
      <c r="D281" s="1152" t="s">
        <v>868</v>
      </c>
      <c r="E281" s="1152" t="s">
        <v>369</v>
      </c>
      <c r="F281" s="1161"/>
      <c r="G281" s="1161"/>
      <c r="H281" s="1161"/>
      <c r="I281" s="1161"/>
      <c r="J281" s="1161"/>
      <c r="K281" s="1161"/>
      <c r="L281" s="1161"/>
      <c r="M281" s="1161"/>
      <c r="N281" s="1161"/>
      <c r="O281" s="1161"/>
      <c r="P281" s="1161"/>
      <c r="Q281" s="1161"/>
      <c r="R281" s="1161"/>
      <c r="S281" s="1161"/>
      <c r="T281" s="1161"/>
      <c r="V281" s="1117">
        <v>20</v>
      </c>
      <c r="W281" s="1117">
        <f t="shared" si="48"/>
        <v>0</v>
      </c>
      <c r="X281" s="1136">
        <f t="shared" si="57"/>
        <v>0</v>
      </c>
      <c r="Y281" s="932">
        <f>Input!$C$8</f>
        <v>2027</v>
      </c>
      <c r="Z281" s="932">
        <f>Input!$D$8</f>
        <v>1</v>
      </c>
      <c r="AA281" s="1117">
        <f t="shared" si="49"/>
        <v>0</v>
      </c>
      <c r="AB281" s="932">
        <f t="shared" si="50"/>
        <v>2047</v>
      </c>
      <c r="AC281" s="932">
        <f t="shared" si="51"/>
        <v>0</v>
      </c>
      <c r="AD281" s="1117">
        <f t="shared" si="52"/>
        <v>0</v>
      </c>
      <c r="AF281" s="1117">
        <f t="shared" si="56"/>
        <v>0</v>
      </c>
      <c r="AG281" s="1117">
        <f t="shared" si="56"/>
        <v>0</v>
      </c>
      <c r="AH281" s="1117">
        <f t="shared" si="56"/>
        <v>0</v>
      </c>
      <c r="AI281" s="1117">
        <f t="shared" si="56"/>
        <v>0</v>
      </c>
      <c r="AJ281" s="1117">
        <f t="shared" si="56"/>
        <v>0</v>
      </c>
      <c r="AK281" s="1117">
        <f t="shared" si="56"/>
        <v>0</v>
      </c>
      <c r="AL281" s="1117">
        <f t="shared" si="56"/>
        <v>0</v>
      </c>
      <c r="AM281" s="1117">
        <f t="shared" si="56"/>
        <v>0</v>
      </c>
      <c r="AN281" s="1117">
        <f t="shared" si="56"/>
        <v>0</v>
      </c>
      <c r="AO281" s="1117">
        <f t="shared" si="56"/>
        <v>0</v>
      </c>
      <c r="AP281" s="1117">
        <f t="shared" si="56"/>
        <v>0</v>
      </c>
      <c r="AQ281" s="1117">
        <f t="shared" si="56"/>
        <v>0</v>
      </c>
      <c r="AR281" s="1117">
        <f t="shared" si="56"/>
        <v>0</v>
      </c>
      <c r="AS281" s="1117">
        <f t="shared" si="56"/>
        <v>0</v>
      </c>
      <c r="AT281" s="1117">
        <f t="shared" si="56"/>
        <v>0</v>
      </c>
    </row>
    <row r="282" spans="1:46" hidden="1" outlineLevel="1">
      <c r="A282" s="1150"/>
      <c r="B282" s="1150"/>
      <c r="C282" s="1159" t="str">
        <f t="shared" si="54"/>
        <v>12 Dummy</v>
      </c>
      <c r="D282" s="1165" t="s">
        <v>868</v>
      </c>
      <c r="E282" s="1152" t="s">
        <v>369</v>
      </c>
      <c r="F282" s="1161"/>
      <c r="G282" s="1161"/>
      <c r="H282" s="1161"/>
      <c r="I282" s="1161"/>
      <c r="J282" s="1161"/>
      <c r="K282" s="1161"/>
      <c r="L282" s="1161"/>
      <c r="M282" s="1161"/>
      <c r="N282" s="1161"/>
      <c r="O282" s="1161"/>
      <c r="P282" s="1161"/>
      <c r="Q282" s="1161"/>
      <c r="R282" s="1161"/>
      <c r="S282" s="1161"/>
      <c r="T282" s="1161"/>
      <c r="V282" s="1117">
        <v>20</v>
      </c>
      <c r="W282" s="1117">
        <f t="shared" si="48"/>
        <v>0</v>
      </c>
      <c r="X282" s="1136">
        <f t="shared" si="57"/>
        <v>0</v>
      </c>
      <c r="Y282" s="932">
        <f>Input!$C$8</f>
        <v>2027</v>
      </c>
      <c r="Z282" s="932">
        <f>Input!$D$8</f>
        <v>1</v>
      </c>
      <c r="AA282" s="1117">
        <f t="shared" si="49"/>
        <v>0</v>
      </c>
      <c r="AB282" s="932">
        <f t="shared" si="50"/>
        <v>2047</v>
      </c>
      <c r="AC282" s="932">
        <f t="shared" si="51"/>
        <v>0</v>
      </c>
      <c r="AD282" s="1117">
        <f t="shared" si="52"/>
        <v>0</v>
      </c>
      <c r="AF282" s="1117">
        <f t="shared" si="56"/>
        <v>0</v>
      </c>
      <c r="AG282" s="1117">
        <f t="shared" si="56"/>
        <v>0</v>
      </c>
      <c r="AH282" s="1117">
        <f t="shared" si="56"/>
        <v>0</v>
      </c>
      <c r="AI282" s="1117">
        <f t="shared" si="56"/>
        <v>0</v>
      </c>
      <c r="AJ282" s="1117">
        <f t="shared" si="56"/>
        <v>0</v>
      </c>
      <c r="AK282" s="1117">
        <f t="shared" si="56"/>
        <v>0</v>
      </c>
      <c r="AL282" s="1117">
        <f t="shared" si="56"/>
        <v>0</v>
      </c>
      <c r="AM282" s="1117">
        <f t="shared" si="56"/>
        <v>0</v>
      </c>
      <c r="AN282" s="1117">
        <f t="shared" si="56"/>
        <v>0</v>
      </c>
      <c r="AO282" s="1117">
        <f t="shared" si="56"/>
        <v>0</v>
      </c>
      <c r="AP282" s="1117">
        <f t="shared" si="56"/>
        <v>0</v>
      </c>
      <c r="AQ282" s="1117">
        <f t="shared" si="56"/>
        <v>0</v>
      </c>
      <c r="AR282" s="1117">
        <f t="shared" si="56"/>
        <v>0</v>
      </c>
      <c r="AS282" s="1117">
        <f t="shared" si="56"/>
        <v>0</v>
      </c>
      <c r="AT282" s="1117">
        <f t="shared" si="56"/>
        <v>0</v>
      </c>
    </row>
    <row r="283" spans="1:46" hidden="1" outlineLevel="1">
      <c r="A283" s="1150"/>
      <c r="B283" s="1150"/>
      <c r="C283" s="1151" t="s">
        <v>854</v>
      </c>
      <c r="D283" s="1151" t="s">
        <v>855</v>
      </c>
      <c r="E283" s="1152" t="s">
        <v>369</v>
      </c>
      <c r="F283" s="1161"/>
      <c r="G283" s="1161"/>
      <c r="H283" s="1161"/>
      <c r="I283" s="1161"/>
      <c r="J283" s="1161"/>
      <c r="K283" s="1161"/>
      <c r="L283" s="1161"/>
      <c r="M283" s="1161"/>
      <c r="N283" s="1161"/>
      <c r="O283" s="1161"/>
      <c r="P283" s="1161"/>
      <c r="Q283" s="1161"/>
      <c r="R283" s="1161"/>
      <c r="S283" s="1161"/>
      <c r="T283" s="1161"/>
      <c r="V283" s="1117">
        <v>20</v>
      </c>
      <c r="W283" s="1117">
        <f t="shared" si="48"/>
        <v>0</v>
      </c>
      <c r="X283" s="1136">
        <f t="shared" si="57"/>
        <v>0</v>
      </c>
      <c r="Y283" s="932">
        <f>Input!$C$8</f>
        <v>2027</v>
      </c>
      <c r="Z283" s="932">
        <f>Input!$D$8</f>
        <v>1</v>
      </c>
      <c r="AA283" s="1117">
        <f t="shared" si="49"/>
        <v>0</v>
      </c>
      <c r="AB283" s="932">
        <f t="shared" si="50"/>
        <v>2047</v>
      </c>
      <c r="AC283" s="932">
        <f t="shared" si="51"/>
        <v>0</v>
      </c>
      <c r="AD283" s="1117">
        <f t="shared" si="52"/>
        <v>0</v>
      </c>
      <c r="AF283" s="1117">
        <f t="shared" si="56"/>
        <v>0</v>
      </c>
      <c r="AG283" s="1117">
        <f t="shared" si="56"/>
        <v>0</v>
      </c>
      <c r="AH283" s="1117">
        <f t="shared" si="56"/>
        <v>0</v>
      </c>
      <c r="AI283" s="1117">
        <f t="shared" si="56"/>
        <v>0</v>
      </c>
      <c r="AJ283" s="1117">
        <f t="shared" si="56"/>
        <v>0</v>
      </c>
      <c r="AK283" s="1117">
        <f t="shared" si="56"/>
        <v>0</v>
      </c>
      <c r="AL283" s="1117">
        <f t="shared" si="56"/>
        <v>0</v>
      </c>
      <c r="AM283" s="1117">
        <f t="shared" si="56"/>
        <v>0</v>
      </c>
      <c r="AN283" s="1117">
        <f t="shared" si="56"/>
        <v>0</v>
      </c>
      <c r="AO283" s="1117">
        <f t="shared" si="56"/>
        <v>0</v>
      </c>
      <c r="AP283" s="1117">
        <f t="shared" si="56"/>
        <v>0</v>
      </c>
      <c r="AQ283" s="1117">
        <f t="shared" si="56"/>
        <v>0</v>
      </c>
      <c r="AR283" s="1117">
        <f t="shared" si="56"/>
        <v>0</v>
      </c>
      <c r="AS283" s="1117">
        <f t="shared" si="56"/>
        <v>0</v>
      </c>
      <c r="AT283" s="1117">
        <f t="shared" si="56"/>
        <v>0</v>
      </c>
    </row>
    <row r="284" spans="1:46" hidden="1" outlineLevel="1">
      <c r="A284" s="1150"/>
      <c r="B284" s="1150"/>
      <c r="C284" s="932" t="s">
        <v>387</v>
      </c>
      <c r="D284" s="932" t="s">
        <v>855</v>
      </c>
      <c r="E284" s="1152" t="s">
        <v>369</v>
      </c>
      <c r="F284" s="1161"/>
      <c r="G284" s="1161"/>
      <c r="H284" s="1161"/>
      <c r="I284" s="1161"/>
      <c r="J284" s="1161"/>
      <c r="K284" s="1161"/>
      <c r="L284" s="1161"/>
      <c r="M284" s="1161"/>
      <c r="N284" s="1161"/>
      <c r="O284" s="1161"/>
      <c r="P284" s="1161"/>
      <c r="Q284" s="1161"/>
      <c r="R284" s="1161"/>
      <c r="S284" s="1161"/>
      <c r="T284" s="1161"/>
      <c r="V284" s="1117">
        <v>20</v>
      </c>
      <c r="W284" s="1117">
        <f t="shared" si="48"/>
        <v>0</v>
      </c>
      <c r="X284" s="1136">
        <f t="shared" si="57"/>
        <v>0</v>
      </c>
      <c r="Y284" s="932">
        <f>Input!$C$8</f>
        <v>2027</v>
      </c>
      <c r="Z284" s="932">
        <f>Input!$D$8</f>
        <v>1</v>
      </c>
      <c r="AA284" s="1117">
        <f t="shared" si="49"/>
        <v>0</v>
      </c>
      <c r="AB284" s="932">
        <f t="shared" si="50"/>
        <v>2047</v>
      </c>
      <c r="AC284" s="932">
        <f t="shared" si="51"/>
        <v>0</v>
      </c>
      <c r="AD284" s="1117">
        <f t="shared" si="52"/>
        <v>0</v>
      </c>
      <c r="AF284" s="1117">
        <f t="shared" ref="AF284:AT294" si="58">IF(OR(AF$18&lt;$Y284,AF$18&gt;$AB284),0,IF(AND(AF$18&gt;$Y284,AF$18&lt;$AB284),$X284,IF(AF$18=$Y284,$AA284,IF(AF$18=$AB284,$AD284,))))</f>
        <v>0</v>
      </c>
      <c r="AG284" s="1117">
        <f t="shared" si="58"/>
        <v>0</v>
      </c>
      <c r="AH284" s="1117">
        <f t="shared" si="58"/>
        <v>0</v>
      </c>
      <c r="AI284" s="1117">
        <f t="shared" si="58"/>
        <v>0</v>
      </c>
      <c r="AJ284" s="1117">
        <f t="shared" si="58"/>
        <v>0</v>
      </c>
      <c r="AK284" s="1117">
        <f t="shared" si="58"/>
        <v>0</v>
      </c>
      <c r="AL284" s="1117">
        <f t="shared" si="58"/>
        <v>0</v>
      </c>
      <c r="AM284" s="1117">
        <f t="shared" si="58"/>
        <v>0</v>
      </c>
      <c r="AN284" s="1117">
        <f t="shared" si="58"/>
        <v>0</v>
      </c>
      <c r="AO284" s="1117">
        <f t="shared" si="58"/>
        <v>0</v>
      </c>
      <c r="AP284" s="1117">
        <f t="shared" si="58"/>
        <v>0</v>
      </c>
      <c r="AQ284" s="1117">
        <f t="shared" si="58"/>
        <v>0</v>
      </c>
      <c r="AR284" s="1117">
        <f t="shared" si="58"/>
        <v>0</v>
      </c>
      <c r="AS284" s="1117">
        <f t="shared" si="58"/>
        <v>0</v>
      </c>
      <c r="AT284" s="1117">
        <f t="shared" si="58"/>
        <v>0</v>
      </c>
    </row>
    <row r="285" spans="1:46" hidden="1" outlineLevel="1">
      <c r="A285" s="1150"/>
      <c r="B285" s="1150"/>
      <c r="C285" s="932" t="s">
        <v>388</v>
      </c>
      <c r="D285" s="932" t="s">
        <v>855</v>
      </c>
      <c r="E285" s="1152" t="s">
        <v>369</v>
      </c>
      <c r="F285" s="1161"/>
      <c r="G285" s="1161"/>
      <c r="H285" s="1161"/>
      <c r="I285" s="1161"/>
      <c r="J285" s="1161"/>
      <c r="K285" s="1161"/>
      <c r="L285" s="1161"/>
      <c r="M285" s="1161"/>
      <c r="N285" s="1161"/>
      <c r="O285" s="1161"/>
      <c r="P285" s="1161"/>
      <c r="Q285" s="1161"/>
      <c r="R285" s="1161"/>
      <c r="S285" s="1161"/>
      <c r="T285" s="1161"/>
      <c r="V285" s="1117">
        <v>20</v>
      </c>
      <c r="W285" s="1117">
        <f t="shared" si="48"/>
        <v>0</v>
      </c>
      <c r="X285" s="1136">
        <f t="shared" si="57"/>
        <v>0</v>
      </c>
      <c r="Y285" s="932">
        <f>Input!$C$8</f>
        <v>2027</v>
      </c>
      <c r="Z285" s="932">
        <f>Input!$D$8</f>
        <v>1</v>
      </c>
      <c r="AA285" s="1117">
        <f t="shared" si="49"/>
        <v>0</v>
      </c>
      <c r="AB285" s="932">
        <f t="shared" si="50"/>
        <v>2047</v>
      </c>
      <c r="AC285" s="932">
        <f t="shared" si="51"/>
        <v>0</v>
      </c>
      <c r="AD285" s="1117">
        <f t="shared" si="52"/>
        <v>0</v>
      </c>
      <c r="AF285" s="1117">
        <f t="shared" si="58"/>
        <v>0</v>
      </c>
      <c r="AG285" s="1117">
        <f t="shared" si="58"/>
        <v>0</v>
      </c>
      <c r="AH285" s="1117">
        <f t="shared" si="58"/>
        <v>0</v>
      </c>
      <c r="AI285" s="1117">
        <f t="shared" si="58"/>
        <v>0</v>
      </c>
      <c r="AJ285" s="1117">
        <f t="shared" si="58"/>
        <v>0</v>
      </c>
      <c r="AK285" s="1117">
        <f t="shared" si="58"/>
        <v>0</v>
      </c>
      <c r="AL285" s="1117">
        <f t="shared" si="58"/>
        <v>0</v>
      </c>
      <c r="AM285" s="1117">
        <f t="shared" si="58"/>
        <v>0</v>
      </c>
      <c r="AN285" s="1117">
        <f t="shared" si="58"/>
        <v>0</v>
      </c>
      <c r="AO285" s="1117">
        <f t="shared" si="58"/>
        <v>0</v>
      </c>
      <c r="AP285" s="1117">
        <f t="shared" si="58"/>
        <v>0</v>
      </c>
      <c r="AQ285" s="1117">
        <f t="shared" si="58"/>
        <v>0</v>
      </c>
      <c r="AR285" s="1117">
        <f t="shared" si="58"/>
        <v>0</v>
      </c>
      <c r="AS285" s="1117">
        <f t="shared" si="58"/>
        <v>0</v>
      </c>
      <c r="AT285" s="1117">
        <f t="shared" si="58"/>
        <v>0</v>
      </c>
    </row>
    <row r="286" spans="1:46" hidden="1" outlineLevel="1">
      <c r="A286" s="1150"/>
      <c r="B286" s="1150"/>
      <c r="C286" s="932" t="s">
        <v>389</v>
      </c>
      <c r="D286" s="932" t="s">
        <v>855</v>
      </c>
      <c r="E286" s="1152" t="s">
        <v>369</v>
      </c>
      <c r="F286" s="1161"/>
      <c r="G286" s="1161"/>
      <c r="H286" s="1161"/>
      <c r="I286" s="1161"/>
      <c r="J286" s="1161"/>
      <c r="K286" s="1161"/>
      <c r="L286" s="1161"/>
      <c r="M286" s="1161"/>
      <c r="N286" s="1161"/>
      <c r="O286" s="1161"/>
      <c r="P286" s="1161"/>
      <c r="Q286" s="1161"/>
      <c r="R286" s="1161"/>
      <c r="S286" s="1161"/>
      <c r="T286" s="1161"/>
      <c r="V286" s="1117">
        <v>20</v>
      </c>
      <c r="W286" s="1117">
        <f t="shared" si="48"/>
        <v>0</v>
      </c>
      <c r="X286" s="1136">
        <f t="shared" si="57"/>
        <v>0</v>
      </c>
      <c r="Y286" s="932">
        <f>Input!$C$8</f>
        <v>2027</v>
      </c>
      <c r="Z286" s="932">
        <f>Input!$D$8</f>
        <v>1</v>
      </c>
      <c r="AA286" s="1117">
        <f t="shared" si="49"/>
        <v>0</v>
      </c>
      <c r="AB286" s="932">
        <f t="shared" si="50"/>
        <v>2047</v>
      </c>
      <c r="AC286" s="932">
        <f t="shared" si="51"/>
        <v>0</v>
      </c>
      <c r="AD286" s="1117">
        <f t="shared" si="52"/>
        <v>0</v>
      </c>
      <c r="AF286" s="1117">
        <f t="shared" si="58"/>
        <v>0</v>
      </c>
      <c r="AG286" s="1117">
        <f t="shared" si="58"/>
        <v>0</v>
      </c>
      <c r="AH286" s="1117">
        <f t="shared" si="58"/>
        <v>0</v>
      </c>
      <c r="AI286" s="1117">
        <f t="shared" si="58"/>
        <v>0</v>
      </c>
      <c r="AJ286" s="1117">
        <f t="shared" si="58"/>
        <v>0</v>
      </c>
      <c r="AK286" s="1117">
        <f t="shared" si="58"/>
        <v>0</v>
      </c>
      <c r="AL286" s="1117">
        <f t="shared" si="58"/>
        <v>0</v>
      </c>
      <c r="AM286" s="1117">
        <f t="shared" si="58"/>
        <v>0</v>
      </c>
      <c r="AN286" s="1117">
        <f t="shared" si="58"/>
        <v>0</v>
      </c>
      <c r="AO286" s="1117">
        <f t="shared" si="58"/>
        <v>0</v>
      </c>
      <c r="AP286" s="1117">
        <f t="shared" si="58"/>
        <v>0</v>
      </c>
      <c r="AQ286" s="1117">
        <f t="shared" si="58"/>
        <v>0</v>
      </c>
      <c r="AR286" s="1117">
        <f t="shared" si="58"/>
        <v>0</v>
      </c>
      <c r="AS286" s="1117">
        <f t="shared" si="58"/>
        <v>0</v>
      </c>
      <c r="AT286" s="1117">
        <f t="shared" si="58"/>
        <v>0</v>
      </c>
    </row>
    <row r="287" spans="1:46" hidden="1" outlineLevel="1">
      <c r="A287" s="1150"/>
      <c r="B287" s="1150"/>
      <c r="C287" s="932" t="s">
        <v>856</v>
      </c>
      <c r="D287" s="932" t="s">
        <v>855</v>
      </c>
      <c r="E287" s="1152" t="s">
        <v>369</v>
      </c>
      <c r="F287" s="1161"/>
      <c r="G287" s="1161"/>
      <c r="H287" s="1161"/>
      <c r="I287" s="1161"/>
      <c r="J287" s="1161"/>
      <c r="K287" s="1161"/>
      <c r="L287" s="1161"/>
      <c r="M287" s="1161"/>
      <c r="N287" s="1161"/>
      <c r="O287" s="1161"/>
      <c r="P287" s="1161"/>
      <c r="Q287" s="1161"/>
      <c r="R287" s="1161"/>
      <c r="S287" s="1161"/>
      <c r="T287" s="1161"/>
      <c r="V287" s="1117">
        <v>20</v>
      </c>
      <c r="W287" s="1117">
        <f t="shared" si="48"/>
        <v>0</v>
      </c>
      <c r="X287" s="1136">
        <f t="shared" si="57"/>
        <v>0</v>
      </c>
      <c r="Y287" s="932">
        <f>Input!$C$8</f>
        <v>2027</v>
      </c>
      <c r="Z287" s="932">
        <f>Input!$D$8</f>
        <v>1</v>
      </c>
      <c r="AA287" s="1117">
        <f t="shared" si="49"/>
        <v>0</v>
      </c>
      <c r="AB287" s="932">
        <f t="shared" si="50"/>
        <v>2047</v>
      </c>
      <c r="AC287" s="932">
        <f t="shared" si="51"/>
        <v>0</v>
      </c>
      <c r="AD287" s="1117">
        <f t="shared" si="52"/>
        <v>0</v>
      </c>
      <c r="AF287" s="1117">
        <f t="shared" si="58"/>
        <v>0</v>
      </c>
      <c r="AG287" s="1117">
        <f t="shared" si="58"/>
        <v>0</v>
      </c>
      <c r="AH287" s="1117">
        <f t="shared" si="58"/>
        <v>0</v>
      </c>
      <c r="AI287" s="1117">
        <f t="shared" si="58"/>
        <v>0</v>
      </c>
      <c r="AJ287" s="1117">
        <f t="shared" si="58"/>
        <v>0</v>
      </c>
      <c r="AK287" s="1117">
        <f t="shared" si="58"/>
        <v>0</v>
      </c>
      <c r="AL287" s="1117">
        <f t="shared" si="58"/>
        <v>0</v>
      </c>
      <c r="AM287" s="1117">
        <f t="shared" si="58"/>
        <v>0</v>
      </c>
      <c r="AN287" s="1117">
        <f t="shared" si="58"/>
        <v>0</v>
      </c>
      <c r="AO287" s="1117">
        <f t="shared" si="58"/>
        <v>0</v>
      </c>
      <c r="AP287" s="1117">
        <f t="shared" si="58"/>
        <v>0</v>
      </c>
      <c r="AQ287" s="1117">
        <f t="shared" si="58"/>
        <v>0</v>
      </c>
      <c r="AR287" s="1117">
        <f t="shared" si="58"/>
        <v>0</v>
      </c>
      <c r="AS287" s="1117">
        <f t="shared" si="58"/>
        <v>0</v>
      </c>
      <c r="AT287" s="1117">
        <f t="shared" si="58"/>
        <v>0</v>
      </c>
    </row>
    <row r="288" spans="1:46" hidden="1" outlineLevel="1">
      <c r="A288" s="1150"/>
      <c r="B288" s="1150"/>
      <c r="C288" s="932" t="s">
        <v>857</v>
      </c>
      <c r="D288" s="932" t="s">
        <v>855</v>
      </c>
      <c r="E288" s="1152" t="s">
        <v>369</v>
      </c>
      <c r="F288" s="1161"/>
      <c r="G288" s="1161"/>
      <c r="H288" s="1161"/>
      <c r="I288" s="1161"/>
      <c r="J288" s="1161"/>
      <c r="K288" s="1161"/>
      <c r="L288" s="1161"/>
      <c r="M288" s="1161"/>
      <c r="N288" s="1161"/>
      <c r="O288" s="1161"/>
      <c r="P288" s="1161"/>
      <c r="Q288" s="1161"/>
      <c r="R288" s="1161"/>
      <c r="S288" s="1161"/>
      <c r="T288" s="1161"/>
      <c r="V288" s="1117">
        <v>20</v>
      </c>
      <c r="W288" s="1117">
        <f t="shared" si="48"/>
        <v>0</v>
      </c>
      <c r="X288" s="1136">
        <f t="shared" si="57"/>
        <v>0</v>
      </c>
      <c r="Y288" s="932">
        <f>Input!$C$8</f>
        <v>2027</v>
      </c>
      <c r="Z288" s="932">
        <f>Input!$D$8</f>
        <v>1</v>
      </c>
      <c r="AA288" s="1117">
        <f t="shared" si="49"/>
        <v>0</v>
      </c>
      <c r="AB288" s="932">
        <f t="shared" si="50"/>
        <v>2047</v>
      </c>
      <c r="AC288" s="932">
        <f t="shared" si="51"/>
        <v>0</v>
      </c>
      <c r="AD288" s="1117">
        <f t="shared" si="52"/>
        <v>0</v>
      </c>
      <c r="AF288" s="1117">
        <f t="shared" si="58"/>
        <v>0</v>
      </c>
      <c r="AG288" s="1117">
        <f t="shared" si="58"/>
        <v>0</v>
      </c>
      <c r="AH288" s="1117">
        <f t="shared" si="58"/>
        <v>0</v>
      </c>
      <c r="AI288" s="1117">
        <f t="shared" si="58"/>
        <v>0</v>
      </c>
      <c r="AJ288" s="1117">
        <f t="shared" si="58"/>
        <v>0</v>
      </c>
      <c r="AK288" s="1117">
        <f t="shared" si="58"/>
        <v>0</v>
      </c>
      <c r="AL288" s="1117">
        <f t="shared" si="58"/>
        <v>0</v>
      </c>
      <c r="AM288" s="1117">
        <f t="shared" si="58"/>
        <v>0</v>
      </c>
      <c r="AN288" s="1117">
        <f t="shared" si="58"/>
        <v>0</v>
      </c>
      <c r="AO288" s="1117">
        <f t="shared" si="58"/>
        <v>0</v>
      </c>
      <c r="AP288" s="1117">
        <f t="shared" si="58"/>
        <v>0</v>
      </c>
      <c r="AQ288" s="1117">
        <f t="shared" si="58"/>
        <v>0</v>
      </c>
      <c r="AR288" s="1117">
        <f t="shared" si="58"/>
        <v>0</v>
      </c>
      <c r="AS288" s="1117">
        <f t="shared" si="58"/>
        <v>0</v>
      </c>
      <c r="AT288" s="1117">
        <f t="shared" si="58"/>
        <v>0</v>
      </c>
    </row>
    <row r="289" spans="1:46" hidden="1" outlineLevel="1">
      <c r="A289" s="1150"/>
      <c r="B289" s="1150"/>
      <c r="C289" s="932" t="s">
        <v>859</v>
      </c>
      <c r="D289" s="932" t="s">
        <v>855</v>
      </c>
      <c r="E289" s="1152" t="s">
        <v>369</v>
      </c>
      <c r="F289" s="1161"/>
      <c r="G289" s="1161"/>
      <c r="H289" s="1161"/>
      <c r="I289" s="1161"/>
      <c r="J289" s="1161"/>
      <c r="K289" s="1161"/>
      <c r="L289" s="1161"/>
      <c r="M289" s="1161"/>
      <c r="N289" s="1161"/>
      <c r="O289" s="1161"/>
      <c r="P289" s="1161"/>
      <c r="Q289" s="1161"/>
      <c r="R289" s="1161"/>
      <c r="S289" s="1161"/>
      <c r="T289" s="1161"/>
      <c r="V289" s="1117">
        <v>20</v>
      </c>
      <c r="W289" s="1117">
        <f t="shared" si="48"/>
        <v>0</v>
      </c>
      <c r="X289" s="1136">
        <f t="shared" si="57"/>
        <v>0</v>
      </c>
      <c r="Y289" s="932">
        <f>Input!$C$8</f>
        <v>2027</v>
      </c>
      <c r="Z289" s="932">
        <f>Input!$D$8</f>
        <v>1</v>
      </c>
      <c r="AA289" s="1117">
        <f t="shared" si="49"/>
        <v>0</v>
      </c>
      <c r="AB289" s="932">
        <f t="shared" si="50"/>
        <v>2047</v>
      </c>
      <c r="AC289" s="932">
        <f t="shared" si="51"/>
        <v>0</v>
      </c>
      <c r="AD289" s="1117">
        <f t="shared" si="52"/>
        <v>0</v>
      </c>
      <c r="AF289" s="1117">
        <f t="shared" si="58"/>
        <v>0</v>
      </c>
      <c r="AG289" s="1117">
        <f t="shared" si="58"/>
        <v>0</v>
      </c>
      <c r="AH289" s="1117">
        <f t="shared" si="58"/>
        <v>0</v>
      </c>
      <c r="AI289" s="1117">
        <f t="shared" si="58"/>
        <v>0</v>
      </c>
      <c r="AJ289" s="1117">
        <f t="shared" si="58"/>
        <v>0</v>
      </c>
      <c r="AK289" s="1117">
        <f t="shared" si="58"/>
        <v>0</v>
      </c>
      <c r="AL289" s="1117">
        <f t="shared" si="58"/>
        <v>0</v>
      </c>
      <c r="AM289" s="1117">
        <f t="shared" si="58"/>
        <v>0</v>
      </c>
      <c r="AN289" s="1117">
        <f t="shared" si="58"/>
        <v>0</v>
      </c>
      <c r="AO289" s="1117">
        <f t="shared" si="58"/>
        <v>0</v>
      </c>
      <c r="AP289" s="1117">
        <f t="shared" si="58"/>
        <v>0</v>
      </c>
      <c r="AQ289" s="1117">
        <f t="shared" si="58"/>
        <v>0</v>
      </c>
      <c r="AR289" s="1117">
        <f t="shared" si="58"/>
        <v>0</v>
      </c>
      <c r="AS289" s="1117">
        <f t="shared" si="58"/>
        <v>0</v>
      </c>
      <c r="AT289" s="1117">
        <f t="shared" si="58"/>
        <v>0</v>
      </c>
    </row>
    <row r="290" spans="1:46" hidden="1" outlineLevel="1">
      <c r="A290" s="1150"/>
      <c r="B290" s="1150"/>
      <c r="C290" s="932" t="s">
        <v>860</v>
      </c>
      <c r="D290" s="932" t="s">
        <v>855</v>
      </c>
      <c r="E290" s="1152" t="s">
        <v>369</v>
      </c>
      <c r="F290" s="1161"/>
      <c r="G290" s="1161"/>
      <c r="H290" s="1161"/>
      <c r="I290" s="1161"/>
      <c r="J290" s="1161"/>
      <c r="K290" s="1161"/>
      <c r="L290" s="1161"/>
      <c r="M290" s="1161"/>
      <c r="N290" s="1161"/>
      <c r="O290" s="1161"/>
      <c r="P290" s="1161"/>
      <c r="Q290" s="1161"/>
      <c r="R290" s="1161"/>
      <c r="S290" s="1161"/>
      <c r="T290" s="1161"/>
      <c r="V290" s="1117">
        <v>20</v>
      </c>
      <c r="W290" s="1117">
        <f t="shared" si="48"/>
        <v>0</v>
      </c>
      <c r="X290" s="1136">
        <f t="shared" si="57"/>
        <v>0</v>
      </c>
      <c r="Y290" s="932">
        <f>Input!$C$8</f>
        <v>2027</v>
      </c>
      <c r="Z290" s="932">
        <f>Input!$D$8</f>
        <v>1</v>
      </c>
      <c r="AA290" s="1117">
        <f t="shared" si="49"/>
        <v>0</v>
      </c>
      <c r="AB290" s="932">
        <f t="shared" si="50"/>
        <v>2047</v>
      </c>
      <c r="AC290" s="932">
        <f t="shared" si="51"/>
        <v>0</v>
      </c>
      <c r="AD290" s="1117">
        <f t="shared" si="52"/>
        <v>0</v>
      </c>
      <c r="AF290" s="1117">
        <f t="shared" si="58"/>
        <v>0</v>
      </c>
      <c r="AG290" s="1117">
        <f t="shared" si="58"/>
        <v>0</v>
      </c>
      <c r="AH290" s="1117">
        <f t="shared" si="58"/>
        <v>0</v>
      </c>
      <c r="AI290" s="1117">
        <f t="shared" si="58"/>
        <v>0</v>
      </c>
      <c r="AJ290" s="1117">
        <f t="shared" si="58"/>
        <v>0</v>
      </c>
      <c r="AK290" s="1117">
        <f t="shared" si="58"/>
        <v>0</v>
      </c>
      <c r="AL290" s="1117">
        <f t="shared" si="58"/>
        <v>0</v>
      </c>
      <c r="AM290" s="1117">
        <f t="shared" si="58"/>
        <v>0</v>
      </c>
      <c r="AN290" s="1117">
        <f t="shared" si="58"/>
        <v>0</v>
      </c>
      <c r="AO290" s="1117">
        <f t="shared" si="58"/>
        <v>0</v>
      </c>
      <c r="AP290" s="1117">
        <f t="shared" si="58"/>
        <v>0</v>
      </c>
      <c r="AQ290" s="1117">
        <f t="shared" si="58"/>
        <v>0</v>
      </c>
      <c r="AR290" s="1117">
        <f t="shared" si="58"/>
        <v>0</v>
      </c>
      <c r="AS290" s="1117">
        <f t="shared" si="58"/>
        <v>0</v>
      </c>
      <c r="AT290" s="1117">
        <f t="shared" si="58"/>
        <v>0</v>
      </c>
    </row>
    <row r="291" spans="1:46" hidden="1" outlineLevel="1">
      <c r="A291" s="1150"/>
      <c r="B291" s="1150"/>
      <c r="C291" s="932" t="s">
        <v>861</v>
      </c>
      <c r="D291" s="932" t="s">
        <v>855</v>
      </c>
      <c r="E291" s="1152" t="s">
        <v>369</v>
      </c>
      <c r="F291" s="1161"/>
      <c r="G291" s="1161"/>
      <c r="H291" s="1161"/>
      <c r="I291" s="1161"/>
      <c r="J291" s="1161"/>
      <c r="K291" s="1161"/>
      <c r="L291" s="1161"/>
      <c r="M291" s="1161"/>
      <c r="N291" s="1161"/>
      <c r="O291" s="1161"/>
      <c r="P291" s="1161"/>
      <c r="Q291" s="1161"/>
      <c r="R291" s="1161"/>
      <c r="S291" s="1161"/>
      <c r="T291" s="1161"/>
      <c r="V291" s="1117">
        <v>20</v>
      </c>
      <c r="W291" s="1117">
        <f t="shared" si="48"/>
        <v>0</v>
      </c>
      <c r="X291" s="1136">
        <f t="shared" si="57"/>
        <v>0</v>
      </c>
      <c r="Y291" s="932">
        <f>Input!$C$8</f>
        <v>2027</v>
      </c>
      <c r="Z291" s="932">
        <f>Input!$D$8</f>
        <v>1</v>
      </c>
      <c r="AA291" s="1117">
        <f t="shared" si="49"/>
        <v>0</v>
      </c>
      <c r="AB291" s="932">
        <f t="shared" si="50"/>
        <v>2047</v>
      </c>
      <c r="AC291" s="932">
        <f t="shared" si="51"/>
        <v>0</v>
      </c>
      <c r="AD291" s="1117">
        <f t="shared" si="52"/>
        <v>0</v>
      </c>
      <c r="AF291" s="1117">
        <f t="shared" si="58"/>
        <v>0</v>
      </c>
      <c r="AG291" s="1117">
        <f t="shared" si="58"/>
        <v>0</v>
      </c>
      <c r="AH291" s="1117">
        <f t="shared" si="58"/>
        <v>0</v>
      </c>
      <c r="AI291" s="1117">
        <f t="shared" si="58"/>
        <v>0</v>
      </c>
      <c r="AJ291" s="1117">
        <f t="shared" si="58"/>
        <v>0</v>
      </c>
      <c r="AK291" s="1117">
        <f t="shared" si="58"/>
        <v>0</v>
      </c>
      <c r="AL291" s="1117">
        <f t="shared" si="58"/>
        <v>0</v>
      </c>
      <c r="AM291" s="1117">
        <f t="shared" si="58"/>
        <v>0</v>
      </c>
      <c r="AN291" s="1117">
        <f t="shared" si="58"/>
        <v>0</v>
      </c>
      <c r="AO291" s="1117">
        <f t="shared" si="58"/>
        <v>0</v>
      </c>
      <c r="AP291" s="1117">
        <f t="shared" si="58"/>
        <v>0</v>
      </c>
      <c r="AQ291" s="1117">
        <f t="shared" si="58"/>
        <v>0</v>
      </c>
      <c r="AR291" s="1117">
        <f t="shared" si="58"/>
        <v>0</v>
      </c>
      <c r="AS291" s="1117">
        <f t="shared" si="58"/>
        <v>0</v>
      </c>
      <c r="AT291" s="1117">
        <f t="shared" si="58"/>
        <v>0</v>
      </c>
    </row>
    <row r="292" spans="1:46" hidden="1" outlineLevel="1">
      <c r="A292" s="1150"/>
      <c r="B292" s="1150"/>
      <c r="C292" s="932" t="s">
        <v>390</v>
      </c>
      <c r="D292" s="1159" t="s">
        <v>855</v>
      </c>
      <c r="E292" s="1152" t="s">
        <v>369</v>
      </c>
      <c r="F292" s="1161"/>
      <c r="G292" s="1161"/>
      <c r="H292" s="1161"/>
      <c r="I292" s="1161"/>
      <c r="J292" s="1161"/>
      <c r="K292" s="1161"/>
      <c r="L292" s="1161"/>
      <c r="M292" s="1161"/>
      <c r="N292" s="1161"/>
      <c r="O292" s="1161"/>
      <c r="P292" s="1161"/>
      <c r="Q292" s="1161"/>
      <c r="R292" s="1161"/>
      <c r="S292" s="1161"/>
      <c r="T292" s="1161"/>
      <c r="V292" s="1117">
        <v>20</v>
      </c>
      <c r="W292" s="1117">
        <f t="shared" si="48"/>
        <v>0</v>
      </c>
      <c r="X292" s="1136">
        <f t="shared" si="57"/>
        <v>0</v>
      </c>
      <c r="Y292" s="932">
        <f>Input!$C$8</f>
        <v>2027</v>
      </c>
      <c r="Z292" s="932">
        <f>Input!$D$8</f>
        <v>1</v>
      </c>
      <c r="AA292" s="1117">
        <f t="shared" si="49"/>
        <v>0</v>
      </c>
      <c r="AB292" s="932">
        <f t="shared" si="50"/>
        <v>2047</v>
      </c>
      <c r="AC292" s="932">
        <f t="shared" si="51"/>
        <v>0</v>
      </c>
      <c r="AD292" s="1117">
        <f t="shared" si="52"/>
        <v>0</v>
      </c>
      <c r="AF292" s="1117">
        <f t="shared" si="58"/>
        <v>0</v>
      </c>
      <c r="AG292" s="1117">
        <f t="shared" si="58"/>
        <v>0</v>
      </c>
      <c r="AH292" s="1117">
        <f t="shared" si="58"/>
        <v>0</v>
      </c>
      <c r="AI292" s="1117">
        <f t="shared" si="58"/>
        <v>0</v>
      </c>
      <c r="AJ292" s="1117">
        <f t="shared" si="58"/>
        <v>0</v>
      </c>
      <c r="AK292" s="1117">
        <f t="shared" si="58"/>
        <v>0</v>
      </c>
      <c r="AL292" s="1117">
        <f t="shared" si="58"/>
        <v>0</v>
      </c>
      <c r="AM292" s="1117">
        <f t="shared" si="58"/>
        <v>0</v>
      </c>
      <c r="AN292" s="1117">
        <f t="shared" si="58"/>
        <v>0</v>
      </c>
      <c r="AO292" s="1117">
        <f t="shared" si="58"/>
        <v>0</v>
      </c>
      <c r="AP292" s="1117">
        <f t="shared" si="58"/>
        <v>0</v>
      </c>
      <c r="AQ292" s="1117">
        <f t="shared" si="58"/>
        <v>0</v>
      </c>
      <c r="AR292" s="1117">
        <f t="shared" si="58"/>
        <v>0</v>
      </c>
      <c r="AS292" s="1117">
        <f t="shared" si="58"/>
        <v>0</v>
      </c>
      <c r="AT292" s="1117">
        <f t="shared" si="58"/>
        <v>0</v>
      </c>
    </row>
    <row r="293" spans="1:46" hidden="1" outlineLevel="1">
      <c r="A293" s="1150"/>
      <c r="B293" s="1150"/>
      <c r="C293" s="932" t="s">
        <v>862</v>
      </c>
      <c r="D293" s="1159" t="s">
        <v>855</v>
      </c>
      <c r="E293" s="1152" t="s">
        <v>369</v>
      </c>
      <c r="F293" s="1161"/>
      <c r="G293" s="1161"/>
      <c r="H293" s="1161"/>
      <c r="I293" s="1161"/>
      <c r="J293" s="1161"/>
      <c r="K293" s="1161"/>
      <c r="L293" s="1161"/>
      <c r="M293" s="1161"/>
      <c r="N293" s="1161"/>
      <c r="O293" s="1161"/>
      <c r="P293" s="1161"/>
      <c r="Q293" s="1161"/>
      <c r="R293" s="1161"/>
      <c r="S293" s="1161"/>
      <c r="T293" s="1161"/>
      <c r="V293" s="1117">
        <v>20</v>
      </c>
      <c r="W293" s="1117">
        <f t="shared" si="48"/>
        <v>0</v>
      </c>
      <c r="X293" s="1136">
        <f t="shared" si="57"/>
        <v>0</v>
      </c>
      <c r="Y293" s="932">
        <f>Input!$C$8</f>
        <v>2027</v>
      </c>
      <c r="Z293" s="932">
        <f>Input!$D$8</f>
        <v>1</v>
      </c>
      <c r="AA293" s="1117">
        <f t="shared" si="49"/>
        <v>0</v>
      </c>
      <c r="AB293" s="932">
        <f t="shared" si="50"/>
        <v>2047</v>
      </c>
      <c r="AC293" s="932">
        <f t="shared" si="51"/>
        <v>0</v>
      </c>
      <c r="AD293" s="1117">
        <f t="shared" si="52"/>
        <v>0</v>
      </c>
      <c r="AF293" s="1117">
        <f t="shared" si="58"/>
        <v>0</v>
      </c>
      <c r="AG293" s="1117">
        <f t="shared" si="58"/>
        <v>0</v>
      </c>
      <c r="AH293" s="1117">
        <f t="shared" si="58"/>
        <v>0</v>
      </c>
      <c r="AI293" s="1117">
        <f t="shared" si="58"/>
        <v>0</v>
      </c>
      <c r="AJ293" s="1117">
        <f t="shared" si="58"/>
        <v>0</v>
      </c>
      <c r="AK293" s="1117">
        <f t="shared" si="58"/>
        <v>0</v>
      </c>
      <c r="AL293" s="1117">
        <f t="shared" si="58"/>
        <v>0</v>
      </c>
      <c r="AM293" s="1117">
        <f t="shared" si="58"/>
        <v>0</v>
      </c>
      <c r="AN293" s="1117">
        <f t="shared" si="58"/>
        <v>0</v>
      </c>
      <c r="AO293" s="1117">
        <f t="shared" si="58"/>
        <v>0</v>
      </c>
      <c r="AP293" s="1117">
        <f t="shared" si="58"/>
        <v>0</v>
      </c>
      <c r="AQ293" s="1117">
        <f t="shared" si="58"/>
        <v>0</v>
      </c>
      <c r="AR293" s="1117">
        <f t="shared" si="58"/>
        <v>0</v>
      </c>
      <c r="AS293" s="1117">
        <f t="shared" si="58"/>
        <v>0</v>
      </c>
      <c r="AT293" s="1117">
        <f t="shared" si="58"/>
        <v>0</v>
      </c>
    </row>
    <row r="294" spans="1:46" hidden="1" outlineLevel="1">
      <c r="A294" s="1150"/>
      <c r="B294" s="1150"/>
      <c r="C294" s="932" t="s">
        <v>863</v>
      </c>
      <c r="D294" s="1159" t="s">
        <v>855</v>
      </c>
      <c r="E294" s="1152" t="s">
        <v>369</v>
      </c>
      <c r="F294" s="1161"/>
      <c r="G294" s="1161"/>
      <c r="H294" s="1161"/>
      <c r="I294" s="1161"/>
      <c r="J294" s="1161"/>
      <c r="K294" s="1161"/>
      <c r="L294" s="1161"/>
      <c r="M294" s="1161"/>
      <c r="N294" s="1161"/>
      <c r="O294" s="1161"/>
      <c r="P294" s="1161"/>
      <c r="Q294" s="1161"/>
      <c r="R294" s="1161"/>
      <c r="S294" s="1161"/>
      <c r="T294" s="1161"/>
      <c r="V294" s="1117">
        <v>20</v>
      </c>
      <c r="W294" s="1117">
        <f t="shared" si="48"/>
        <v>0</v>
      </c>
      <c r="X294" s="1136">
        <f t="shared" si="57"/>
        <v>0</v>
      </c>
      <c r="Y294" s="932">
        <f>Input!$C$8</f>
        <v>2027</v>
      </c>
      <c r="Z294" s="932">
        <f>Input!$D$8</f>
        <v>1</v>
      </c>
      <c r="AA294" s="1117">
        <f t="shared" si="49"/>
        <v>0</v>
      </c>
      <c r="AB294" s="932">
        <f t="shared" si="50"/>
        <v>2047</v>
      </c>
      <c r="AC294" s="932">
        <f t="shared" si="51"/>
        <v>0</v>
      </c>
      <c r="AD294" s="1117">
        <f t="shared" si="52"/>
        <v>0</v>
      </c>
      <c r="AF294" s="1117">
        <f t="shared" si="58"/>
        <v>0</v>
      </c>
      <c r="AG294" s="1117">
        <f t="shared" si="58"/>
        <v>0</v>
      </c>
      <c r="AH294" s="1117">
        <f t="shared" si="58"/>
        <v>0</v>
      </c>
      <c r="AI294" s="1117">
        <f t="shared" si="58"/>
        <v>0</v>
      </c>
      <c r="AJ294" s="1117">
        <f t="shared" si="58"/>
        <v>0</v>
      </c>
      <c r="AK294" s="1117">
        <f t="shared" si="58"/>
        <v>0</v>
      </c>
      <c r="AL294" s="1117">
        <f t="shared" si="58"/>
        <v>0</v>
      </c>
      <c r="AM294" s="1117">
        <f t="shared" si="58"/>
        <v>0</v>
      </c>
      <c r="AN294" s="1117">
        <f t="shared" si="58"/>
        <v>0</v>
      </c>
      <c r="AO294" s="1117">
        <f t="shared" si="58"/>
        <v>0</v>
      </c>
      <c r="AP294" s="1117">
        <f t="shared" si="58"/>
        <v>0</v>
      </c>
      <c r="AQ294" s="1117">
        <f t="shared" si="58"/>
        <v>0</v>
      </c>
      <c r="AR294" s="1117">
        <f t="shared" si="58"/>
        <v>0</v>
      </c>
      <c r="AS294" s="1117">
        <f t="shared" si="58"/>
        <v>0</v>
      </c>
      <c r="AT294" s="1117">
        <f t="shared" si="58"/>
        <v>0</v>
      </c>
    </row>
    <row r="295" spans="1:46" collapsed="1">
      <c r="D295" s="1166" t="s">
        <v>869</v>
      </c>
      <c r="E295" s="1166"/>
      <c r="F295" s="1167" t="str">
        <f>IF(SUM(F19:F41)&gt;0,F18,"")</f>
        <v/>
      </c>
      <c r="G295" s="1167" t="str">
        <f t="shared" ref="G295:T295" si="59">IF(SUM(G19:G41)&gt;0,G18,"")</f>
        <v/>
      </c>
      <c r="H295" s="1167" t="str">
        <f t="shared" si="59"/>
        <v/>
      </c>
      <c r="I295" s="1167">
        <f t="shared" si="59"/>
        <v>2025</v>
      </c>
      <c r="J295" s="1167">
        <f t="shared" si="59"/>
        <v>2026</v>
      </c>
      <c r="K295" s="1167" t="str">
        <f t="shared" si="59"/>
        <v/>
      </c>
      <c r="L295" s="1167" t="str">
        <f t="shared" si="59"/>
        <v/>
      </c>
      <c r="M295" s="1167" t="str">
        <f t="shared" si="59"/>
        <v/>
      </c>
      <c r="N295" s="1167" t="str">
        <f t="shared" si="59"/>
        <v/>
      </c>
      <c r="O295" s="1167" t="str">
        <f t="shared" si="59"/>
        <v/>
      </c>
      <c r="P295" s="1167" t="str">
        <f t="shared" si="59"/>
        <v/>
      </c>
      <c r="Q295" s="1167" t="str">
        <f t="shared" si="59"/>
        <v/>
      </c>
      <c r="R295" s="1167" t="str">
        <f t="shared" si="59"/>
        <v/>
      </c>
      <c r="S295" s="1167" t="str">
        <f t="shared" si="59"/>
        <v/>
      </c>
      <c r="T295" s="1167" t="str">
        <f t="shared" si="59"/>
        <v/>
      </c>
    </row>
  </sheetData>
  <pageMargins left="0.7" right="0.7" top="0.75" bottom="0.75" header="0.3" footer="0.3"/>
  <pageSetup paperSize="9" orientation="portrait"/>
  <headerFooter>
    <oddHeader>&amp;R&amp;"Calibri"&amp;8&amp;K000000 INTERNAL&amp;1#_x000D_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249977111117893"/>
  </sheetPr>
  <dimension ref="A1:P24"/>
  <sheetViews>
    <sheetView showGridLines="0" workbookViewId="0">
      <selection activeCell="X86" sqref="X86"/>
    </sheetView>
  </sheetViews>
  <sheetFormatPr defaultColWidth="12" defaultRowHeight="12.75" outlineLevelRow="1"/>
  <cols>
    <col min="1" max="1" width="17.5" style="1" bestFit="1" customWidth="1"/>
    <col min="2" max="16384" width="12" style="1"/>
  </cols>
  <sheetData>
    <row r="1" spans="1:16">
      <c r="A1" s="1679" t="s">
        <v>870</v>
      </c>
      <c r="B1" s="1680"/>
      <c r="C1" s="1680"/>
      <c r="D1" s="1680"/>
      <c r="E1" s="1680"/>
      <c r="F1" s="1680"/>
      <c r="G1" s="1680"/>
      <c r="H1" s="1680"/>
      <c r="I1" s="1680"/>
      <c r="J1" s="1680"/>
      <c r="K1" s="1680"/>
      <c r="L1" s="1680"/>
      <c r="M1" s="1680"/>
      <c r="N1" s="1680"/>
      <c r="O1" s="1680"/>
      <c r="P1" s="1681"/>
    </row>
    <row r="2" spans="1:16">
      <c r="A2" s="1682"/>
      <c r="B2" s="1683"/>
      <c r="C2" s="1683"/>
      <c r="D2" s="1683"/>
      <c r="E2" s="1683"/>
      <c r="F2" s="1683"/>
      <c r="G2" s="1683"/>
      <c r="H2" s="1683"/>
      <c r="I2" s="1683"/>
      <c r="J2" s="1683"/>
      <c r="K2" s="1683"/>
      <c r="L2" s="1683"/>
      <c r="M2" s="1683"/>
      <c r="N2" s="1683"/>
      <c r="O2" s="1683"/>
      <c r="P2" s="1684"/>
    </row>
    <row r="3" spans="1:16">
      <c r="A3" s="1682"/>
      <c r="B3" s="1683"/>
      <c r="C3" s="1683"/>
      <c r="D3" s="1683"/>
      <c r="E3" s="1683"/>
      <c r="F3" s="1683"/>
      <c r="G3" s="1683"/>
      <c r="H3" s="1683"/>
      <c r="I3" s="1683"/>
      <c r="J3" s="1683"/>
      <c r="K3" s="1683"/>
      <c r="L3" s="1683"/>
      <c r="M3" s="1683"/>
      <c r="N3" s="1683"/>
      <c r="O3" s="1683"/>
      <c r="P3" s="1684"/>
    </row>
    <row r="4" spans="1:16">
      <c r="A4" s="1685"/>
      <c r="B4" s="1686"/>
      <c r="C4" s="1686"/>
      <c r="D4" s="1686"/>
      <c r="E4" s="1686"/>
      <c r="F4" s="1686"/>
      <c r="G4" s="1686"/>
      <c r="H4" s="1686"/>
      <c r="I4" s="1686"/>
      <c r="J4" s="1686"/>
      <c r="K4" s="1686"/>
      <c r="L4" s="1686"/>
      <c r="M4" s="1686"/>
      <c r="N4" s="1686"/>
      <c r="O4" s="1686"/>
      <c r="P4" s="1687"/>
    </row>
    <row r="5" spans="1:16">
      <c r="B5" s="1168" t="s">
        <v>871</v>
      </c>
      <c r="C5" s="1168" t="s">
        <v>872</v>
      </c>
      <c r="D5" s="1168" t="s">
        <v>873</v>
      </c>
      <c r="E5" s="1168" t="s">
        <v>874</v>
      </c>
      <c r="F5" s="1168" t="s">
        <v>875</v>
      </c>
      <c r="G5" s="1168" t="s">
        <v>876</v>
      </c>
      <c r="H5" s="1168" t="s">
        <v>877</v>
      </c>
      <c r="I5" s="1168" t="s">
        <v>878</v>
      </c>
    </row>
    <row r="6" spans="1:16">
      <c r="A6" s="1" t="s">
        <v>822</v>
      </c>
      <c r="B6" s="1126">
        <v>1</v>
      </c>
      <c r="C6" s="1126">
        <v>1</v>
      </c>
      <c r="D6" s="1126">
        <v>1</v>
      </c>
      <c r="E6" s="1126">
        <v>1</v>
      </c>
      <c r="F6" s="1169">
        <f t="shared" ref="F6:F7" si="0">E6</f>
        <v>1</v>
      </c>
      <c r="G6" s="1169">
        <f t="shared" ref="G6:G7" si="1">F6</f>
        <v>1</v>
      </c>
      <c r="H6" s="1169">
        <f t="shared" ref="H6:I7" si="2">G6</f>
        <v>1</v>
      </c>
      <c r="I6" s="1169">
        <f t="shared" si="2"/>
        <v>1</v>
      </c>
      <c r="J6" s="1" t="s">
        <v>879</v>
      </c>
    </row>
    <row r="7" spans="1:16">
      <c r="A7" s="1" t="s">
        <v>826</v>
      </c>
      <c r="B7" s="1126">
        <v>1</v>
      </c>
      <c r="C7" s="1126">
        <v>1</v>
      </c>
      <c r="D7" s="1126">
        <v>1</v>
      </c>
      <c r="E7" s="1126">
        <v>1</v>
      </c>
      <c r="F7" s="1169">
        <f t="shared" si="0"/>
        <v>1</v>
      </c>
      <c r="G7" s="1169">
        <f t="shared" si="1"/>
        <v>1</v>
      </c>
      <c r="H7" s="1169">
        <f t="shared" si="2"/>
        <v>1</v>
      </c>
      <c r="I7" s="1169">
        <f t="shared" si="2"/>
        <v>1</v>
      </c>
      <c r="J7" s="1" t="s">
        <v>880</v>
      </c>
    </row>
    <row r="10" spans="1:16" outlineLevel="1">
      <c r="A10" s="1170" t="s">
        <v>881</v>
      </c>
      <c r="B10" s="1688" t="s">
        <v>882</v>
      </c>
      <c r="C10" s="1688"/>
      <c r="D10" s="1688"/>
      <c r="E10" s="1690" t="s">
        <v>883</v>
      </c>
      <c r="F10" s="1690"/>
      <c r="G10" s="1690"/>
      <c r="H10" s="1690" t="s">
        <v>884</v>
      </c>
      <c r="I10" s="1690"/>
    </row>
    <row r="11" spans="1:16" outlineLevel="1">
      <c r="A11" s="652" t="s">
        <v>822</v>
      </c>
      <c r="B11" s="1689">
        <v>1000</v>
      </c>
      <c r="C11" s="1689"/>
      <c r="D11" s="1689"/>
      <c r="E11" s="1691">
        <v>0</v>
      </c>
      <c r="F11" s="1691"/>
      <c r="G11" s="1691"/>
      <c r="H11" s="1691">
        <v>1000</v>
      </c>
      <c r="I11" s="1691"/>
    </row>
    <row r="12" spans="1:16" outlineLevel="1">
      <c r="A12" s="652" t="s">
        <v>885</v>
      </c>
      <c r="B12" s="1689">
        <v>10</v>
      </c>
      <c r="C12" s="1689"/>
      <c r="D12" s="1689"/>
      <c r="E12" s="1691">
        <v>0</v>
      </c>
      <c r="F12" s="1691"/>
      <c r="G12" s="1691"/>
      <c r="H12" s="1691">
        <v>10</v>
      </c>
      <c r="I12" s="1691"/>
    </row>
    <row r="13" spans="1:16" outlineLevel="1">
      <c r="B13" s="1171"/>
      <c r="C13" s="1171"/>
      <c r="D13" s="1171"/>
    </row>
    <row r="14" spans="1:16" outlineLevel="1">
      <c r="A14" s="1170" t="s">
        <v>886</v>
      </c>
      <c r="B14" s="1688" t="s">
        <v>882</v>
      </c>
      <c r="C14" s="1688"/>
      <c r="D14" s="1688"/>
      <c r="E14" s="1690" t="s">
        <v>883</v>
      </c>
      <c r="F14" s="1690"/>
      <c r="G14" s="1690"/>
      <c r="H14" s="1690" t="s">
        <v>884</v>
      </c>
      <c r="I14" s="1690"/>
    </row>
    <row r="15" spans="1:16" outlineLevel="1">
      <c r="A15" s="652" t="s">
        <v>822</v>
      </c>
      <c r="B15" s="1689">
        <v>1100</v>
      </c>
      <c r="C15" s="1689"/>
      <c r="D15" s="1689"/>
      <c r="E15" s="1691">
        <v>900</v>
      </c>
      <c r="F15" s="1691"/>
      <c r="G15" s="1691"/>
      <c r="H15" s="1691">
        <v>1000</v>
      </c>
      <c r="I15" s="1691"/>
    </row>
    <row r="16" spans="1:16" outlineLevel="1">
      <c r="A16" s="652" t="s">
        <v>885</v>
      </c>
      <c r="B16" s="1689">
        <v>12</v>
      </c>
      <c r="C16" s="1689"/>
      <c r="D16" s="1689"/>
      <c r="E16" s="1691">
        <v>8</v>
      </c>
      <c r="F16" s="1691"/>
      <c r="G16" s="1691"/>
      <c r="H16" s="1691">
        <v>10</v>
      </c>
      <c r="I16" s="1691"/>
    </row>
    <row r="17" spans="1:9" outlineLevel="1">
      <c r="B17" s="1171"/>
      <c r="C17" s="1171"/>
      <c r="D17" s="1171"/>
    </row>
    <row r="18" spans="1:9" outlineLevel="1">
      <c r="A18" s="1170" t="s">
        <v>887</v>
      </c>
      <c r="B18" s="1688" t="s">
        <v>882</v>
      </c>
      <c r="C18" s="1688"/>
      <c r="D18" s="1688"/>
      <c r="E18" s="1690" t="s">
        <v>883</v>
      </c>
      <c r="F18" s="1690"/>
      <c r="G18" s="1690"/>
      <c r="H18" s="1690" t="s">
        <v>884</v>
      </c>
      <c r="I18" s="1690"/>
    </row>
    <row r="19" spans="1:9" outlineLevel="1">
      <c r="A19" s="652" t="s">
        <v>822</v>
      </c>
      <c r="B19" s="1689">
        <v>2000</v>
      </c>
      <c r="C19" s="1689"/>
      <c r="D19" s="1689"/>
      <c r="E19" s="1691">
        <v>1000</v>
      </c>
      <c r="F19" s="1691"/>
      <c r="G19" s="1691"/>
      <c r="H19" s="1691">
        <v>2000</v>
      </c>
      <c r="I19" s="1691"/>
    </row>
    <row r="20" spans="1:9" outlineLevel="1">
      <c r="A20" s="652" t="s">
        <v>885</v>
      </c>
      <c r="B20" s="1689">
        <v>20</v>
      </c>
      <c r="C20" s="1689"/>
      <c r="D20" s="1689"/>
      <c r="E20" s="1691">
        <v>10</v>
      </c>
      <c r="F20" s="1691"/>
      <c r="G20" s="1691"/>
      <c r="H20" s="1691">
        <v>20</v>
      </c>
      <c r="I20" s="1691"/>
    </row>
    <row r="21" spans="1:9" outlineLevel="1">
      <c r="B21" s="1171"/>
      <c r="C21" s="1171"/>
      <c r="D21" s="1171"/>
    </row>
    <row r="22" spans="1:9" outlineLevel="1">
      <c r="A22" s="1170" t="s">
        <v>887</v>
      </c>
      <c r="B22" s="1688" t="s">
        <v>882</v>
      </c>
      <c r="C22" s="1688"/>
      <c r="D22" s="1688"/>
      <c r="E22" s="1690" t="s">
        <v>883</v>
      </c>
      <c r="F22" s="1690"/>
      <c r="G22" s="1690"/>
      <c r="H22" s="1690" t="s">
        <v>884</v>
      </c>
      <c r="I22" s="1690"/>
    </row>
    <row r="23" spans="1:9" outlineLevel="1">
      <c r="A23" s="652" t="s">
        <v>822</v>
      </c>
      <c r="B23" s="1689">
        <v>1000</v>
      </c>
      <c r="C23" s="1689"/>
      <c r="D23" s="1689"/>
      <c r="E23" s="1691">
        <v>1000</v>
      </c>
      <c r="F23" s="1691"/>
      <c r="G23" s="1691"/>
      <c r="H23" s="1691">
        <v>1000</v>
      </c>
      <c r="I23" s="1691"/>
    </row>
    <row r="24" spans="1:9" outlineLevel="1">
      <c r="A24" s="652" t="s">
        <v>885</v>
      </c>
      <c r="B24" s="1689">
        <v>10</v>
      </c>
      <c r="C24" s="1689"/>
      <c r="D24" s="1689"/>
      <c r="E24" s="1691">
        <v>10</v>
      </c>
      <c r="F24" s="1691"/>
      <c r="G24" s="1691"/>
      <c r="H24" s="1691">
        <v>10</v>
      </c>
      <c r="I24" s="1691"/>
    </row>
  </sheetData>
  <mergeCells count="37">
    <mergeCell ref="H22:I22"/>
    <mergeCell ref="H23:I23"/>
    <mergeCell ref="H24:I24"/>
    <mergeCell ref="H14:I14"/>
    <mergeCell ref="H15:I15"/>
    <mergeCell ref="H16:I16"/>
    <mergeCell ref="H18:I18"/>
    <mergeCell ref="H19:I19"/>
    <mergeCell ref="H20:I20"/>
    <mergeCell ref="B22:D22"/>
    <mergeCell ref="E22:G22"/>
    <mergeCell ref="B23:D23"/>
    <mergeCell ref="E23:G23"/>
    <mergeCell ref="B24:D24"/>
    <mergeCell ref="E24:G24"/>
    <mergeCell ref="B18:D18"/>
    <mergeCell ref="E18:G18"/>
    <mergeCell ref="B19:D19"/>
    <mergeCell ref="E19:G19"/>
    <mergeCell ref="B20:D20"/>
    <mergeCell ref="E20:G20"/>
    <mergeCell ref="B14:D14"/>
    <mergeCell ref="E14:G14"/>
    <mergeCell ref="B15:D15"/>
    <mergeCell ref="E15:G15"/>
    <mergeCell ref="B16:D16"/>
    <mergeCell ref="E16:G16"/>
    <mergeCell ref="A1:P4"/>
    <mergeCell ref="B10:D10"/>
    <mergeCell ref="B11:D11"/>
    <mergeCell ref="B12:D12"/>
    <mergeCell ref="E10:G10"/>
    <mergeCell ref="E11:G11"/>
    <mergeCell ref="E12:G12"/>
    <mergeCell ref="H10:I10"/>
    <mergeCell ref="H11:I11"/>
    <mergeCell ref="H12:I12"/>
  </mergeCells>
  <pageMargins left="0.7" right="0.7" top="0.78740157500000008" bottom="0.78740157500000008" header="0.3" footer="0.3"/>
  <pageSetup paperSize="9" orientation="portrait" horizontalDpi="0" verticalDpi="0"/>
  <headerFooter>
    <oddHeader>&amp;R&amp;"Calibri"&amp;8&amp;K000000 INTERNAL&amp;1#_x000D_</oddHeader>
  </headerFooter>
  <extLst>
    <ext xmlns:x14="http://schemas.microsoft.com/office/spreadsheetml/2009/9/main" uri="{78C0D931-6437-407d-A8EE-F0AAD7539E65}">
      <x14:conditionalFormattings>
        <x14:conditionalFormatting xmlns:xm="http://schemas.microsoft.com/office/excel/2006/main">
          <x14:cfRule type="expression" priority="7" id="{00C40030-00A3-48B5-A94C-00D70070000D}">
            <xm:f>Input!$C$2='Drop Downs'!$AR$3</xm:f>
            <x14:dxf>
              <fill>
                <patternFill patternType="darkUp">
                  <fgColor theme="0" tint="-0.34998626667073579"/>
                </patternFill>
              </fill>
            </x14:dxf>
          </x14:cfRule>
          <xm:sqref>G6:I7</xm:sqref>
        </x14:conditionalFormatting>
        <x14:conditionalFormatting xmlns:xm="http://schemas.microsoft.com/office/excel/2006/main">
          <x14:cfRule type="expression" priority="6" id="{000400F1-0081-4C31-9C70-00DC0021002B}">
            <xm:f>Input!$C$2='Drop Downs'!$AR$4</xm:f>
            <x14:dxf>
              <fill>
                <patternFill patternType="darkUp">
                  <fgColor theme="0" tint="-0.34998626667073579"/>
                </patternFill>
              </fill>
            </x14:dxf>
          </x14:cfRule>
          <xm:sqref>G6:I7</xm:sqref>
        </x14:conditionalFormatting>
        <x14:conditionalFormatting xmlns:xm="http://schemas.microsoft.com/office/excel/2006/main">
          <x14:cfRule type="expression" priority="2" id="{006A00B8-00BB-44F2-B7B8-00F800470046}">
            <xm:f>Input!$C$2='Drop Downs'!$AR$4</xm:f>
            <x14:dxf>
              <fill>
                <patternFill patternType="darkUp">
                  <fgColor theme="0" tint="-0.34998626667073579"/>
                </patternFill>
              </fill>
            </x14:dxf>
          </x14:cfRule>
          <xm:sqref>F7</xm:sqref>
        </x14:conditionalFormatting>
        <x14:conditionalFormatting xmlns:xm="http://schemas.microsoft.com/office/excel/2006/main">
          <x14:cfRule type="expression" priority="1" id="{003E0029-0093-4130-B427-001800CF0035}">
            <xm:f>Input!$C$2='Drop Downs'!$AR$4</xm:f>
            <x14:dxf>
              <fill>
                <patternFill patternType="darkUp">
                  <fgColor theme="0" tint="-0.34998626667073579"/>
                </patternFill>
              </fill>
            </x14:dxf>
          </x14:cfRule>
          <xm:sqref>F6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2060"/>
  </sheetPr>
  <dimension ref="A1"/>
  <sheetViews>
    <sheetView showGridLines="0" workbookViewId="0">
      <selection activeCell="X86" sqref="X86"/>
    </sheetView>
  </sheetViews>
  <sheetFormatPr defaultColWidth="11.1640625" defaultRowHeight="12.75"/>
  <sheetData/>
  <pageMargins left="0.7" right="0.7" top="0.78740157500000008" bottom="0.78740157500000008" header="0.3" footer="0.3"/>
  <pageSetup paperSize="9" orientation="portrait"/>
  <headerFooter>
    <oddHeader>&amp;R&amp;"Calibri"&amp;8&amp;K000000 INTERNAL&amp;1#_x000D_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BX314"/>
  <sheetViews>
    <sheetView zoomScale="60" workbookViewId="0">
      <selection activeCell="B14" sqref="B14"/>
    </sheetView>
  </sheetViews>
  <sheetFormatPr defaultColWidth="8.1640625" defaultRowHeight="13.5"/>
  <cols>
    <col min="1" max="1" width="8.1640625" style="7" customWidth="1"/>
    <col min="2" max="2" width="133.6640625" style="8" customWidth="1"/>
    <col min="3" max="3" width="72.1640625" style="8" customWidth="1"/>
    <col min="4" max="8" width="8.1640625" style="7" customWidth="1"/>
    <col min="9" max="76" width="24.83203125" style="7" customWidth="1"/>
    <col min="77" max="16384" width="8.1640625" style="6"/>
  </cols>
  <sheetData>
    <row r="1" spans="1:76" s="7" customFormat="1" ht="18.75" customHeight="1">
      <c r="B1" s="1467"/>
      <c r="C1" s="1467"/>
      <c r="D1" s="1467"/>
    </row>
    <row r="2" spans="1:76" s="9" customFormat="1" ht="28.5">
      <c r="B2" s="10"/>
      <c r="C2" s="11"/>
      <c r="D2" s="11"/>
      <c r="E2" s="11"/>
      <c r="F2" s="11"/>
      <c r="G2" s="11"/>
    </row>
    <row r="3" spans="1:76" s="9" customFormat="1" ht="28.5">
      <c r="B3" s="12"/>
      <c r="C3" s="12"/>
      <c r="D3" s="13"/>
      <c r="E3" s="13"/>
      <c r="F3" s="13"/>
      <c r="G3" s="13"/>
      <c r="J3" s="14"/>
      <c r="K3" s="14"/>
      <c r="L3" s="14"/>
      <c r="M3" s="14"/>
      <c r="N3" s="14"/>
      <c r="O3" s="14"/>
      <c r="P3" s="15"/>
    </row>
    <row r="4" spans="1:76" ht="28.5">
      <c r="B4" s="16"/>
      <c r="C4" s="17"/>
      <c r="I4" s="9"/>
    </row>
    <row r="5" spans="1:76" s="18" customFormat="1" ht="28.5">
      <c r="A5" s="9"/>
      <c r="B5" s="19" t="s">
        <v>25</v>
      </c>
      <c r="C5" s="1712"/>
      <c r="D5" s="9"/>
      <c r="E5" s="13"/>
      <c r="F5" s="13"/>
      <c r="G5" s="13"/>
      <c r="H5" s="9"/>
      <c r="I5" s="9"/>
      <c r="J5" s="20"/>
      <c r="K5" s="14"/>
      <c r="L5" s="14"/>
      <c r="M5" s="14"/>
      <c r="N5" s="1468"/>
      <c r="O5" s="1468"/>
      <c r="P5" s="1468"/>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row>
    <row r="6" spans="1:76" s="18" customFormat="1" ht="28.5">
      <c r="A6" s="9"/>
      <c r="B6" s="19" t="s">
        <v>26</v>
      </c>
      <c r="C6" s="1713"/>
      <c r="D6" s="13"/>
      <c r="E6" s="13"/>
      <c r="F6" s="13"/>
      <c r="G6" s="13"/>
      <c r="H6" s="9"/>
      <c r="I6" s="9"/>
      <c r="J6" s="15"/>
      <c r="K6" s="14"/>
      <c r="L6" s="14"/>
      <c r="M6" s="14"/>
      <c r="N6" s="14"/>
      <c r="O6" s="14"/>
      <c r="P6" s="20"/>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row>
    <row r="7" spans="1:76" s="18" customFormat="1" ht="28.5">
      <c r="A7" s="9"/>
      <c r="B7" s="22" t="s">
        <v>27</v>
      </c>
      <c r="C7" s="23"/>
      <c r="D7" s="9"/>
      <c r="E7" s="13"/>
      <c r="F7" s="13"/>
      <c r="G7" s="13"/>
      <c r="H7" s="9"/>
      <c r="I7" s="9"/>
      <c r="J7" s="20"/>
      <c r="K7" s="14"/>
      <c r="L7" s="14"/>
      <c r="M7" s="14"/>
      <c r="N7" s="1468"/>
      <c r="O7" s="1468"/>
      <c r="P7" s="1468"/>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row>
    <row r="8" spans="1:76" s="18" customFormat="1" ht="28.5">
      <c r="A8" s="9"/>
      <c r="B8" s="22" t="s">
        <v>28</v>
      </c>
      <c r="C8" s="24"/>
      <c r="D8" s="9"/>
      <c r="E8" s="13"/>
      <c r="F8" s="13"/>
      <c r="G8" s="13"/>
      <c r="H8" s="9"/>
      <c r="I8" s="9"/>
      <c r="J8" s="20"/>
      <c r="K8" s="14"/>
      <c r="L8" s="14"/>
      <c r="M8" s="14"/>
      <c r="N8" s="21"/>
      <c r="O8" s="21"/>
      <c r="P8" s="21"/>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row>
    <row r="9" spans="1:76" ht="28.5" customHeight="1">
      <c r="B9" s="22" t="s">
        <v>29</v>
      </c>
      <c r="C9" s="25">
        <f>Descr!C8</f>
        <v>0</v>
      </c>
      <c r="D9" s="26"/>
      <c r="E9" s="27"/>
      <c r="F9" s="27"/>
      <c r="G9" s="27"/>
      <c r="I9" s="28"/>
      <c r="J9" s="20"/>
      <c r="K9" s="14"/>
      <c r="L9" s="14"/>
      <c r="M9" s="14"/>
      <c r="N9" s="14"/>
      <c r="O9" s="14"/>
      <c r="P9" s="14"/>
    </row>
    <row r="10" spans="1:76" ht="28.5">
      <c r="B10" s="22" t="s">
        <v>30</v>
      </c>
      <c r="C10" s="25">
        <f>Descr!C42</f>
        <v>0</v>
      </c>
      <c r="E10" s="27"/>
      <c r="F10" s="27"/>
      <c r="G10" s="27"/>
      <c r="I10" s="1469"/>
      <c r="J10" s="1469"/>
      <c r="K10" s="1469"/>
      <c r="L10" s="1469"/>
      <c r="M10" s="1469"/>
      <c r="N10" s="1469"/>
      <c r="O10" s="1469"/>
      <c r="P10" s="1469"/>
    </row>
    <row r="11" spans="1:76" s="7" customFormat="1" ht="27">
      <c r="B11" s="30" t="s">
        <v>31</v>
      </c>
      <c r="C11" s="31">
        <f>Descr!C26</f>
        <v>0</v>
      </c>
      <c r="D11" s="1470"/>
      <c r="E11" s="1470"/>
      <c r="F11" s="1470"/>
      <c r="G11" s="1470"/>
      <c r="I11" s="29"/>
      <c r="J11" s="29"/>
      <c r="K11" s="32"/>
      <c r="L11" s="29"/>
      <c r="M11" s="29"/>
      <c r="N11" s="29"/>
      <c r="O11" s="29"/>
      <c r="P11" s="29"/>
    </row>
    <row r="12" spans="1:76" s="7" customFormat="1" ht="33" customHeight="1">
      <c r="B12" s="30" t="s">
        <v>32</v>
      </c>
      <c r="C12" s="33" t="s">
        <v>33</v>
      </c>
      <c r="I12" s="34"/>
      <c r="J12" s="35"/>
      <c r="K12" s="1471"/>
      <c r="L12" s="1471"/>
      <c r="M12" s="1471"/>
      <c r="N12" s="1471"/>
      <c r="O12" s="1471"/>
      <c r="P12" s="1471"/>
    </row>
    <row r="13" spans="1:76" s="7" customFormat="1" ht="20.25">
      <c r="B13" s="36"/>
      <c r="C13" s="17"/>
      <c r="I13" s="37"/>
      <c r="J13" s="38"/>
      <c r="K13" s="1465"/>
      <c r="L13" s="1465"/>
      <c r="M13" s="1465"/>
      <c r="N13" s="1465"/>
      <c r="O13" s="1465"/>
      <c r="P13" s="1465"/>
    </row>
    <row r="14" spans="1:76" s="7" customFormat="1" ht="21">
      <c r="B14" s="16"/>
      <c r="C14" s="39"/>
      <c r="I14" s="40"/>
      <c r="J14" s="41"/>
      <c r="K14" s="1466"/>
      <c r="L14" s="1466"/>
      <c r="M14" s="1466"/>
      <c r="N14" s="1466"/>
      <c r="O14" s="1466"/>
      <c r="P14" s="1466"/>
    </row>
    <row r="15" spans="1:76" s="7" customFormat="1" ht="21">
      <c r="B15" s="39"/>
      <c r="C15" s="39"/>
      <c r="I15" s="40"/>
      <c r="J15" s="41"/>
      <c r="K15" s="1466"/>
      <c r="L15" s="1466"/>
      <c r="M15" s="1466"/>
      <c r="N15" s="1466"/>
      <c r="O15" s="1466"/>
      <c r="P15" s="1466"/>
    </row>
    <row r="16" spans="1:76" s="7" customFormat="1">
      <c r="B16" s="39"/>
      <c r="C16" s="39"/>
    </row>
    <row r="17" spans="2:3" s="7" customFormat="1">
      <c r="B17" s="39"/>
      <c r="C17" s="39"/>
    </row>
    <row r="18" spans="2:3" s="7" customFormat="1">
      <c r="B18" s="39"/>
      <c r="C18" s="39"/>
    </row>
    <row r="19" spans="2:3" s="7" customFormat="1">
      <c r="B19" s="39"/>
      <c r="C19" s="39"/>
    </row>
    <row r="20" spans="2:3" s="7" customFormat="1">
      <c r="B20" s="39"/>
      <c r="C20" s="39"/>
    </row>
    <row r="21" spans="2:3" s="7" customFormat="1">
      <c r="B21" s="39"/>
      <c r="C21" s="39"/>
    </row>
    <row r="22" spans="2:3" s="7" customFormat="1">
      <c r="B22" s="39"/>
      <c r="C22" s="39"/>
    </row>
    <row r="23" spans="2:3" s="7" customFormat="1">
      <c r="B23" s="39"/>
      <c r="C23" s="39"/>
    </row>
    <row r="24" spans="2:3" s="7" customFormat="1">
      <c r="B24" s="39"/>
      <c r="C24" s="39"/>
    </row>
    <row r="25" spans="2:3" s="7" customFormat="1">
      <c r="B25" s="39"/>
      <c r="C25" s="39"/>
    </row>
    <row r="26" spans="2:3" s="7" customFormat="1">
      <c r="B26" s="39"/>
      <c r="C26" s="39"/>
    </row>
    <row r="27" spans="2:3" s="7" customFormat="1">
      <c r="B27" s="39"/>
      <c r="C27" s="39"/>
    </row>
    <row r="28" spans="2:3" s="7" customFormat="1">
      <c r="B28" s="39"/>
      <c r="C28" s="39"/>
    </row>
    <row r="29" spans="2:3" s="7" customFormat="1">
      <c r="B29" s="39"/>
      <c r="C29" s="39"/>
    </row>
    <row r="30" spans="2:3" s="7" customFormat="1">
      <c r="B30" s="39"/>
      <c r="C30" s="39"/>
    </row>
    <row r="31" spans="2:3" s="7" customFormat="1">
      <c r="B31" s="39"/>
      <c r="C31" s="39"/>
    </row>
    <row r="32" spans="2:3" s="7" customFormat="1">
      <c r="B32" s="39"/>
      <c r="C32" s="39"/>
    </row>
    <row r="33" spans="2:4" s="7" customFormat="1">
      <c r="B33" s="39"/>
      <c r="C33" s="39"/>
    </row>
    <row r="34" spans="2:4" s="7" customFormat="1">
      <c r="B34" s="39"/>
      <c r="C34" s="39"/>
    </row>
    <row r="35" spans="2:4" s="7" customFormat="1">
      <c r="B35" s="39"/>
      <c r="C35" s="39"/>
    </row>
    <row r="36" spans="2:4" s="7" customFormat="1">
      <c r="B36" s="39"/>
      <c r="C36" s="39"/>
    </row>
    <row r="37" spans="2:4" s="7" customFormat="1">
      <c r="B37" s="39"/>
      <c r="C37" s="39"/>
    </row>
    <row r="38" spans="2:4" s="7" customFormat="1">
      <c r="B38" s="39"/>
      <c r="C38" s="39"/>
    </row>
    <row r="39" spans="2:4" s="7" customFormat="1" ht="16.5">
      <c r="B39" s="42"/>
      <c r="C39" s="39"/>
    </row>
    <row r="40" spans="2:4" s="7" customFormat="1" ht="16.5">
      <c r="B40" s="42"/>
      <c r="C40" s="39"/>
    </row>
    <row r="41" spans="2:4" s="7" customFormat="1" ht="16.5">
      <c r="B41" s="42"/>
      <c r="C41" s="39"/>
    </row>
    <row r="42" spans="2:4" s="7" customFormat="1">
      <c r="B42" s="39"/>
      <c r="C42" s="39"/>
    </row>
    <row r="43" spans="2:4" s="7" customFormat="1">
      <c r="B43" s="39"/>
      <c r="C43" s="39"/>
    </row>
    <row r="44" spans="2:4" s="7" customFormat="1" ht="16.5">
      <c r="C44" s="42"/>
      <c r="D44" s="39"/>
    </row>
    <row r="45" spans="2:4" s="7" customFormat="1" ht="16.5">
      <c r="C45" s="42"/>
      <c r="D45" s="39"/>
    </row>
    <row r="46" spans="2:4" s="7" customFormat="1" ht="16.5">
      <c r="C46" s="42"/>
      <c r="D46" s="39"/>
    </row>
    <row r="47" spans="2:4" s="7" customFormat="1">
      <c r="B47" s="39"/>
      <c r="C47" s="39"/>
    </row>
    <row r="48" spans="2:4" s="7" customFormat="1">
      <c r="B48" s="39"/>
      <c r="C48" s="39"/>
    </row>
    <row r="49" spans="2:3" s="7" customFormat="1">
      <c r="B49" s="39"/>
      <c r="C49" s="39"/>
    </row>
    <row r="50" spans="2:3" s="7" customFormat="1">
      <c r="B50" s="39"/>
      <c r="C50" s="39"/>
    </row>
    <row r="51" spans="2:3" s="7" customFormat="1">
      <c r="B51" s="39"/>
      <c r="C51" s="39"/>
    </row>
    <row r="52" spans="2:3" s="7" customFormat="1">
      <c r="B52" s="39"/>
      <c r="C52" s="39"/>
    </row>
    <row r="53" spans="2:3" s="7" customFormat="1">
      <c r="B53" s="39"/>
      <c r="C53" s="39"/>
    </row>
    <row r="54" spans="2:3" s="7" customFormat="1">
      <c r="B54" s="39"/>
      <c r="C54" s="39"/>
    </row>
    <row r="55" spans="2:3" s="7" customFormat="1">
      <c r="B55" s="39"/>
      <c r="C55" s="39"/>
    </row>
    <row r="56" spans="2:3" s="7" customFormat="1">
      <c r="B56" s="39"/>
      <c r="C56" s="39"/>
    </row>
    <row r="57" spans="2:3" s="7" customFormat="1">
      <c r="B57" s="39"/>
      <c r="C57" s="39"/>
    </row>
    <row r="58" spans="2:3" s="7" customFormat="1">
      <c r="B58" s="39"/>
      <c r="C58" s="39"/>
    </row>
    <row r="59" spans="2:3" s="7" customFormat="1">
      <c r="B59" s="39"/>
      <c r="C59" s="39"/>
    </row>
    <row r="60" spans="2:3" s="7" customFormat="1">
      <c r="B60" s="39"/>
      <c r="C60" s="39"/>
    </row>
    <row r="61" spans="2:3" s="7" customFormat="1">
      <c r="B61" s="39"/>
      <c r="C61" s="39"/>
    </row>
    <row r="62" spans="2:3" s="7" customFormat="1">
      <c r="B62" s="39"/>
      <c r="C62" s="39"/>
    </row>
    <row r="63" spans="2:3" s="7" customFormat="1">
      <c r="B63" s="39"/>
      <c r="C63" s="39"/>
    </row>
    <row r="64" spans="2:3" s="7" customFormat="1">
      <c r="B64" s="39"/>
      <c r="C64" s="39"/>
    </row>
    <row r="65" spans="2:3" s="7" customFormat="1">
      <c r="B65" s="39"/>
      <c r="C65" s="39"/>
    </row>
    <row r="66" spans="2:3" s="7" customFormat="1">
      <c r="B66" s="39"/>
      <c r="C66" s="39"/>
    </row>
    <row r="67" spans="2:3" s="7" customFormat="1">
      <c r="B67" s="39"/>
      <c r="C67" s="39"/>
    </row>
    <row r="68" spans="2:3" s="7" customFormat="1">
      <c r="B68" s="39"/>
      <c r="C68" s="39"/>
    </row>
    <row r="69" spans="2:3" s="7" customFormat="1">
      <c r="B69" s="39"/>
      <c r="C69" s="39"/>
    </row>
    <row r="70" spans="2:3" s="7" customFormat="1">
      <c r="B70" s="39"/>
      <c r="C70" s="39"/>
    </row>
    <row r="71" spans="2:3" s="7" customFormat="1">
      <c r="B71" s="39"/>
      <c r="C71" s="39"/>
    </row>
    <row r="72" spans="2:3" s="7" customFormat="1">
      <c r="B72" s="39"/>
      <c r="C72" s="39"/>
    </row>
    <row r="73" spans="2:3" s="7" customFormat="1">
      <c r="B73" s="39"/>
      <c r="C73" s="39"/>
    </row>
    <row r="74" spans="2:3" s="7" customFormat="1">
      <c r="B74" s="39"/>
      <c r="C74" s="39"/>
    </row>
    <row r="75" spans="2:3" s="7" customFormat="1">
      <c r="B75" s="39"/>
      <c r="C75" s="39"/>
    </row>
    <row r="76" spans="2:3" s="7" customFormat="1">
      <c r="B76" s="39"/>
      <c r="C76" s="39"/>
    </row>
    <row r="77" spans="2:3" s="7" customFormat="1">
      <c r="B77" s="39"/>
      <c r="C77" s="39"/>
    </row>
    <row r="78" spans="2:3" s="7" customFormat="1">
      <c r="B78" s="39"/>
      <c r="C78" s="39"/>
    </row>
    <row r="79" spans="2:3" s="7" customFormat="1">
      <c r="B79" s="39"/>
      <c r="C79" s="39"/>
    </row>
    <row r="80" spans="2:3" s="7" customFormat="1">
      <c r="B80" s="39"/>
      <c r="C80" s="39"/>
    </row>
    <row r="81" spans="2:3" s="7" customFormat="1">
      <c r="B81" s="39"/>
      <c r="C81" s="39"/>
    </row>
    <row r="82" spans="2:3" s="7" customFormat="1">
      <c r="B82" s="39"/>
      <c r="C82" s="39"/>
    </row>
    <row r="83" spans="2:3" s="7" customFormat="1">
      <c r="B83" s="39"/>
      <c r="C83" s="39"/>
    </row>
    <row r="84" spans="2:3" s="7" customFormat="1">
      <c r="B84" s="39"/>
      <c r="C84" s="39"/>
    </row>
    <row r="85" spans="2:3" s="7" customFormat="1">
      <c r="B85" s="39"/>
      <c r="C85" s="39"/>
    </row>
    <row r="86" spans="2:3" s="7" customFormat="1">
      <c r="B86" s="39"/>
      <c r="C86" s="39"/>
    </row>
    <row r="87" spans="2:3" s="7" customFormat="1">
      <c r="B87" s="39"/>
      <c r="C87" s="39"/>
    </row>
    <row r="88" spans="2:3" s="7" customFormat="1">
      <c r="B88" s="39"/>
      <c r="C88" s="39"/>
    </row>
    <row r="89" spans="2:3" s="7" customFormat="1">
      <c r="B89" s="39"/>
      <c r="C89" s="39"/>
    </row>
    <row r="90" spans="2:3" s="7" customFormat="1">
      <c r="B90" s="39"/>
      <c r="C90" s="39"/>
    </row>
    <row r="91" spans="2:3" s="7" customFormat="1">
      <c r="B91" s="39"/>
      <c r="C91" s="39"/>
    </row>
    <row r="92" spans="2:3" s="7" customFormat="1">
      <c r="B92" s="39"/>
      <c r="C92" s="39"/>
    </row>
    <row r="93" spans="2:3" s="7" customFormat="1">
      <c r="B93" s="39"/>
      <c r="C93" s="39"/>
    </row>
    <row r="94" spans="2:3" s="7" customFormat="1">
      <c r="B94" s="39"/>
      <c r="C94" s="39"/>
    </row>
    <row r="95" spans="2:3" s="7" customFormat="1">
      <c r="B95" s="39"/>
      <c r="C95" s="39"/>
    </row>
    <row r="96" spans="2:3" s="7" customFormat="1">
      <c r="B96" s="39"/>
      <c r="C96" s="39"/>
    </row>
    <row r="97" spans="2:3" s="7" customFormat="1">
      <c r="B97" s="39"/>
      <c r="C97" s="39"/>
    </row>
    <row r="98" spans="2:3" s="7" customFormat="1">
      <c r="B98" s="39"/>
      <c r="C98" s="39"/>
    </row>
    <row r="99" spans="2:3" s="7" customFormat="1">
      <c r="B99" s="39"/>
      <c r="C99" s="39"/>
    </row>
    <row r="100" spans="2:3" s="7" customFormat="1">
      <c r="B100" s="39"/>
      <c r="C100" s="39"/>
    </row>
    <row r="101" spans="2:3" s="7" customFormat="1">
      <c r="B101" s="39"/>
      <c r="C101" s="39"/>
    </row>
    <row r="102" spans="2:3" s="7" customFormat="1">
      <c r="B102" s="39"/>
      <c r="C102" s="39"/>
    </row>
    <row r="103" spans="2:3" s="7" customFormat="1">
      <c r="B103" s="39"/>
      <c r="C103" s="39"/>
    </row>
    <row r="104" spans="2:3" s="7" customFormat="1">
      <c r="B104" s="39"/>
      <c r="C104" s="39"/>
    </row>
    <row r="105" spans="2:3" s="7" customFormat="1">
      <c r="B105" s="39"/>
      <c r="C105" s="39"/>
    </row>
    <row r="106" spans="2:3" s="7" customFormat="1">
      <c r="B106" s="39"/>
      <c r="C106" s="39"/>
    </row>
    <row r="107" spans="2:3" s="7" customFormat="1">
      <c r="B107" s="39"/>
      <c r="C107" s="39"/>
    </row>
    <row r="108" spans="2:3" s="7" customFormat="1">
      <c r="B108" s="39"/>
      <c r="C108" s="39"/>
    </row>
    <row r="109" spans="2:3" s="7" customFormat="1">
      <c r="B109" s="39"/>
      <c r="C109" s="39"/>
    </row>
    <row r="110" spans="2:3" s="7" customFormat="1">
      <c r="B110" s="39"/>
      <c r="C110" s="39"/>
    </row>
    <row r="111" spans="2:3" s="7" customFormat="1">
      <c r="B111" s="39"/>
      <c r="C111" s="39"/>
    </row>
    <row r="112" spans="2:3" s="7" customFormat="1">
      <c r="B112" s="39"/>
      <c r="C112" s="39"/>
    </row>
    <row r="113" spans="2:3" s="7" customFormat="1">
      <c r="B113" s="39"/>
      <c r="C113" s="39"/>
    </row>
    <row r="114" spans="2:3" s="7" customFormat="1">
      <c r="B114" s="39"/>
      <c r="C114" s="39"/>
    </row>
    <row r="115" spans="2:3" s="7" customFormat="1">
      <c r="B115" s="39"/>
      <c r="C115" s="39"/>
    </row>
    <row r="116" spans="2:3" s="7" customFormat="1">
      <c r="B116" s="39"/>
      <c r="C116" s="39"/>
    </row>
    <row r="117" spans="2:3" s="7" customFormat="1">
      <c r="B117" s="39"/>
      <c r="C117" s="39"/>
    </row>
    <row r="118" spans="2:3" s="7" customFormat="1">
      <c r="B118" s="39"/>
      <c r="C118" s="39"/>
    </row>
    <row r="119" spans="2:3" s="7" customFormat="1">
      <c r="B119" s="39"/>
      <c r="C119" s="39"/>
    </row>
    <row r="120" spans="2:3" s="7" customFormat="1">
      <c r="B120" s="39"/>
      <c r="C120" s="39"/>
    </row>
    <row r="121" spans="2:3" s="7" customFormat="1">
      <c r="B121" s="39"/>
      <c r="C121" s="39"/>
    </row>
    <row r="122" spans="2:3" s="7" customFormat="1">
      <c r="B122" s="39"/>
      <c r="C122" s="39"/>
    </row>
    <row r="123" spans="2:3" s="7" customFormat="1">
      <c r="B123" s="39"/>
      <c r="C123" s="39"/>
    </row>
    <row r="124" spans="2:3" s="7" customFormat="1">
      <c r="B124" s="39"/>
      <c r="C124" s="39"/>
    </row>
    <row r="125" spans="2:3" s="7" customFormat="1">
      <c r="B125" s="39"/>
      <c r="C125" s="39"/>
    </row>
    <row r="126" spans="2:3" s="7" customFormat="1">
      <c r="B126" s="39"/>
      <c r="C126" s="39"/>
    </row>
    <row r="127" spans="2:3" s="7" customFormat="1">
      <c r="B127" s="39"/>
      <c r="C127" s="39"/>
    </row>
    <row r="128" spans="2:3" s="7" customFormat="1">
      <c r="B128" s="39"/>
      <c r="C128" s="39"/>
    </row>
    <row r="129" spans="2:3" s="7" customFormat="1">
      <c r="B129" s="39"/>
      <c r="C129" s="39"/>
    </row>
    <row r="130" spans="2:3" s="7" customFormat="1">
      <c r="B130" s="39"/>
      <c r="C130" s="39"/>
    </row>
    <row r="131" spans="2:3" s="7" customFormat="1">
      <c r="B131" s="39"/>
      <c r="C131" s="39"/>
    </row>
    <row r="132" spans="2:3" s="7" customFormat="1">
      <c r="B132" s="39"/>
      <c r="C132" s="39"/>
    </row>
    <row r="133" spans="2:3" s="7" customFormat="1">
      <c r="B133" s="39"/>
      <c r="C133" s="39"/>
    </row>
    <row r="134" spans="2:3" s="7" customFormat="1">
      <c r="B134" s="39"/>
      <c r="C134" s="39"/>
    </row>
    <row r="135" spans="2:3" s="7" customFormat="1">
      <c r="B135" s="39"/>
      <c r="C135" s="39"/>
    </row>
    <row r="136" spans="2:3" s="7" customFormat="1">
      <c r="B136" s="39"/>
      <c r="C136" s="39"/>
    </row>
    <row r="137" spans="2:3" s="7" customFormat="1">
      <c r="B137" s="39"/>
      <c r="C137" s="39"/>
    </row>
    <row r="138" spans="2:3" s="7" customFormat="1">
      <c r="B138" s="39"/>
      <c r="C138" s="39"/>
    </row>
    <row r="139" spans="2:3" s="7" customFormat="1">
      <c r="B139" s="39"/>
      <c r="C139" s="39"/>
    </row>
    <row r="140" spans="2:3" s="7" customFormat="1">
      <c r="B140" s="39"/>
      <c r="C140" s="39"/>
    </row>
    <row r="141" spans="2:3" s="7" customFormat="1">
      <c r="B141" s="39"/>
      <c r="C141" s="39"/>
    </row>
    <row r="142" spans="2:3" s="7" customFormat="1">
      <c r="B142" s="39"/>
      <c r="C142" s="39"/>
    </row>
    <row r="143" spans="2:3" s="7" customFormat="1">
      <c r="B143" s="39"/>
      <c r="C143" s="39"/>
    </row>
    <row r="144" spans="2:3" s="7" customFormat="1">
      <c r="B144" s="39"/>
      <c r="C144" s="39"/>
    </row>
    <row r="145" spans="2:3" s="7" customFormat="1">
      <c r="B145" s="39"/>
      <c r="C145" s="39"/>
    </row>
    <row r="146" spans="2:3" s="7" customFormat="1">
      <c r="B146" s="39"/>
      <c r="C146" s="39"/>
    </row>
    <row r="147" spans="2:3" s="7" customFormat="1">
      <c r="B147" s="39"/>
      <c r="C147" s="39"/>
    </row>
    <row r="148" spans="2:3" s="7" customFormat="1">
      <c r="B148" s="39"/>
      <c r="C148" s="39"/>
    </row>
    <row r="149" spans="2:3" s="7" customFormat="1">
      <c r="B149" s="39"/>
      <c r="C149" s="39"/>
    </row>
    <row r="150" spans="2:3" s="7" customFormat="1">
      <c r="B150" s="39"/>
      <c r="C150" s="39"/>
    </row>
    <row r="151" spans="2:3" s="7" customFormat="1">
      <c r="B151" s="39"/>
      <c r="C151" s="39"/>
    </row>
    <row r="152" spans="2:3" s="7" customFormat="1">
      <c r="B152" s="39"/>
      <c r="C152" s="39"/>
    </row>
    <row r="153" spans="2:3" s="7" customFormat="1">
      <c r="B153" s="39"/>
      <c r="C153" s="39"/>
    </row>
    <row r="154" spans="2:3" s="7" customFormat="1">
      <c r="B154" s="39"/>
      <c r="C154" s="39"/>
    </row>
    <row r="155" spans="2:3" s="7" customFormat="1">
      <c r="B155" s="39"/>
      <c r="C155" s="39"/>
    </row>
    <row r="156" spans="2:3" s="7" customFormat="1">
      <c r="B156" s="39"/>
      <c r="C156" s="39"/>
    </row>
    <row r="157" spans="2:3" s="7" customFormat="1">
      <c r="B157" s="39"/>
      <c r="C157" s="39"/>
    </row>
    <row r="158" spans="2:3" s="7" customFormat="1">
      <c r="B158" s="39"/>
      <c r="C158" s="39"/>
    </row>
    <row r="159" spans="2:3" s="7" customFormat="1">
      <c r="B159" s="39"/>
      <c r="C159" s="39"/>
    </row>
    <row r="160" spans="2:3" s="7" customFormat="1">
      <c r="B160" s="39"/>
      <c r="C160" s="39"/>
    </row>
    <row r="161" spans="2:3" s="7" customFormat="1">
      <c r="B161" s="39"/>
      <c r="C161" s="39"/>
    </row>
    <row r="162" spans="2:3" s="7" customFormat="1">
      <c r="B162" s="39"/>
      <c r="C162" s="39"/>
    </row>
    <row r="163" spans="2:3" s="7" customFormat="1">
      <c r="B163" s="39"/>
      <c r="C163" s="39"/>
    </row>
    <row r="164" spans="2:3" s="7" customFormat="1">
      <c r="B164" s="39"/>
      <c r="C164" s="39"/>
    </row>
    <row r="165" spans="2:3" s="7" customFormat="1">
      <c r="B165" s="39"/>
      <c r="C165" s="39"/>
    </row>
    <row r="166" spans="2:3" s="7" customFormat="1">
      <c r="B166" s="39"/>
      <c r="C166" s="39"/>
    </row>
    <row r="167" spans="2:3" s="7" customFormat="1">
      <c r="B167" s="39"/>
      <c r="C167" s="39"/>
    </row>
    <row r="168" spans="2:3" s="7" customFormat="1">
      <c r="B168" s="39"/>
      <c r="C168" s="39"/>
    </row>
    <row r="169" spans="2:3" s="7" customFormat="1">
      <c r="B169" s="39"/>
      <c r="C169" s="39"/>
    </row>
    <row r="170" spans="2:3" s="7" customFormat="1">
      <c r="B170" s="39"/>
      <c r="C170" s="39"/>
    </row>
    <row r="171" spans="2:3" s="7" customFormat="1">
      <c r="B171" s="39"/>
      <c r="C171" s="39"/>
    </row>
    <row r="172" spans="2:3" s="7" customFormat="1">
      <c r="B172" s="39"/>
      <c r="C172" s="39"/>
    </row>
    <row r="173" spans="2:3" s="7" customFormat="1">
      <c r="B173" s="39"/>
      <c r="C173" s="39"/>
    </row>
    <row r="174" spans="2:3" s="7" customFormat="1">
      <c r="B174" s="39"/>
      <c r="C174" s="39"/>
    </row>
    <row r="175" spans="2:3" s="7" customFormat="1">
      <c r="B175" s="39"/>
      <c r="C175" s="39"/>
    </row>
    <row r="176" spans="2:3" s="7" customFormat="1">
      <c r="B176" s="39"/>
      <c r="C176" s="39"/>
    </row>
    <row r="177" spans="2:3" s="7" customFormat="1">
      <c r="B177" s="39"/>
      <c r="C177" s="39"/>
    </row>
    <row r="178" spans="2:3" s="7" customFormat="1">
      <c r="B178" s="39"/>
      <c r="C178" s="39"/>
    </row>
    <row r="179" spans="2:3" s="7" customFormat="1">
      <c r="B179" s="39"/>
      <c r="C179" s="39"/>
    </row>
    <row r="180" spans="2:3" s="7" customFormat="1">
      <c r="B180" s="39"/>
      <c r="C180" s="39"/>
    </row>
    <row r="181" spans="2:3" s="7" customFormat="1">
      <c r="B181" s="39"/>
      <c r="C181" s="39"/>
    </row>
    <row r="182" spans="2:3" s="7" customFormat="1">
      <c r="B182" s="39"/>
      <c r="C182" s="39"/>
    </row>
    <row r="183" spans="2:3" s="7" customFormat="1">
      <c r="B183" s="39"/>
      <c r="C183" s="39"/>
    </row>
    <row r="184" spans="2:3" s="7" customFormat="1">
      <c r="B184" s="39"/>
      <c r="C184" s="39"/>
    </row>
    <row r="185" spans="2:3" s="7" customFormat="1">
      <c r="B185" s="39"/>
      <c r="C185" s="39"/>
    </row>
    <row r="186" spans="2:3" s="7" customFormat="1">
      <c r="B186" s="39"/>
      <c r="C186" s="39"/>
    </row>
    <row r="187" spans="2:3" s="7" customFormat="1">
      <c r="B187" s="39"/>
      <c r="C187" s="39"/>
    </row>
    <row r="188" spans="2:3" s="7" customFormat="1">
      <c r="B188" s="39"/>
      <c r="C188" s="39"/>
    </row>
    <row r="189" spans="2:3" s="7" customFormat="1">
      <c r="B189" s="39"/>
      <c r="C189" s="39"/>
    </row>
    <row r="190" spans="2:3" s="7" customFormat="1">
      <c r="B190" s="39"/>
      <c r="C190" s="39"/>
    </row>
    <row r="191" spans="2:3" s="7" customFormat="1">
      <c r="B191" s="39"/>
      <c r="C191" s="39"/>
    </row>
    <row r="192" spans="2:3" s="7" customFormat="1">
      <c r="B192" s="39"/>
      <c r="C192" s="39"/>
    </row>
    <row r="193" spans="2:3" s="7" customFormat="1">
      <c r="B193" s="39"/>
      <c r="C193" s="39"/>
    </row>
    <row r="194" spans="2:3" s="7" customFormat="1">
      <c r="B194" s="39"/>
      <c r="C194" s="39"/>
    </row>
    <row r="195" spans="2:3" s="7" customFormat="1">
      <c r="B195" s="39"/>
      <c r="C195" s="39"/>
    </row>
    <row r="196" spans="2:3" s="7" customFormat="1">
      <c r="B196" s="39"/>
      <c r="C196" s="39"/>
    </row>
    <row r="197" spans="2:3" s="7" customFormat="1">
      <c r="B197" s="39"/>
      <c r="C197" s="39"/>
    </row>
    <row r="198" spans="2:3" s="7" customFormat="1">
      <c r="B198" s="39"/>
      <c r="C198" s="39"/>
    </row>
    <row r="199" spans="2:3" s="7" customFormat="1">
      <c r="B199" s="39"/>
      <c r="C199" s="39"/>
    </row>
    <row r="200" spans="2:3" s="7" customFormat="1">
      <c r="B200" s="39"/>
      <c r="C200" s="39"/>
    </row>
    <row r="201" spans="2:3" s="7" customFormat="1">
      <c r="B201" s="39"/>
      <c r="C201" s="39"/>
    </row>
    <row r="202" spans="2:3" s="7" customFormat="1">
      <c r="B202" s="39"/>
      <c r="C202" s="39"/>
    </row>
    <row r="203" spans="2:3" s="7" customFormat="1">
      <c r="B203" s="39"/>
      <c r="C203" s="39"/>
    </row>
    <row r="204" spans="2:3" s="7" customFormat="1">
      <c r="B204" s="39"/>
      <c r="C204" s="39"/>
    </row>
    <row r="205" spans="2:3" s="7" customFormat="1">
      <c r="B205" s="39"/>
      <c r="C205" s="39"/>
    </row>
    <row r="206" spans="2:3" s="7" customFormat="1">
      <c r="B206" s="39"/>
      <c r="C206" s="39"/>
    </row>
    <row r="207" spans="2:3" s="7" customFormat="1">
      <c r="B207" s="39"/>
      <c r="C207" s="39"/>
    </row>
    <row r="208" spans="2:3" s="7" customFormat="1">
      <c r="B208" s="39"/>
      <c r="C208" s="39"/>
    </row>
    <row r="209" spans="2:3" s="7" customFormat="1">
      <c r="B209" s="39"/>
      <c r="C209" s="39"/>
    </row>
    <row r="210" spans="2:3" s="7" customFormat="1">
      <c r="B210" s="39"/>
      <c r="C210" s="39"/>
    </row>
    <row r="211" spans="2:3" s="7" customFormat="1">
      <c r="B211" s="39"/>
      <c r="C211" s="39"/>
    </row>
    <row r="212" spans="2:3" s="7" customFormat="1">
      <c r="B212" s="39"/>
      <c r="C212" s="39"/>
    </row>
    <row r="213" spans="2:3" s="7" customFormat="1">
      <c r="B213" s="39"/>
      <c r="C213" s="39"/>
    </row>
    <row r="214" spans="2:3" s="7" customFormat="1">
      <c r="B214" s="39"/>
      <c r="C214" s="39"/>
    </row>
    <row r="215" spans="2:3" s="7" customFormat="1">
      <c r="B215" s="39"/>
      <c r="C215" s="39"/>
    </row>
    <row r="216" spans="2:3" s="7" customFormat="1">
      <c r="B216" s="39"/>
      <c r="C216" s="39"/>
    </row>
    <row r="217" spans="2:3" s="7" customFormat="1">
      <c r="B217" s="39"/>
      <c r="C217" s="39"/>
    </row>
    <row r="218" spans="2:3" s="7" customFormat="1">
      <c r="B218" s="39"/>
      <c r="C218" s="39"/>
    </row>
    <row r="219" spans="2:3" s="7" customFormat="1">
      <c r="B219" s="39"/>
      <c r="C219" s="39"/>
    </row>
    <row r="220" spans="2:3" s="7" customFormat="1">
      <c r="B220" s="39"/>
      <c r="C220" s="39"/>
    </row>
    <row r="221" spans="2:3" s="7" customFormat="1">
      <c r="B221" s="39"/>
      <c r="C221" s="39"/>
    </row>
    <row r="222" spans="2:3" s="7" customFormat="1">
      <c r="B222" s="39"/>
      <c r="C222" s="39"/>
    </row>
    <row r="223" spans="2:3" s="7" customFormat="1">
      <c r="B223" s="39"/>
      <c r="C223" s="39"/>
    </row>
    <row r="224" spans="2:3" s="7" customFormat="1">
      <c r="B224" s="39"/>
      <c r="C224" s="39"/>
    </row>
    <row r="225" spans="2:3" s="7" customFormat="1">
      <c r="B225" s="39"/>
      <c r="C225" s="39"/>
    </row>
    <row r="226" spans="2:3" s="7" customFormat="1">
      <c r="B226" s="39"/>
      <c r="C226" s="39"/>
    </row>
    <row r="227" spans="2:3" s="7" customFormat="1">
      <c r="B227" s="39"/>
      <c r="C227" s="39"/>
    </row>
    <row r="228" spans="2:3" s="7" customFormat="1">
      <c r="B228" s="39"/>
      <c r="C228" s="39"/>
    </row>
    <row r="229" spans="2:3" s="7" customFormat="1">
      <c r="B229" s="39"/>
      <c r="C229" s="39"/>
    </row>
    <row r="230" spans="2:3" s="7" customFormat="1">
      <c r="B230" s="39"/>
      <c r="C230" s="39"/>
    </row>
    <row r="231" spans="2:3" s="7" customFormat="1">
      <c r="B231" s="39"/>
      <c r="C231" s="39"/>
    </row>
    <row r="232" spans="2:3" s="7" customFormat="1">
      <c r="B232" s="39"/>
      <c r="C232" s="39"/>
    </row>
    <row r="233" spans="2:3" s="7" customFormat="1">
      <c r="B233" s="39"/>
      <c r="C233" s="39"/>
    </row>
    <row r="234" spans="2:3" s="7" customFormat="1">
      <c r="B234" s="39"/>
      <c r="C234" s="39"/>
    </row>
    <row r="235" spans="2:3" s="7" customFormat="1">
      <c r="B235" s="39"/>
      <c r="C235" s="39"/>
    </row>
    <row r="236" spans="2:3" s="7" customFormat="1">
      <c r="B236" s="39"/>
      <c r="C236" s="39"/>
    </row>
    <row r="237" spans="2:3" s="7" customFormat="1">
      <c r="B237" s="39"/>
      <c r="C237" s="39"/>
    </row>
    <row r="238" spans="2:3" s="7" customFormat="1">
      <c r="B238" s="39"/>
      <c r="C238" s="39"/>
    </row>
    <row r="239" spans="2:3" s="7" customFormat="1">
      <c r="B239" s="39"/>
      <c r="C239" s="39"/>
    </row>
    <row r="240" spans="2:3" s="7" customFormat="1">
      <c r="B240" s="39"/>
      <c r="C240" s="39"/>
    </row>
    <row r="241" spans="2:3" s="7" customFormat="1">
      <c r="B241" s="39"/>
      <c r="C241" s="39"/>
    </row>
    <row r="242" spans="2:3" s="7" customFormat="1">
      <c r="B242" s="39"/>
      <c r="C242" s="39"/>
    </row>
    <row r="243" spans="2:3" s="7" customFormat="1">
      <c r="B243" s="39"/>
      <c r="C243" s="39"/>
    </row>
    <row r="244" spans="2:3" s="7" customFormat="1">
      <c r="B244" s="39"/>
      <c r="C244" s="39"/>
    </row>
    <row r="245" spans="2:3" s="7" customFormat="1">
      <c r="B245" s="39"/>
      <c r="C245" s="39"/>
    </row>
    <row r="246" spans="2:3" s="7" customFormat="1">
      <c r="B246" s="39"/>
      <c r="C246" s="39"/>
    </row>
    <row r="247" spans="2:3" s="7" customFormat="1">
      <c r="B247" s="39"/>
      <c r="C247" s="39"/>
    </row>
    <row r="248" spans="2:3" s="7" customFormat="1">
      <c r="B248" s="39"/>
      <c r="C248" s="39"/>
    </row>
    <row r="249" spans="2:3" s="7" customFormat="1">
      <c r="B249" s="39"/>
      <c r="C249" s="39"/>
    </row>
    <row r="250" spans="2:3" s="7" customFormat="1">
      <c r="B250" s="39"/>
      <c r="C250" s="39"/>
    </row>
    <row r="251" spans="2:3" s="7" customFormat="1">
      <c r="B251" s="39"/>
      <c r="C251" s="39"/>
    </row>
    <row r="252" spans="2:3" s="7" customFormat="1">
      <c r="B252" s="39"/>
      <c r="C252" s="39"/>
    </row>
    <row r="253" spans="2:3" s="7" customFormat="1">
      <c r="B253" s="39"/>
      <c r="C253" s="39"/>
    </row>
    <row r="254" spans="2:3" s="7" customFormat="1">
      <c r="B254" s="39"/>
      <c r="C254" s="39"/>
    </row>
    <row r="255" spans="2:3" s="7" customFormat="1">
      <c r="B255" s="39"/>
      <c r="C255" s="39"/>
    </row>
    <row r="256" spans="2:3" s="7" customFormat="1">
      <c r="B256" s="39"/>
      <c r="C256" s="39"/>
    </row>
    <row r="257" spans="2:3" s="7" customFormat="1">
      <c r="B257" s="39"/>
      <c r="C257" s="39"/>
    </row>
    <row r="258" spans="2:3" s="7" customFormat="1">
      <c r="B258" s="39"/>
      <c r="C258" s="39"/>
    </row>
    <row r="259" spans="2:3" s="7" customFormat="1">
      <c r="B259" s="39"/>
      <c r="C259" s="39"/>
    </row>
    <row r="260" spans="2:3" s="7" customFormat="1">
      <c r="B260" s="39"/>
      <c r="C260" s="39"/>
    </row>
    <row r="261" spans="2:3" s="7" customFormat="1">
      <c r="B261" s="39"/>
      <c r="C261" s="39"/>
    </row>
    <row r="262" spans="2:3" s="7" customFormat="1">
      <c r="B262" s="39"/>
      <c r="C262" s="39"/>
    </row>
    <row r="263" spans="2:3" s="7" customFormat="1">
      <c r="B263" s="39"/>
      <c r="C263" s="39"/>
    </row>
    <row r="264" spans="2:3" s="7" customFormat="1">
      <c r="B264" s="39"/>
      <c r="C264" s="39"/>
    </row>
    <row r="265" spans="2:3" s="7" customFormat="1">
      <c r="B265" s="39"/>
      <c r="C265" s="39"/>
    </row>
    <row r="266" spans="2:3" s="7" customFormat="1">
      <c r="B266" s="39"/>
      <c r="C266" s="39"/>
    </row>
    <row r="267" spans="2:3" s="7" customFormat="1">
      <c r="B267" s="39"/>
      <c r="C267" s="39"/>
    </row>
    <row r="268" spans="2:3" s="7" customFormat="1">
      <c r="B268" s="39"/>
      <c r="C268" s="39"/>
    </row>
    <row r="269" spans="2:3" s="7" customFormat="1">
      <c r="B269" s="39"/>
      <c r="C269" s="39"/>
    </row>
    <row r="270" spans="2:3" s="7" customFormat="1">
      <c r="B270" s="39"/>
      <c r="C270" s="39"/>
    </row>
    <row r="271" spans="2:3" s="7" customFormat="1">
      <c r="B271" s="39"/>
      <c r="C271" s="39"/>
    </row>
    <row r="272" spans="2:3" s="7" customFormat="1">
      <c r="B272" s="39"/>
      <c r="C272" s="39"/>
    </row>
    <row r="273" spans="2:3" s="7" customFormat="1">
      <c r="B273" s="39"/>
      <c r="C273" s="39"/>
    </row>
    <row r="274" spans="2:3" s="7" customFormat="1">
      <c r="B274" s="39"/>
      <c r="C274" s="39"/>
    </row>
    <row r="275" spans="2:3" s="7" customFormat="1">
      <c r="B275" s="39"/>
      <c r="C275" s="39"/>
    </row>
    <row r="276" spans="2:3" s="7" customFormat="1">
      <c r="B276" s="39"/>
      <c r="C276" s="39"/>
    </row>
    <row r="277" spans="2:3" s="7" customFormat="1">
      <c r="B277" s="39"/>
      <c r="C277" s="39"/>
    </row>
    <row r="278" spans="2:3" s="7" customFormat="1">
      <c r="B278" s="39"/>
      <c r="C278" s="39"/>
    </row>
    <row r="279" spans="2:3" s="7" customFormat="1">
      <c r="B279" s="39"/>
      <c r="C279" s="39"/>
    </row>
    <row r="280" spans="2:3" s="7" customFormat="1">
      <c r="B280" s="39"/>
      <c r="C280" s="39"/>
    </row>
    <row r="281" spans="2:3" s="7" customFormat="1">
      <c r="B281" s="39"/>
      <c r="C281" s="39"/>
    </row>
    <row r="282" spans="2:3" s="7" customFormat="1">
      <c r="B282" s="39"/>
      <c r="C282" s="39"/>
    </row>
    <row r="283" spans="2:3" s="7" customFormat="1">
      <c r="B283" s="39"/>
      <c r="C283" s="39"/>
    </row>
    <row r="284" spans="2:3" s="7" customFormat="1">
      <c r="B284" s="39"/>
      <c r="C284" s="39"/>
    </row>
    <row r="285" spans="2:3" s="7" customFormat="1">
      <c r="B285" s="39"/>
      <c r="C285" s="39"/>
    </row>
    <row r="286" spans="2:3" s="7" customFormat="1">
      <c r="B286" s="39"/>
      <c r="C286" s="39"/>
    </row>
    <row r="287" spans="2:3" s="7" customFormat="1">
      <c r="B287" s="39"/>
      <c r="C287" s="39"/>
    </row>
    <row r="288" spans="2:3" s="7" customFormat="1">
      <c r="B288" s="39"/>
      <c r="C288" s="39"/>
    </row>
    <row r="289" spans="2:3" s="7" customFormat="1">
      <c r="B289" s="39"/>
      <c r="C289" s="39"/>
    </row>
    <row r="290" spans="2:3" s="7" customFormat="1">
      <c r="B290" s="39"/>
      <c r="C290" s="39"/>
    </row>
    <row r="291" spans="2:3" s="7" customFormat="1">
      <c r="B291" s="39"/>
      <c r="C291" s="39"/>
    </row>
    <row r="292" spans="2:3" s="7" customFormat="1">
      <c r="B292" s="39"/>
      <c r="C292" s="39"/>
    </row>
    <row r="293" spans="2:3" s="7" customFormat="1">
      <c r="B293" s="39"/>
      <c r="C293" s="39"/>
    </row>
    <row r="294" spans="2:3" s="7" customFormat="1">
      <c r="B294" s="39"/>
      <c r="C294" s="39"/>
    </row>
    <row r="295" spans="2:3" s="7" customFormat="1">
      <c r="B295" s="39"/>
      <c r="C295" s="39"/>
    </row>
    <row r="296" spans="2:3" s="7" customFormat="1">
      <c r="B296" s="39"/>
      <c r="C296" s="39"/>
    </row>
    <row r="297" spans="2:3" s="7" customFormat="1">
      <c r="B297" s="39"/>
      <c r="C297" s="39"/>
    </row>
    <row r="298" spans="2:3" s="7" customFormat="1">
      <c r="B298" s="39"/>
      <c r="C298" s="39"/>
    </row>
    <row r="299" spans="2:3" s="7" customFormat="1">
      <c r="B299" s="39"/>
      <c r="C299" s="39"/>
    </row>
    <row r="300" spans="2:3" s="7" customFormat="1">
      <c r="B300" s="39"/>
      <c r="C300" s="39"/>
    </row>
    <row r="301" spans="2:3" s="7" customFormat="1">
      <c r="B301" s="39"/>
      <c r="C301" s="39"/>
    </row>
    <row r="302" spans="2:3" s="7" customFormat="1">
      <c r="B302" s="39"/>
      <c r="C302" s="39"/>
    </row>
    <row r="303" spans="2:3" s="7" customFormat="1">
      <c r="B303" s="39"/>
      <c r="C303" s="39"/>
    </row>
    <row r="304" spans="2:3" s="7" customFormat="1">
      <c r="B304" s="39"/>
      <c r="C304" s="39"/>
    </row>
    <row r="305" spans="2:3" s="7" customFormat="1">
      <c r="B305" s="39"/>
      <c r="C305" s="39"/>
    </row>
    <row r="306" spans="2:3" s="7" customFormat="1">
      <c r="B306" s="39"/>
      <c r="C306" s="39"/>
    </row>
    <row r="307" spans="2:3" s="7" customFormat="1">
      <c r="B307" s="39"/>
      <c r="C307" s="39"/>
    </row>
    <row r="308" spans="2:3" s="7" customFormat="1">
      <c r="B308" s="39"/>
      <c r="C308" s="39"/>
    </row>
    <row r="309" spans="2:3" s="7" customFormat="1">
      <c r="B309" s="39"/>
      <c r="C309" s="39"/>
    </row>
    <row r="310" spans="2:3" s="7" customFormat="1">
      <c r="B310" s="39"/>
      <c r="C310" s="39"/>
    </row>
    <row r="311" spans="2:3" s="7" customFormat="1">
      <c r="B311" s="39"/>
      <c r="C311" s="39"/>
    </row>
    <row r="312" spans="2:3" s="7" customFormat="1">
      <c r="B312" s="39"/>
      <c r="C312" s="39"/>
    </row>
    <row r="313" spans="2:3" s="7" customFormat="1">
      <c r="B313" s="39"/>
      <c r="C313" s="39"/>
    </row>
    <row r="314" spans="2:3" s="7" customFormat="1">
      <c r="B314" s="39"/>
      <c r="C314" s="39"/>
    </row>
  </sheetData>
  <mergeCells count="9">
    <mergeCell ref="K13:P13"/>
    <mergeCell ref="K14:P14"/>
    <mergeCell ref="K15:P15"/>
    <mergeCell ref="B1:D1"/>
    <mergeCell ref="N5:P5"/>
    <mergeCell ref="N7:P7"/>
    <mergeCell ref="I10:P10"/>
    <mergeCell ref="D11:G11"/>
    <mergeCell ref="K12:P12"/>
  </mergeCells>
  <pageMargins left="0.70866141732283472" right="0.70866141732283472" top="0.74803149606299213" bottom="0.74803149606299213" header="0.31496062992125984" footer="0.31496062992125984"/>
  <pageSetup paperSize="9" scale="80" orientation="landscape"/>
  <headerFooter>
    <oddHeader>&amp;R&amp;"Calibri"&amp;8&amp;K000000INTERNAL&amp;1#</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D50058"/>
    <pageSetUpPr fitToPage="1"/>
  </sheetPr>
  <dimension ref="A1:AB171"/>
  <sheetViews>
    <sheetView showGridLines="0" topLeftCell="A111" zoomScale="54" workbookViewId="0">
      <selection activeCell="X86" sqref="X86"/>
    </sheetView>
  </sheetViews>
  <sheetFormatPr defaultColWidth="9.33203125" defaultRowHeight="14.25" outlineLevelRow="1" outlineLevelCol="1"/>
  <cols>
    <col min="1" max="1" width="21.1640625" style="1172" customWidth="1" outlineLevel="1"/>
    <col min="2" max="2" width="36.33203125" style="1172" customWidth="1"/>
    <col min="3" max="3" width="12.5" style="1172" customWidth="1"/>
    <col min="4" max="7" width="10.6640625" style="1172" customWidth="1"/>
    <col min="8" max="8" width="11.83203125" style="1172" customWidth="1"/>
    <col min="9" max="9" width="13.33203125" style="1172" customWidth="1"/>
    <col min="10" max="10" width="12.5" style="1172" customWidth="1"/>
    <col min="11" max="11" width="13" style="1172" customWidth="1"/>
    <col min="12" max="12" width="12.33203125" style="1172" customWidth="1"/>
    <col min="13" max="17" width="12.6640625" style="1172" customWidth="1"/>
    <col min="18" max="18" width="13.5" style="1172" customWidth="1"/>
    <col min="19" max="19" width="5" style="1172" customWidth="1"/>
    <col min="20" max="20" width="15.6640625" style="1172" bestFit="1" customWidth="1"/>
    <col min="21" max="21" width="20" style="1172" customWidth="1"/>
    <col min="22" max="22" width="12" style="1172" bestFit="1" customWidth="1"/>
    <col min="23" max="23" width="20.83203125" style="1172" customWidth="1"/>
    <col min="24" max="24" width="20.33203125" style="1172" customWidth="1"/>
    <col min="25" max="25" width="14.6640625" style="1172" customWidth="1"/>
    <col min="26" max="27" width="16.83203125" style="1172" customWidth="1"/>
    <col min="28" max="28" width="16.1640625" style="1172" bestFit="1" customWidth="1"/>
    <col min="29" max="16384" width="9.33203125" style="1172"/>
  </cols>
  <sheetData>
    <row r="1" spans="2:20">
      <c r="B1" s="1173"/>
      <c r="C1" s="1173"/>
      <c r="D1" s="1173"/>
      <c r="E1" s="1173"/>
      <c r="F1" s="1173"/>
      <c r="G1" s="1173"/>
      <c r="H1" s="1173"/>
      <c r="I1" s="1173"/>
      <c r="J1" s="1173"/>
      <c r="K1" s="1173"/>
      <c r="L1" s="1173"/>
      <c r="M1" s="1173"/>
      <c r="N1" s="1173"/>
      <c r="O1" s="1173"/>
      <c r="P1" s="1173"/>
      <c r="Q1" s="1173"/>
      <c r="R1" s="1173"/>
      <c r="S1" s="1173"/>
      <c r="T1" s="1173"/>
    </row>
    <row r="2" spans="2:20">
      <c r="B2" s="1174" t="s">
        <v>888</v>
      </c>
      <c r="C2" s="1175"/>
      <c r="D2" s="1175"/>
      <c r="E2" s="1175"/>
      <c r="F2" s="1175"/>
      <c r="G2" s="1175"/>
      <c r="H2" s="1175"/>
      <c r="I2" s="1175"/>
      <c r="J2" s="1175"/>
      <c r="K2" s="1175"/>
      <c r="L2" s="1175"/>
      <c r="M2" s="1175"/>
      <c r="N2" s="1175"/>
      <c r="O2" s="1175"/>
      <c r="P2" s="1175"/>
      <c r="Q2" s="1175"/>
      <c r="R2" s="1175"/>
      <c r="S2" s="1175"/>
      <c r="T2" s="1175"/>
    </row>
    <row r="3" spans="2:20">
      <c r="B3" s="1174"/>
      <c r="C3" s="1175"/>
      <c r="D3" s="1175"/>
      <c r="E3" s="1175"/>
      <c r="F3" s="1175"/>
      <c r="G3" s="1175"/>
      <c r="H3" s="1175"/>
      <c r="I3" s="1175"/>
      <c r="J3" s="1175"/>
      <c r="K3" s="1175"/>
      <c r="L3" s="1175"/>
      <c r="M3" s="1175"/>
      <c r="N3" s="1175"/>
      <c r="O3" s="1175"/>
      <c r="P3" s="1175"/>
      <c r="Q3" s="1175"/>
      <c r="R3" s="1175"/>
      <c r="S3" s="1175"/>
      <c r="T3" s="1175"/>
    </row>
    <row r="4" spans="2:20">
      <c r="B4" s="1174" t="s">
        <v>889</v>
      </c>
      <c r="C4" s="1175"/>
      <c r="D4" s="1175"/>
      <c r="E4" s="1175"/>
      <c r="F4" s="1175"/>
      <c r="G4" s="1175"/>
      <c r="H4" s="1175"/>
      <c r="I4" s="1175"/>
      <c r="J4" s="1175"/>
      <c r="K4" s="1175"/>
      <c r="L4" s="1175"/>
      <c r="M4" s="1175"/>
      <c r="N4" s="1175"/>
      <c r="O4" s="1175"/>
      <c r="P4" s="1175"/>
      <c r="Q4" s="1175"/>
      <c r="R4" s="1175"/>
      <c r="S4" s="1175"/>
      <c r="T4" s="1175"/>
    </row>
    <row r="5" spans="2:20">
      <c r="B5" s="1176" t="s">
        <v>890</v>
      </c>
      <c r="C5" s="1177" t="s">
        <v>891</v>
      </c>
      <c r="D5" s="1178" t="s">
        <v>892</v>
      </c>
      <c r="E5" s="1179" t="s">
        <v>891</v>
      </c>
      <c r="F5" s="1173"/>
      <c r="G5" s="1173"/>
      <c r="H5" s="1173"/>
      <c r="I5" s="1173"/>
      <c r="J5" s="1173"/>
      <c r="K5" s="1173"/>
      <c r="L5" s="1173"/>
      <c r="M5" s="1173"/>
      <c r="N5" s="1173"/>
      <c r="O5" s="1173"/>
      <c r="P5" s="1173"/>
      <c r="Q5" s="1173"/>
      <c r="R5" s="1173"/>
      <c r="S5" s="1173"/>
      <c r="T5" s="1173"/>
    </row>
    <row r="6" spans="2:20">
      <c r="B6" s="1176" t="s">
        <v>893</v>
      </c>
      <c r="C6" s="1177" t="s">
        <v>891</v>
      </c>
      <c r="D6" s="1178" t="s">
        <v>892</v>
      </c>
      <c r="E6" s="1179" t="s">
        <v>894</v>
      </c>
      <c r="F6" s="1173"/>
      <c r="G6" s="1173"/>
      <c r="H6" s="1173"/>
      <c r="I6" s="1173"/>
      <c r="J6" s="1173"/>
      <c r="K6" s="1173"/>
      <c r="L6" s="1173"/>
      <c r="M6" s="1173"/>
      <c r="N6" s="1173"/>
      <c r="O6" s="1173"/>
      <c r="P6" s="1173"/>
      <c r="Q6" s="1173"/>
      <c r="R6" s="1173"/>
      <c r="S6" s="1173"/>
      <c r="T6" s="1173"/>
    </row>
    <row r="7" spans="2:20">
      <c r="B7" s="1173"/>
      <c r="C7" s="1173"/>
      <c r="D7" s="1173"/>
      <c r="E7" s="1173"/>
      <c r="F7" s="1173"/>
      <c r="G7" s="1173"/>
      <c r="H7" s="1173"/>
      <c r="I7" s="1173"/>
      <c r="J7" s="1173"/>
      <c r="K7" s="1173"/>
      <c r="L7" s="1173"/>
      <c r="M7" s="1173"/>
      <c r="N7" s="1173"/>
      <c r="O7" s="1173"/>
      <c r="P7" s="1173"/>
      <c r="Q7" s="1173"/>
      <c r="R7" s="1173"/>
      <c r="S7" s="1173"/>
      <c r="T7" s="1173"/>
    </row>
    <row r="8" spans="2:20">
      <c r="B8" s="1174"/>
      <c r="C8" s="1175"/>
      <c r="D8" s="1175"/>
      <c r="E8" s="1175"/>
      <c r="F8" s="1175"/>
      <c r="G8" s="1175"/>
      <c r="H8" s="1175"/>
      <c r="I8" s="1175"/>
      <c r="J8" s="1175"/>
      <c r="K8" s="1175"/>
      <c r="L8" s="1175"/>
      <c r="M8" s="1175"/>
      <c r="N8" s="1175"/>
      <c r="O8" s="1173"/>
      <c r="P8" s="1173"/>
      <c r="Q8" s="1175"/>
      <c r="R8" s="1175"/>
      <c r="S8" s="1175"/>
      <c r="T8" s="1175"/>
    </row>
    <row r="9" spans="2:20">
      <c r="B9" s="1176"/>
      <c r="C9" s="1176"/>
      <c r="D9" s="1176"/>
      <c r="E9" s="1176"/>
      <c r="F9" s="1176"/>
      <c r="G9" s="1176"/>
      <c r="H9" s="1176"/>
      <c r="I9" s="1176"/>
      <c r="J9" s="1176"/>
      <c r="K9" s="1176"/>
      <c r="L9" s="1176"/>
      <c r="M9" s="1176"/>
      <c r="N9" s="1176"/>
      <c r="O9" s="1176"/>
      <c r="P9" s="1173"/>
      <c r="Q9" s="1173"/>
      <c r="R9" s="1173"/>
      <c r="S9" s="1173"/>
      <c r="T9" s="1173"/>
    </row>
    <row r="10" spans="2:20">
      <c r="B10" s="1176"/>
      <c r="C10" s="1692" t="s">
        <v>895</v>
      </c>
      <c r="D10" s="1693"/>
      <c r="E10" s="1693"/>
      <c r="F10" s="1693"/>
      <c r="G10" s="1693"/>
      <c r="H10" s="1693"/>
      <c r="I10" s="1693"/>
      <c r="J10" s="1693"/>
      <c r="K10" s="1693"/>
      <c r="L10" s="1693"/>
      <c r="M10" s="1693"/>
      <c r="N10" s="1694"/>
      <c r="O10" s="1173"/>
      <c r="P10" s="1173"/>
      <c r="Q10" s="1173"/>
      <c r="R10" s="1173"/>
      <c r="S10" s="1173"/>
      <c r="T10" s="1173"/>
    </row>
    <row r="11" spans="2:20">
      <c r="B11" s="1176"/>
      <c r="C11" s="1695" t="s">
        <v>896</v>
      </c>
      <c r="D11" s="1696"/>
      <c r="E11" s="1696"/>
      <c r="F11" s="1696"/>
      <c r="G11" s="1697"/>
      <c r="H11" s="1180"/>
      <c r="I11" s="1181"/>
      <c r="J11" s="1181"/>
      <c r="K11" s="1181"/>
      <c r="L11" s="1181"/>
      <c r="M11" s="1181"/>
      <c r="N11" s="1182"/>
      <c r="O11" s="1173"/>
      <c r="P11" s="1173"/>
      <c r="Q11" s="1173"/>
      <c r="R11" s="1173"/>
      <c r="S11" s="1173"/>
      <c r="T11" s="1173"/>
    </row>
    <row r="12" spans="2:20">
      <c r="B12" s="1176"/>
      <c r="C12" s="1183" t="s">
        <v>715</v>
      </c>
      <c r="D12" s="1184" t="s">
        <v>723</v>
      </c>
      <c r="E12" s="1184" t="s">
        <v>722</v>
      </c>
      <c r="F12" s="1184" t="s">
        <v>721</v>
      </c>
      <c r="G12" s="1185" t="s">
        <v>724</v>
      </c>
      <c r="H12" s="1186" t="s">
        <v>366</v>
      </c>
      <c r="I12" s="1184" t="s">
        <v>367</v>
      </c>
      <c r="J12" s="1184" t="s">
        <v>370</v>
      </c>
      <c r="K12" s="1184" t="s">
        <v>371</v>
      </c>
      <c r="L12" s="1184" t="s">
        <v>372</v>
      </c>
      <c r="M12" s="1184" t="s">
        <v>369</v>
      </c>
      <c r="N12" s="1187" t="s">
        <v>368</v>
      </c>
      <c r="O12" s="1173"/>
      <c r="P12" s="1173"/>
      <c r="Q12" s="1173"/>
      <c r="R12" s="1173"/>
      <c r="S12" s="1175"/>
      <c r="T12" s="1173"/>
    </row>
    <row r="13" spans="2:20">
      <c r="B13" s="1188" t="s">
        <v>897</v>
      </c>
      <c r="C13" s="1177" t="s">
        <v>891</v>
      </c>
      <c r="D13" s="1177"/>
      <c r="E13" s="1177"/>
      <c r="F13" s="1177"/>
      <c r="G13" s="1177"/>
      <c r="H13" s="1177"/>
      <c r="I13" s="1177"/>
      <c r="J13" s="1177"/>
      <c r="K13" s="1177"/>
      <c r="L13" s="1177"/>
      <c r="M13" s="1177"/>
      <c r="N13" s="1177"/>
      <c r="O13" s="1173"/>
      <c r="P13" s="1173"/>
      <c r="Q13" s="1173"/>
      <c r="R13" s="1173"/>
      <c r="S13" s="1173"/>
      <c r="T13" s="1173"/>
    </row>
    <row r="14" spans="2:20">
      <c r="B14" s="1173"/>
      <c r="C14" s="1189">
        <f>IF(OR($B$5="Yes",$B$6="Yes",$B$7="Yes",C13="Yes"),1,0)</f>
        <v>1</v>
      </c>
      <c r="D14" s="1190">
        <f>IF(OR($B$5="Yes",$B$6="Yes",$B$7="Yes",D13="Yes"),1,0)</f>
        <v>0</v>
      </c>
      <c r="E14" s="1190">
        <f>IF(OR($B$5="Yes",$B$6="Yes",$B$7="Yes",E13="Yes"),1,0)</f>
        <v>0</v>
      </c>
      <c r="F14" s="1190">
        <f>IF(OR($B$5="Yes",$B$6="Yes",$B$7="Yes",F13="Yes"),1,0)</f>
        <v>0</v>
      </c>
      <c r="G14" s="1191">
        <f>IF(OR($B$5="Yes",$B$6="Yes",$B$7="Yes",G13="Yes"),1,0)</f>
        <v>0</v>
      </c>
      <c r="H14" s="1192">
        <f>IF(OR($B$6="Yes",$B$7="Yes",H13="Yes"),1,0)</f>
        <v>0</v>
      </c>
      <c r="I14" s="1190">
        <f t="shared" ref="I14:N14" si="0">IF(OR($B$6="Yes",$B$7="Yes",I13="Yes"),1,0)</f>
        <v>0</v>
      </c>
      <c r="J14" s="1190">
        <f t="shared" si="0"/>
        <v>0</v>
      </c>
      <c r="K14" s="1190">
        <f t="shared" si="0"/>
        <v>0</v>
      </c>
      <c r="L14" s="1190">
        <f t="shared" si="0"/>
        <v>0</v>
      </c>
      <c r="M14" s="1190">
        <f t="shared" si="0"/>
        <v>0</v>
      </c>
      <c r="N14" s="1193">
        <f t="shared" si="0"/>
        <v>0</v>
      </c>
      <c r="O14" s="1173"/>
      <c r="P14" s="1173"/>
      <c r="Q14" s="1174"/>
      <c r="R14" s="1174"/>
      <c r="S14" s="1174"/>
      <c r="T14" s="1174"/>
    </row>
    <row r="15" spans="2:20">
      <c r="B15" s="1174"/>
      <c r="C15" s="1175"/>
      <c r="D15" s="1175"/>
      <c r="E15" s="1175"/>
      <c r="F15" s="1175"/>
      <c r="G15" s="1175"/>
      <c r="H15" s="1175"/>
      <c r="I15" s="1175"/>
      <c r="J15" s="1175"/>
      <c r="K15" s="1175"/>
      <c r="L15" s="1175"/>
      <c r="M15" s="1175"/>
      <c r="N15" s="1175"/>
      <c r="O15" s="1173"/>
      <c r="P15" s="1173"/>
      <c r="Q15" s="1175"/>
      <c r="R15" s="1175"/>
      <c r="S15" s="1175"/>
      <c r="T15" s="1175"/>
    </row>
    <row r="16" spans="2:20">
      <c r="B16" s="1172" t="s">
        <v>898</v>
      </c>
      <c r="C16" s="1194">
        <f>IF(C18&lt;Input!$C$10,0,C18-Input!$C$10+1)</f>
        <v>0</v>
      </c>
      <c r="D16" s="1194">
        <f>IF(D18&lt;Input!$C$10,0,D18-Input!$C$10+1)</f>
        <v>0</v>
      </c>
      <c r="E16" s="1194">
        <f>IF(E18&lt;Input!$C$10,0,E18-Input!$C$10+1)</f>
        <v>0</v>
      </c>
      <c r="F16" s="1194">
        <f>IF(F18&lt;Input!$C$10,0,F18-Input!$C$10+1)</f>
        <v>1</v>
      </c>
      <c r="G16" s="1194">
        <f>IF(G18&lt;Input!$C$10,0,G18-Input!$C$10+1)</f>
        <v>2</v>
      </c>
      <c r="H16" s="1194">
        <f>IF(H18&lt;Input!$C$10,0,H18-Input!$C$10+1)</f>
        <v>3</v>
      </c>
      <c r="I16" s="1194">
        <f>IF(I18&lt;Input!$C$10,0,I18-Input!$C$10+1)</f>
        <v>4</v>
      </c>
      <c r="J16" s="1194">
        <f>IF(J18&lt;Input!$C$10,0,J18-Input!$C$10+1)</f>
        <v>5</v>
      </c>
      <c r="K16" s="1194">
        <f>IF(K18&lt;Input!$C$10,0,K18-Input!$C$10+1)</f>
        <v>6</v>
      </c>
      <c r="L16" s="1194">
        <f>IF(L18&lt;Input!$C$10,0,L18-Input!$C$10+1)</f>
        <v>7</v>
      </c>
      <c r="M16" s="1194">
        <f>IF(M18&lt;Input!$C$10,0,M18-Input!$C$10+1)</f>
        <v>8</v>
      </c>
      <c r="N16" s="1194">
        <f>IF(N18&lt;Input!$C$10,0,N18-Input!$C$10+1)</f>
        <v>9</v>
      </c>
      <c r="O16" s="1194">
        <f>IF(O18&lt;Input!$C$10,0,O18-Input!$C$10+1)</f>
        <v>10</v>
      </c>
      <c r="P16" s="1194">
        <f>IF(P18&lt;Input!$C$10,0,P18-Input!$C$10+1)</f>
        <v>11</v>
      </c>
      <c r="Q16" s="1194">
        <f>IF(Q18&lt;Input!$C$10,0,Q18-Input!$C$10+1)</f>
        <v>12</v>
      </c>
      <c r="R16" s="1194">
        <f>IF(R18&lt;Input!$C$10,0,R18-Input!$C$10+1)</f>
        <v>13</v>
      </c>
    </row>
    <row r="17" spans="1:23">
      <c r="B17" s="1172" t="s">
        <v>835</v>
      </c>
      <c r="C17" s="1194">
        <v>-4</v>
      </c>
      <c r="D17" s="1194">
        <v>-3</v>
      </c>
      <c r="E17" s="1194">
        <v>-2</v>
      </c>
      <c r="F17" s="1194">
        <v>-1</v>
      </c>
      <c r="G17" s="1194">
        <v>0</v>
      </c>
      <c r="H17" s="1194">
        <v>1</v>
      </c>
      <c r="I17" s="1194">
        <v>2</v>
      </c>
      <c r="J17" s="1194">
        <v>3</v>
      </c>
      <c r="K17" s="1194">
        <v>4</v>
      </c>
      <c r="L17" s="1194">
        <v>5</v>
      </c>
      <c r="M17" s="1194">
        <v>6</v>
      </c>
      <c r="N17" s="1194">
        <v>7</v>
      </c>
      <c r="O17" s="1194">
        <v>8</v>
      </c>
      <c r="P17" s="1194">
        <f t="shared" ref="P17:R18" si="1">O17+1</f>
        <v>9</v>
      </c>
      <c r="Q17" s="1194">
        <f t="shared" si="1"/>
        <v>10</v>
      </c>
      <c r="R17" s="1194">
        <f t="shared" si="1"/>
        <v>11</v>
      </c>
    </row>
    <row r="18" spans="1:23">
      <c r="B18" s="1195"/>
      <c r="C18" s="1195">
        <f t="shared" ref="C18:G18" si="2">D18-1</f>
        <v>2022</v>
      </c>
      <c r="D18" s="1195">
        <f t="shared" si="2"/>
        <v>2023</v>
      </c>
      <c r="E18" s="1195">
        <f t="shared" si="2"/>
        <v>2024</v>
      </c>
      <c r="F18" s="1195">
        <f t="shared" si="2"/>
        <v>2025</v>
      </c>
      <c r="G18" s="1195">
        <f t="shared" si="2"/>
        <v>2026</v>
      </c>
      <c r="H18" s="1195">
        <f>Input!$C$8</f>
        <v>2027</v>
      </c>
      <c r="I18" s="1195">
        <f t="shared" ref="I18:O18" si="3">H18+1</f>
        <v>2028</v>
      </c>
      <c r="J18" s="1195">
        <f t="shared" si="3"/>
        <v>2029</v>
      </c>
      <c r="K18" s="1195">
        <f t="shared" si="3"/>
        <v>2030</v>
      </c>
      <c r="L18" s="1195">
        <f t="shared" si="3"/>
        <v>2031</v>
      </c>
      <c r="M18" s="1195">
        <f t="shared" si="3"/>
        <v>2032</v>
      </c>
      <c r="N18" s="1195">
        <f t="shared" si="3"/>
        <v>2033</v>
      </c>
      <c r="O18" s="1195">
        <f t="shared" si="3"/>
        <v>2034</v>
      </c>
      <c r="P18" s="1195">
        <f t="shared" si="1"/>
        <v>2035</v>
      </c>
      <c r="Q18" s="1195">
        <f t="shared" si="1"/>
        <v>2036</v>
      </c>
      <c r="R18" s="1195">
        <f t="shared" si="1"/>
        <v>2037</v>
      </c>
      <c r="T18" s="1196" t="s">
        <v>207</v>
      </c>
      <c r="U18" s="1197" t="s">
        <v>899</v>
      </c>
      <c r="V18" s="1198" t="s">
        <v>900</v>
      </c>
    </row>
    <row r="19" spans="1:23" ht="28.5">
      <c r="B19" s="1199" t="s">
        <v>170</v>
      </c>
      <c r="C19" s="1200" t="str">
        <f t="shared" ref="C19:G19" si="4">"Launch year "&amp;C17</f>
        <v>Launch year -4</v>
      </c>
      <c r="D19" s="1200" t="str">
        <f t="shared" si="4"/>
        <v>Launch year -3</v>
      </c>
      <c r="E19" s="1200" t="str">
        <f t="shared" si="4"/>
        <v>Launch year -2</v>
      </c>
      <c r="F19" s="1200" t="str">
        <f t="shared" si="4"/>
        <v>Launch year -1</v>
      </c>
      <c r="G19" s="1200" t="str">
        <f t="shared" si="4"/>
        <v>Launch year 0</v>
      </c>
      <c r="H19" s="1200" t="str">
        <f>"Launch year "&amp;H17</f>
        <v>Launch year 1</v>
      </c>
      <c r="I19" s="1200" t="str">
        <f t="shared" ref="I19:R19" si="5">"Launch year "&amp;I17</f>
        <v>Launch year 2</v>
      </c>
      <c r="J19" s="1200" t="str">
        <f t="shared" si="5"/>
        <v>Launch year 3</v>
      </c>
      <c r="K19" s="1200" t="str">
        <f t="shared" si="5"/>
        <v>Launch year 4</v>
      </c>
      <c r="L19" s="1200" t="str">
        <f t="shared" si="5"/>
        <v>Launch year 5</v>
      </c>
      <c r="M19" s="1200" t="str">
        <f t="shared" si="5"/>
        <v>Launch year 6</v>
      </c>
      <c r="N19" s="1200" t="str">
        <f t="shared" si="5"/>
        <v>Launch year 7</v>
      </c>
      <c r="O19" s="1200" t="str">
        <f t="shared" si="5"/>
        <v>Launch year 8</v>
      </c>
      <c r="P19" s="1200" t="str">
        <f t="shared" si="5"/>
        <v>Launch year 9</v>
      </c>
      <c r="Q19" s="1200" t="str">
        <f t="shared" si="5"/>
        <v>Launch year 10</v>
      </c>
      <c r="R19" s="1200" t="str">
        <f t="shared" si="5"/>
        <v>Launch year 11</v>
      </c>
      <c r="T19" s="1201"/>
      <c r="V19" s="1202" t="s">
        <v>901</v>
      </c>
      <c r="W19" s="1203">
        <f>VLOOKUP(V19,'Drop Downs'!AO:AP,2,FALSE)</f>
        <v>1000000</v>
      </c>
    </row>
    <row r="20" spans="1:23">
      <c r="A20" s="1172" t="s">
        <v>313</v>
      </c>
      <c r="B20" s="1204" t="s">
        <v>313</v>
      </c>
      <c r="C20" s="1205" t="str">
        <f t="array" ref="C20">IFERROR(IF(AND(Input!$C$2='Drop Downs'!$AR$2,C$17&lt;='Drop Downs'!$AS$2),INDEX('Input_P&amp;L'!$H$1:$GE$1,,MATCH($A20&amp;C$18,'Input_P&amp;L'!$H$19:$GE$19&amp;'Input_P&amp;L'!$H$21:$GE$21,0))/$W$19,IF(AND(Input!$C$2='Drop Downs'!$AR$3,C$17&lt;='Drop Downs'!$AS$3),INDEX('Input_P&amp;L'!$H$1:$GE$1,,MATCH($A20&amp;C$18,'Input_P&amp;L'!$H$19:$GE$19&amp;'Input_P&amp;L'!$H$21:$GE$21,0))/$W$19,IF(AND(Input!$C$2='Drop Downs'!$AR$4,C$17&lt;='Drop Downs'!$AS$4),INDEX('Input_P&amp;L'!$H$1:$GE$1,,MATCH($A20&amp;C$18,'Input_P&amp;L'!$H$19:$GE$19&amp;'Input_P&amp;L'!$H$21:$GE$21,0))/$W$19,""))),"")</f>
        <v/>
      </c>
      <c r="D20" s="1205" t="str">
        <f t="array" ref="D20">IFERROR(IF(AND(Input!$C$2='Drop Downs'!$AR$2,D$17&lt;='Drop Downs'!$AS$2),INDEX('Input_P&amp;L'!$H$1:$GE$1,,MATCH($A20&amp;D$18,'Input_P&amp;L'!$H$19:$GE$19&amp;'Input_P&amp;L'!$H$21:$GE$21,0))/$W$19,IF(AND(Input!$C$2='Drop Downs'!$AR$3,D$17&lt;='Drop Downs'!$AS$3),INDEX('Input_P&amp;L'!$H$1:$GE$1,,MATCH($A20&amp;D$18,'Input_P&amp;L'!$H$19:$GE$19&amp;'Input_P&amp;L'!$H$21:$GE$21,0))/$W$19,IF(AND(Input!$C$2='Drop Downs'!$AR$4,D$17&lt;='Drop Downs'!$AS$4),INDEX('Input_P&amp;L'!$H$1:$GE$1,,MATCH($A20&amp;D$18,'Input_P&amp;L'!$H$19:$GE$19&amp;'Input_P&amp;L'!$H$21:$GE$21,0))/$W$19,""))),"")</f>
        <v/>
      </c>
      <c r="E20" s="1205" t="str">
        <f t="array" ref="E20">IFERROR(IF(AND(Input!$C$2='Drop Downs'!$AR$2,E$17&lt;='Drop Downs'!$AS$2),INDEX('Input_P&amp;L'!$H$1:$GE$1,,MATCH($A20&amp;E$18,'Input_P&amp;L'!$H$19:$GE$19&amp;'Input_P&amp;L'!$H$21:$GE$21,0))/$W$19,IF(AND(Input!$C$2='Drop Downs'!$AR$3,E$17&lt;='Drop Downs'!$AS$3),INDEX('Input_P&amp;L'!$H$1:$GE$1,,MATCH($A20&amp;E$18,'Input_P&amp;L'!$H$19:$GE$19&amp;'Input_P&amp;L'!$H$21:$GE$21,0))/$W$19,IF(AND(Input!$C$2='Drop Downs'!$AR$4,E$17&lt;='Drop Downs'!$AS$4),INDEX('Input_P&amp;L'!$H$1:$GE$1,,MATCH($A20&amp;E$18,'Input_P&amp;L'!$H$19:$GE$19&amp;'Input_P&amp;L'!$H$21:$GE$21,0))/$W$19,""))),"")</f>
        <v/>
      </c>
      <c r="F20" s="1205" t="str">
        <f t="array" ref="F20">IFERROR(IF(AND(Input!$C$2='Drop Downs'!$AR$2,F$17&lt;='Drop Downs'!$AS$2),INDEX('Input_P&amp;L'!$H$1:$GE$1,,MATCH($A20&amp;F$18,'Input_P&amp;L'!$H$19:$GE$19&amp;'Input_P&amp;L'!$H$21:$GE$21,0))/$W$19,IF(AND(Input!$C$2='Drop Downs'!$AR$3,F$17&lt;='Drop Downs'!$AS$3),INDEX('Input_P&amp;L'!$H$1:$GE$1,,MATCH($A20&amp;F$18,'Input_P&amp;L'!$H$19:$GE$19&amp;'Input_P&amp;L'!$H$21:$GE$21,0))/$W$19,IF(AND(Input!$C$2='Drop Downs'!$AR$4,F$17&lt;='Drop Downs'!$AS$4),INDEX('Input_P&amp;L'!$H$1:$GE$1,,MATCH($A20&amp;F$18,'Input_P&amp;L'!$H$19:$GE$19&amp;'Input_P&amp;L'!$H$21:$GE$21,0))/$W$19,""))),"")</f>
        <v/>
      </c>
      <c r="G20" s="1205" t="str">
        <f t="array" ref="G20">IFERROR(IF(AND(Input!$C$2='Drop Downs'!$AR$2,G$17&lt;='Drop Downs'!$AS$2),INDEX('Input_P&amp;L'!$H$1:$GE$1,,MATCH($A20&amp;G$18,'Input_P&amp;L'!$H$19:$GE$19&amp;'Input_P&amp;L'!$H$21:$GE$21,0))/$W$19,IF(AND(Input!$C$2='Drop Downs'!$AR$3,G$17&lt;='Drop Downs'!$AS$3),INDEX('Input_P&amp;L'!$H$1:$GE$1,,MATCH($A20&amp;G$18,'Input_P&amp;L'!$H$19:$GE$19&amp;'Input_P&amp;L'!$H$21:$GE$21,0))/$W$19,IF(AND(Input!$C$2='Drop Downs'!$AR$4,G$17&lt;='Drop Downs'!$AS$4),INDEX('Input_P&amp;L'!$H$1:$GE$1,,MATCH($A20&amp;G$18,'Input_P&amp;L'!$H$19:$GE$19&amp;'Input_P&amp;L'!$H$21:$GE$21,0))/$W$19,""))),"")</f>
        <v/>
      </c>
      <c r="H20" s="1205">
        <f t="array" ref="H20">IFERROR(IF(AND(Input!$C$2='Drop Downs'!$AR$2,H$17&lt;='Drop Downs'!$AS$2),INDEX('Input_P&amp;L'!$H$1:$GE$1,,MATCH($A20&amp;H$18,'Input_P&amp;L'!$H$19:$GE$19&amp;'Input_P&amp;L'!$H$21:$GE$21,0))/$W$19,IF(AND(Input!$C$2='Drop Downs'!$AR$3,H$17&lt;='Drop Downs'!$AS$3),INDEX('Input_P&amp;L'!$H$1:$GE$1,,MATCH($A20&amp;H$18,'Input_P&amp;L'!$H$19:$GE$19&amp;'Input_P&amp;L'!$H$21:$GE$21,0))/$W$19,IF(AND(Input!$C$2='Drop Downs'!$AR$4,H$17&lt;='Drop Downs'!$AS$4),INDEX('Input_P&amp;L'!$H$1:$GE$1,,MATCH($A20&amp;H$18,'Input_P&amp;L'!$H$19:$GE$19&amp;'Input_P&amp;L'!$H$21:$GE$21,0))/$W$19,""))),"")</f>
        <v>1.3435200000000003</v>
      </c>
      <c r="I20" s="1205">
        <f t="array" ref="I20">IFERROR(IF(AND(Input!$C$2='Drop Downs'!$AR$2,I$17&lt;='Drop Downs'!$AS$2),INDEX('Input_P&amp;L'!$H$1:$GE$1,,MATCH($A20&amp;I$18,'Input_P&amp;L'!$H$19:$GE$19&amp;'Input_P&amp;L'!$H$21:$GE$21,0))/$W$19,IF(AND(Input!$C$2='Drop Downs'!$AR$3,I$17&lt;='Drop Downs'!$AS$3),INDEX('Input_P&amp;L'!$H$1:$GE$1,,MATCH($A20&amp;I$18,'Input_P&amp;L'!$H$19:$GE$19&amp;'Input_P&amp;L'!$H$21:$GE$21,0))/$W$19,IF(AND(Input!$C$2='Drop Downs'!$AR$4,I$17&lt;='Drop Downs'!$AS$4),INDEX('Input_P&amp;L'!$H$1:$GE$1,,MATCH($A20&amp;I$18,'Input_P&amp;L'!$H$19:$GE$19&amp;'Input_P&amp;L'!$H$21:$GE$21,0))/$W$19,""))),"")</f>
        <v>2.3430988800000003</v>
      </c>
      <c r="J20" s="1205">
        <f t="array" ref="J20">IFERROR(IF(AND(Input!$C$2='Drop Downs'!$AR$2,J$17&lt;='Drop Downs'!$AS$2),INDEX('Input_P&amp;L'!$H$1:$GE$1,,MATCH($A20&amp;J$18,'Input_P&amp;L'!$H$19:$GE$19&amp;'Input_P&amp;L'!$H$21:$GE$21,0))/$W$19,IF(AND(Input!$C$2='Drop Downs'!$AR$3,J$17&lt;='Drop Downs'!$AS$3),INDEX('Input_P&amp;L'!$H$1:$GE$1,,MATCH($A20&amp;J$18,'Input_P&amp;L'!$H$19:$GE$19&amp;'Input_P&amp;L'!$H$21:$GE$21,0))/$W$19,IF(AND(Input!$C$2='Drop Downs'!$AR$4,J$17&lt;='Drop Downs'!$AS$4),INDEX('Input_P&amp;L'!$H$1:$GE$1,,MATCH($A20&amp;J$18,'Input_P&amp;L'!$H$19:$GE$19&amp;'Input_P&amp;L'!$H$21:$GE$21,0))/$W$19,""))),"")</f>
        <v>4.5971600025600008</v>
      </c>
      <c r="K20" s="1205">
        <f t="array" ref="K20">IFERROR(IF(AND(Input!$C$2='Drop Downs'!$AR$2,K$17&lt;='Drop Downs'!$AS$2),INDEX('Input_P&amp;L'!$H$1:$GE$1,,MATCH($A20&amp;K$18,'Input_P&amp;L'!$H$19:$GE$19&amp;'Input_P&amp;L'!$H$21:$GE$21,0))/$W$19,IF(AND(Input!$C$2='Drop Downs'!$AR$3,K$17&lt;='Drop Downs'!$AS$3),INDEX('Input_P&amp;L'!$H$1:$GE$1,,MATCH($A20&amp;K$18,'Input_P&amp;L'!$H$19:$GE$19&amp;'Input_P&amp;L'!$H$21:$GE$21,0))/$W$19,IF(AND(Input!$C$2='Drop Downs'!$AR$4,K$17&lt;='Drop Downs'!$AS$4),INDEX('Input_P&amp;L'!$H$1:$GE$1,,MATCH($A20&amp;K$18,'Input_P&amp;L'!$H$19:$GE$19&amp;'Input_P&amp;L'!$H$21:$GE$21,0))/$W$19,""))),"")</f>
        <v>7.0152661639065608</v>
      </c>
      <c r="L20" s="1205">
        <f t="array" ref="L20">IFERROR(IF(AND(Input!$C$2='Drop Downs'!$AR$2,L$17&lt;='Drop Downs'!$AS$2),INDEX('Input_P&amp;L'!$H$1:$GE$1,,MATCH($A20&amp;L$18,'Input_P&amp;L'!$H$19:$GE$19&amp;'Input_P&amp;L'!$H$21:$GE$21,0))/$W$19,IF(AND(Input!$C$2='Drop Downs'!$AR$3,L$17&lt;='Drop Downs'!$AS$3),INDEX('Input_P&amp;L'!$H$1:$GE$1,,MATCH($A20&amp;L$18,'Input_P&amp;L'!$H$19:$GE$19&amp;'Input_P&amp;L'!$H$21:$GE$21,0))/$W$19,IF(AND(Input!$C$2='Drop Downs'!$AR$4,L$17&lt;='Drop Downs'!$AS$4),INDEX('Input_P&amp;L'!$H$1:$GE$1,,MATCH($A20&amp;L$18,'Input_P&amp;L'!$H$19:$GE$19&amp;'Input_P&amp;L'!$H$21:$GE$21,0))/$W$19,""))),"")</f>
        <v>9.9406321542556011</v>
      </c>
      <c r="M20" s="1205">
        <f t="array" ref="M20">IFERROR(IF(AND(Input!$C$2='Drop Downs'!$AR$2,M$17&lt;='Drop Downs'!$AS$2),INDEX('Input_P&amp;L'!$H$1:$GE$1,,MATCH($A20&amp;M$18,'Input_P&amp;L'!$H$19:$GE$19&amp;'Input_P&amp;L'!$H$21:$GE$21,0))/$W$19,IF(AND(Input!$C$2='Drop Downs'!$AR$3,M$17&lt;='Drop Downs'!$AS$3),INDEX('Input_P&amp;L'!$H$1:$GE$1,,MATCH($A20&amp;M$18,'Input_P&amp;L'!$H$19:$GE$19&amp;'Input_P&amp;L'!$H$21:$GE$21,0))/$W$19,IF(AND(Input!$C$2='Drop Downs'!$AR$4,M$17&lt;='Drop Downs'!$AS$4),INDEX('Input_P&amp;L'!$H$1:$GE$1,,MATCH($A20&amp;M$18,'Input_P&amp;L'!$H$19:$GE$19&amp;'Input_P&amp;L'!$H$21:$GE$21,0))/$W$19,""))),"")</f>
        <v>13.002351451482005</v>
      </c>
      <c r="N20" s="1205">
        <f t="array" ref="N20">IFERROR(IF(AND(Input!$C$2='Drop Downs'!$AR$2,N$17&lt;='Drop Downs'!$AS$2),INDEX('Input_P&amp;L'!$H$1:$GE$1,,MATCH($A20&amp;N$18,'Input_P&amp;L'!$H$19:$GE$19&amp;'Input_P&amp;L'!$H$21:$GE$21,0))/$W$19,IF(AND(Input!$C$2='Drop Downs'!$AR$3,N$17&lt;='Drop Downs'!$AS$3),INDEX('Input_P&amp;L'!$H$1:$GE$1,,MATCH($A20&amp;N$18,'Input_P&amp;L'!$H$19:$GE$19&amp;'Input_P&amp;L'!$H$21:$GE$21,0))/$W$19,IF(AND(Input!$C$2='Drop Downs'!$AR$4,N$17&lt;='Drop Downs'!$AS$4),INDEX('Input_P&amp;L'!$H$1:$GE$1,,MATCH($A20&amp;N$18,'Input_P&amp;L'!$H$19:$GE$19&amp;'Input_P&amp;L'!$H$21:$GE$21,0))/$W$19,""))),"")</f>
        <v>14.172563082115387</v>
      </c>
      <c r="O20" s="1205">
        <f t="array" ref="O20">IFERROR(IF(AND(Input!$C$2='Drop Downs'!$AR$2,O$17&lt;='Drop Downs'!$AS$2),INDEX('Input_P&amp;L'!$H$1:$GE$1,,MATCH($A20&amp;O$18,'Input_P&amp;L'!$H$19:$GE$19&amp;'Input_P&amp;L'!$H$21:$GE$21,0))/$W$19,IF(AND(Input!$C$2='Drop Downs'!$AR$3,O$17&lt;='Drop Downs'!$AS$3),INDEX('Input_P&amp;L'!$H$1:$GE$1,,MATCH($A20&amp;O$18,'Input_P&amp;L'!$H$19:$GE$19&amp;'Input_P&amp;L'!$H$21:$GE$21,0))/$W$19,IF(AND(Input!$C$2='Drop Downs'!$AR$4,O$17&lt;='Drop Downs'!$AS$4),INDEX('Input_P&amp;L'!$H$1:$GE$1,,MATCH($A20&amp;O$18,'Input_P&amp;L'!$H$19:$GE$19&amp;'Input_P&amp;L'!$H$21:$GE$21,0))/$W$19,""))),"")</f>
        <v>15.44809375950577</v>
      </c>
      <c r="P20" s="1205" t="str">
        <f t="array" ref="P20">IFERROR(IF(AND(Input!$C$2='Drop Downs'!$AR$2,P$17&lt;='Drop Downs'!$AS$2),INDEX('Input_P&amp;L'!$H$1:$GE$1,,MATCH($A20&amp;P$18,'Input_P&amp;L'!$H$19:$GE$19&amp;'Input_P&amp;L'!$H$21:$GE$21,0))/$W$19,IF(AND(Input!$C$2='Drop Downs'!$AR$3,P$17&lt;='Drop Downs'!$AS$3),INDEX('Input_P&amp;L'!$H$1:$GE$1,,MATCH($A20&amp;P$18,'Input_P&amp;L'!$H$19:$GE$19&amp;'Input_P&amp;L'!$H$21:$GE$21,0))/$W$19,IF(AND(Input!$C$2='Drop Downs'!$AR$4,P$17&lt;='Drop Downs'!$AS$4),INDEX('Input_P&amp;L'!$H$1:$GE$1,,MATCH($A20&amp;P$18,'Input_P&amp;L'!$H$19:$GE$19&amp;'Input_P&amp;L'!$H$21:$GE$21,0))/$W$19,""))),"")</f>
        <v/>
      </c>
      <c r="Q20" s="1205" t="str">
        <f t="array" ref="Q20">IFERROR(IF(AND(Input!$C$2='Drop Downs'!$AR$2,Q$17&lt;='Drop Downs'!$AS$2),INDEX('Input_P&amp;L'!$H$1:$GE$1,,MATCH($A20&amp;Q$18,'Input_P&amp;L'!$H$19:$GE$19&amp;'Input_P&amp;L'!$H$21:$GE$21,0))/$W$19,IF(AND(Input!$C$2='Drop Downs'!$AR$3,Q$17&lt;='Drop Downs'!$AS$3),INDEX('Input_P&amp;L'!$H$1:$GE$1,,MATCH($A20&amp;Q$18,'Input_P&amp;L'!$H$19:$GE$19&amp;'Input_P&amp;L'!$H$21:$GE$21,0))/$W$19,IF(AND(Input!$C$2='Drop Downs'!$AR$4,Q$17&lt;='Drop Downs'!$AS$4),INDEX('Input_P&amp;L'!$H$1:$GE$1,,MATCH($A20&amp;Q$18,'Input_P&amp;L'!$H$19:$GE$19&amp;'Input_P&amp;L'!$H$21:$GE$21,0))/$W$19,""))),"")</f>
        <v/>
      </c>
      <c r="R20" s="1205" t="str">
        <f t="array" ref="R20">IFERROR(IF(AND(Input!$C$2='Drop Downs'!$AR$2,R$17&lt;='Drop Downs'!$AS$2),INDEX('Input_P&amp;L'!$H$1:$GE$1,,MATCH($A20&amp;R$18,'Input_P&amp;L'!$H$19:$GE$19&amp;'Input_P&amp;L'!$H$21:$GE$21,0))/$W$19,IF(AND(Input!$C$2='Drop Downs'!$AR$3,R$17&lt;='Drop Downs'!$AS$3),INDEX('Input_P&amp;L'!$H$1:$GE$1,,MATCH($A20&amp;R$18,'Input_P&amp;L'!$H$19:$GE$19&amp;'Input_P&amp;L'!$H$21:$GE$21,0))/$W$19,IF(AND(Input!$C$2='Drop Downs'!$AR$4,R$17&lt;='Drop Downs'!$AS$4),INDEX('Input_P&amp;L'!$H$1:$GE$1,,MATCH($A20&amp;R$18,'Input_P&amp;L'!$H$19:$GE$19&amp;'Input_P&amp;L'!$H$21:$GE$21,0))/$W$19,""))),"")</f>
        <v/>
      </c>
      <c r="T20" s="1205">
        <f>SUM(C20:Q20)</f>
        <v>67.862685493825325</v>
      </c>
    </row>
    <row r="21" spans="1:23">
      <c r="A21" s="1172" t="s">
        <v>313</v>
      </c>
      <c r="B21" s="1206" t="s">
        <v>715</v>
      </c>
      <c r="C21" s="1205">
        <f t="array" ref="C21">IFERROR(IFERROR(IF(AND(Input!$C$2='Drop Downs'!$AR$2,C$17&lt;='Drop Downs'!$AS$2),INDEX('Input_P&amp;L'!$H$2:$GE$13,MATCH($B21,'Input_P&amp;L'!$F$2:$F$13,0),MATCH($A20&amp;C$18,'Input_P&amp;L'!$H$19:$GE$19&amp;'Input_P&amp;L'!$H$21:$GE$21,0))/$W$19,IF(AND(Input!$C$2='Drop Downs'!$AR$3,C$17&lt;='Drop Downs'!$AS$3),INDEX('Input_P&amp;L'!$H$2:$GE$13,MATCH($B21,'Input_P&amp;L'!$F$2:$F$13,0),MATCH($A20&amp;C$18,'Input_P&amp;L'!$H$19:$GE$19&amp;'Input_P&amp;L'!$H$21:$GE$21,0))/$W$19,IF(AND(Input!$C$2='Drop Downs'!$AR$4,C$17&lt;='Drop Downs'!$AS$4),INDEX('Input_P&amp;L'!$H$2:$GE$13,MATCH($B21,'Input_P&amp;L'!$F$2:$F$13,0),MATCH($A20&amp;C$18,'Input_P&amp;L'!$H$19:$GE$19&amp;'Input_P&amp;L'!$H$21:$GE$21,0))/$W$19,""))),"")*SUMIFS($C$14:$N$14,$C$12:$N$12,$B21),)</f>
        <v>0</v>
      </c>
      <c r="D21" s="1205">
        <f t="array" ref="D21">IFERROR(IFERROR(IF(AND(Input!$C$2='Drop Downs'!$AR$2,D$17&lt;='Drop Downs'!$AS$2),INDEX('Input_P&amp;L'!$H$2:$GE$13,MATCH($B21,'Input_P&amp;L'!$F$2:$F$13,0),MATCH($A20&amp;D$18,'Input_P&amp;L'!$H$19:$GE$19&amp;'Input_P&amp;L'!$H$21:$GE$21,0))/$W$19,IF(AND(Input!$C$2='Drop Downs'!$AR$3,D$17&lt;='Drop Downs'!$AS$3),INDEX('Input_P&amp;L'!$H$2:$GE$13,MATCH($B21,'Input_P&amp;L'!$F$2:$F$13,0),MATCH($A20&amp;D$18,'Input_P&amp;L'!$H$19:$GE$19&amp;'Input_P&amp;L'!$H$21:$GE$21,0))/$W$19,IF(AND(Input!$C$2='Drop Downs'!$AR$4,D$17&lt;='Drop Downs'!$AS$4),INDEX('Input_P&amp;L'!$H$2:$GE$13,MATCH($B21,'Input_P&amp;L'!$F$2:$F$13,0),MATCH($A20&amp;D$18,'Input_P&amp;L'!$H$19:$GE$19&amp;'Input_P&amp;L'!$H$21:$GE$21,0))/$W$19,""))),"")*SUMIFS($C$14:$N$14,$C$12:$N$12,$B21),)</f>
        <v>0</v>
      </c>
      <c r="E21" s="1205">
        <f t="array" ref="E21">IFERROR(IFERROR(IF(AND(Input!$C$2='Drop Downs'!$AR$2,E$17&lt;='Drop Downs'!$AS$2),INDEX('Input_P&amp;L'!$H$2:$GE$13,MATCH($B21,'Input_P&amp;L'!$F$2:$F$13,0),MATCH($A20&amp;E$18,'Input_P&amp;L'!$H$19:$GE$19&amp;'Input_P&amp;L'!$H$21:$GE$21,0))/$W$19,IF(AND(Input!$C$2='Drop Downs'!$AR$3,E$17&lt;='Drop Downs'!$AS$3),INDEX('Input_P&amp;L'!$H$2:$GE$13,MATCH($B21,'Input_P&amp;L'!$F$2:$F$13,0),MATCH($A20&amp;E$18,'Input_P&amp;L'!$H$19:$GE$19&amp;'Input_P&amp;L'!$H$21:$GE$21,0))/$W$19,IF(AND(Input!$C$2='Drop Downs'!$AR$4,E$17&lt;='Drop Downs'!$AS$4),INDEX('Input_P&amp;L'!$H$2:$GE$13,MATCH($B21,'Input_P&amp;L'!$F$2:$F$13,0),MATCH($A20&amp;E$18,'Input_P&amp;L'!$H$19:$GE$19&amp;'Input_P&amp;L'!$H$21:$GE$21,0))/$W$19,""))),"")*SUMIFS($C$14:$N$14,$C$12:$N$12,$B21),)</f>
        <v>0</v>
      </c>
      <c r="F21" s="1205">
        <f t="array" ref="F21">IFERROR(IFERROR(IF(AND(Input!$C$2='Drop Downs'!$AR$2,F$17&lt;='Drop Downs'!$AS$2),INDEX('Input_P&amp;L'!$H$2:$GE$13,MATCH($B21,'Input_P&amp;L'!$F$2:$F$13,0),MATCH($A20&amp;F$18,'Input_P&amp;L'!$H$19:$GE$19&amp;'Input_P&amp;L'!$H$21:$GE$21,0))/$W$19,IF(AND(Input!$C$2='Drop Downs'!$AR$3,F$17&lt;='Drop Downs'!$AS$3),INDEX('Input_P&amp;L'!$H$2:$GE$13,MATCH($B21,'Input_P&amp;L'!$F$2:$F$13,0),MATCH($A20&amp;F$18,'Input_P&amp;L'!$H$19:$GE$19&amp;'Input_P&amp;L'!$H$21:$GE$21,0))/$W$19,IF(AND(Input!$C$2='Drop Downs'!$AR$4,F$17&lt;='Drop Downs'!$AS$4),INDEX('Input_P&amp;L'!$H$2:$GE$13,MATCH($B21,'Input_P&amp;L'!$F$2:$F$13,0),MATCH($A20&amp;F$18,'Input_P&amp;L'!$H$19:$GE$19&amp;'Input_P&amp;L'!$H$21:$GE$21,0))/$W$19,""))),"")*SUMIFS($C$14:$N$14,$C$12:$N$12,$B21),)</f>
        <v>0</v>
      </c>
      <c r="G21" s="1205">
        <f t="array" ref="G21">IFERROR(IFERROR(IF(AND(Input!$C$2='Drop Downs'!$AR$2,G$17&lt;='Drop Downs'!$AS$2),INDEX('Input_P&amp;L'!$H$2:$GE$13,MATCH($B21,'Input_P&amp;L'!$F$2:$F$13,0),MATCH($A20&amp;G$18,'Input_P&amp;L'!$H$19:$GE$19&amp;'Input_P&amp;L'!$H$21:$GE$21,0))/$W$19,IF(AND(Input!$C$2='Drop Downs'!$AR$3,G$17&lt;='Drop Downs'!$AS$3),INDEX('Input_P&amp;L'!$H$2:$GE$13,MATCH($B21,'Input_P&amp;L'!$F$2:$F$13,0),MATCH($A20&amp;G$18,'Input_P&amp;L'!$H$19:$GE$19&amp;'Input_P&amp;L'!$H$21:$GE$21,0))/$W$19,IF(AND(Input!$C$2='Drop Downs'!$AR$4,G$17&lt;='Drop Downs'!$AS$4),INDEX('Input_P&amp;L'!$H$2:$GE$13,MATCH($B21,'Input_P&amp;L'!$F$2:$F$13,0),MATCH($A20&amp;G$18,'Input_P&amp;L'!$H$19:$GE$19&amp;'Input_P&amp;L'!$H$21:$GE$21,0))/$W$19,""))),"")*SUMIFS($C$14:$N$14,$C$12:$N$12,$B21),)</f>
        <v>0</v>
      </c>
      <c r="H21" s="1205">
        <f t="array" ref="H21">IFERROR(IFERROR(IF(AND(Input!$C$2='Drop Downs'!$AR$2,H$17&lt;='Drop Downs'!$AS$2),INDEX('Input_P&amp;L'!$H$2:$GE$13,MATCH($B21,'Input_P&amp;L'!$F$2:$F$13,0),MATCH($A20&amp;H$18,'Input_P&amp;L'!$H$19:$GE$19&amp;'Input_P&amp;L'!$H$21:$GE$21,0))/$W$19,IF(AND(Input!$C$2='Drop Downs'!$AR$3,H$17&lt;='Drop Downs'!$AS$3),INDEX('Input_P&amp;L'!$H$2:$GE$13,MATCH($B21,'Input_P&amp;L'!$F$2:$F$13,0),MATCH($A20&amp;H$18,'Input_P&amp;L'!$H$19:$GE$19&amp;'Input_P&amp;L'!$H$21:$GE$21,0))/$W$19,IF(AND(Input!$C$2='Drop Downs'!$AR$4,H$17&lt;='Drop Downs'!$AS$4),INDEX('Input_P&amp;L'!$H$2:$GE$13,MATCH($B21,'Input_P&amp;L'!$F$2:$F$13,0),MATCH($A20&amp;H$18,'Input_P&amp;L'!$H$19:$GE$19&amp;'Input_P&amp;L'!$H$21:$GE$21,0))/$W$19,""))),"")*SUMIFS($C$14:$N$14,$C$12:$N$12,$B21),)</f>
        <v>1.3435200000000003</v>
      </c>
      <c r="I21" s="1205">
        <f t="array" ref="I21">IFERROR(IFERROR(IF(AND(Input!$C$2='Drop Downs'!$AR$2,I$17&lt;='Drop Downs'!$AS$2),INDEX('Input_P&amp;L'!$H$2:$GE$13,MATCH($B21,'Input_P&amp;L'!$F$2:$F$13,0),MATCH($A20&amp;I$18,'Input_P&amp;L'!$H$19:$GE$19&amp;'Input_P&amp;L'!$H$21:$GE$21,0))/$W$19,IF(AND(Input!$C$2='Drop Downs'!$AR$3,I$17&lt;='Drop Downs'!$AS$3),INDEX('Input_P&amp;L'!$H$2:$GE$13,MATCH($B21,'Input_P&amp;L'!$F$2:$F$13,0),MATCH($A20&amp;I$18,'Input_P&amp;L'!$H$19:$GE$19&amp;'Input_P&amp;L'!$H$21:$GE$21,0))/$W$19,IF(AND(Input!$C$2='Drop Downs'!$AR$4,I$17&lt;='Drop Downs'!$AS$4),INDEX('Input_P&amp;L'!$H$2:$GE$13,MATCH($B21,'Input_P&amp;L'!$F$2:$F$13,0),MATCH($A20&amp;I$18,'Input_P&amp;L'!$H$19:$GE$19&amp;'Input_P&amp;L'!$H$21:$GE$21,0))/$W$19,""))),"")*SUMIFS($C$14:$N$14,$C$12:$N$12,$B21),)</f>
        <v>2.3430988800000003</v>
      </c>
      <c r="J21" s="1205">
        <f t="array" ref="J21">IFERROR(IFERROR(IF(AND(Input!$C$2='Drop Downs'!$AR$2,J$17&lt;='Drop Downs'!$AS$2),INDEX('Input_P&amp;L'!$H$2:$GE$13,MATCH($B21,'Input_P&amp;L'!$F$2:$F$13,0),MATCH($A20&amp;J$18,'Input_P&amp;L'!$H$19:$GE$19&amp;'Input_P&amp;L'!$H$21:$GE$21,0))/$W$19,IF(AND(Input!$C$2='Drop Downs'!$AR$3,J$17&lt;='Drop Downs'!$AS$3),INDEX('Input_P&amp;L'!$H$2:$GE$13,MATCH($B21,'Input_P&amp;L'!$F$2:$F$13,0),MATCH($A20&amp;J$18,'Input_P&amp;L'!$H$19:$GE$19&amp;'Input_P&amp;L'!$H$21:$GE$21,0))/$W$19,IF(AND(Input!$C$2='Drop Downs'!$AR$4,J$17&lt;='Drop Downs'!$AS$4),INDEX('Input_P&amp;L'!$H$2:$GE$13,MATCH($B21,'Input_P&amp;L'!$F$2:$F$13,0),MATCH($A20&amp;J$18,'Input_P&amp;L'!$H$19:$GE$19&amp;'Input_P&amp;L'!$H$21:$GE$21,0))/$W$19,""))),"")*SUMIFS($C$14:$N$14,$C$12:$N$12,$B21),)</f>
        <v>4.5971600025600008</v>
      </c>
      <c r="K21" s="1205">
        <f t="array" ref="K21">IFERROR(IFERROR(IF(AND(Input!$C$2='Drop Downs'!$AR$2,K$17&lt;='Drop Downs'!$AS$2),INDEX('Input_P&amp;L'!$H$2:$GE$13,MATCH($B21,'Input_P&amp;L'!$F$2:$F$13,0),MATCH($A20&amp;K$18,'Input_P&amp;L'!$H$19:$GE$19&amp;'Input_P&amp;L'!$H$21:$GE$21,0))/$W$19,IF(AND(Input!$C$2='Drop Downs'!$AR$3,K$17&lt;='Drop Downs'!$AS$3),INDEX('Input_P&amp;L'!$H$2:$GE$13,MATCH($B21,'Input_P&amp;L'!$F$2:$F$13,0),MATCH($A20&amp;K$18,'Input_P&amp;L'!$H$19:$GE$19&amp;'Input_P&amp;L'!$H$21:$GE$21,0))/$W$19,IF(AND(Input!$C$2='Drop Downs'!$AR$4,K$17&lt;='Drop Downs'!$AS$4),INDEX('Input_P&amp;L'!$H$2:$GE$13,MATCH($B21,'Input_P&amp;L'!$F$2:$F$13,0),MATCH($A20&amp;K$18,'Input_P&amp;L'!$H$19:$GE$19&amp;'Input_P&amp;L'!$H$21:$GE$21,0))/$W$19,""))),"")*SUMIFS($C$14:$N$14,$C$12:$N$12,$B21),)</f>
        <v>7.0152661639065608</v>
      </c>
      <c r="L21" s="1205">
        <f t="array" ref="L21">IFERROR(IFERROR(IF(AND(Input!$C$2='Drop Downs'!$AR$2,L$17&lt;='Drop Downs'!$AS$2),INDEX('Input_P&amp;L'!$H$2:$GE$13,MATCH($B21,'Input_P&amp;L'!$F$2:$F$13,0),MATCH($A20&amp;L$18,'Input_P&amp;L'!$H$19:$GE$19&amp;'Input_P&amp;L'!$H$21:$GE$21,0))/$W$19,IF(AND(Input!$C$2='Drop Downs'!$AR$3,L$17&lt;='Drop Downs'!$AS$3),INDEX('Input_P&amp;L'!$H$2:$GE$13,MATCH($B21,'Input_P&amp;L'!$F$2:$F$13,0),MATCH($A20&amp;L$18,'Input_P&amp;L'!$H$19:$GE$19&amp;'Input_P&amp;L'!$H$21:$GE$21,0))/$W$19,IF(AND(Input!$C$2='Drop Downs'!$AR$4,L$17&lt;='Drop Downs'!$AS$4),INDEX('Input_P&amp;L'!$H$2:$GE$13,MATCH($B21,'Input_P&amp;L'!$F$2:$F$13,0),MATCH($A20&amp;L$18,'Input_P&amp;L'!$H$19:$GE$19&amp;'Input_P&amp;L'!$H$21:$GE$21,0))/$W$19,""))),"")*SUMIFS($C$14:$N$14,$C$12:$N$12,$B21),)</f>
        <v>9.9406321542556011</v>
      </c>
      <c r="M21" s="1205">
        <f t="array" ref="M21">IFERROR(IFERROR(IF(AND(Input!$C$2='Drop Downs'!$AR$2,M$17&lt;='Drop Downs'!$AS$2),INDEX('Input_P&amp;L'!$H$2:$GE$13,MATCH($B21,'Input_P&amp;L'!$F$2:$F$13,0),MATCH($A20&amp;M$18,'Input_P&amp;L'!$H$19:$GE$19&amp;'Input_P&amp;L'!$H$21:$GE$21,0))/$W$19,IF(AND(Input!$C$2='Drop Downs'!$AR$3,M$17&lt;='Drop Downs'!$AS$3),INDEX('Input_P&amp;L'!$H$2:$GE$13,MATCH($B21,'Input_P&amp;L'!$F$2:$F$13,0),MATCH($A20&amp;M$18,'Input_P&amp;L'!$H$19:$GE$19&amp;'Input_P&amp;L'!$H$21:$GE$21,0))/$W$19,IF(AND(Input!$C$2='Drop Downs'!$AR$4,M$17&lt;='Drop Downs'!$AS$4),INDEX('Input_P&amp;L'!$H$2:$GE$13,MATCH($B21,'Input_P&amp;L'!$F$2:$F$13,0),MATCH($A20&amp;M$18,'Input_P&amp;L'!$H$19:$GE$19&amp;'Input_P&amp;L'!$H$21:$GE$21,0))/$W$19,""))),"")*SUMIFS($C$14:$N$14,$C$12:$N$12,$B21),)</f>
        <v>13.002351451482005</v>
      </c>
      <c r="N21" s="1205">
        <f t="array" ref="N21">IFERROR(IFERROR(IF(AND(Input!$C$2='Drop Downs'!$AR$2,N$17&lt;='Drop Downs'!$AS$2),INDEX('Input_P&amp;L'!$H$2:$GE$13,MATCH($B21,'Input_P&amp;L'!$F$2:$F$13,0),MATCH($A20&amp;N$18,'Input_P&amp;L'!$H$19:$GE$19&amp;'Input_P&amp;L'!$H$21:$GE$21,0))/$W$19,IF(AND(Input!$C$2='Drop Downs'!$AR$3,N$17&lt;='Drop Downs'!$AS$3),INDEX('Input_P&amp;L'!$H$2:$GE$13,MATCH($B21,'Input_P&amp;L'!$F$2:$F$13,0),MATCH($A20&amp;N$18,'Input_P&amp;L'!$H$19:$GE$19&amp;'Input_P&amp;L'!$H$21:$GE$21,0))/$W$19,IF(AND(Input!$C$2='Drop Downs'!$AR$4,N$17&lt;='Drop Downs'!$AS$4),INDEX('Input_P&amp;L'!$H$2:$GE$13,MATCH($B21,'Input_P&amp;L'!$F$2:$F$13,0),MATCH($A20&amp;N$18,'Input_P&amp;L'!$H$19:$GE$19&amp;'Input_P&amp;L'!$H$21:$GE$21,0))/$W$19,""))),"")*SUMIFS($C$14:$N$14,$C$12:$N$12,$B21),)</f>
        <v>14.172563082115387</v>
      </c>
      <c r="O21" s="1205">
        <f t="array" ref="O21">IFERROR(IFERROR(IF(AND(Input!$C$2='Drop Downs'!$AR$2,O$17&lt;='Drop Downs'!$AS$2),INDEX('Input_P&amp;L'!$H$2:$GE$13,MATCH($B21,'Input_P&amp;L'!$F$2:$F$13,0),MATCH($A20&amp;O$18,'Input_P&amp;L'!$H$19:$GE$19&amp;'Input_P&amp;L'!$H$21:$GE$21,0))/$W$19,IF(AND(Input!$C$2='Drop Downs'!$AR$3,O$17&lt;='Drop Downs'!$AS$3),INDEX('Input_P&amp;L'!$H$2:$GE$13,MATCH($B21,'Input_P&amp;L'!$F$2:$F$13,0),MATCH($A20&amp;O$18,'Input_P&amp;L'!$H$19:$GE$19&amp;'Input_P&amp;L'!$H$21:$GE$21,0))/$W$19,IF(AND(Input!$C$2='Drop Downs'!$AR$4,O$17&lt;='Drop Downs'!$AS$4),INDEX('Input_P&amp;L'!$H$2:$GE$13,MATCH($B21,'Input_P&amp;L'!$F$2:$F$13,0),MATCH($A20&amp;O$18,'Input_P&amp;L'!$H$19:$GE$19&amp;'Input_P&amp;L'!$H$21:$GE$21,0))/$W$19,""))),"")*SUMIFS($C$14:$N$14,$C$12:$N$12,$B21),)</f>
        <v>15.44809375950577</v>
      </c>
      <c r="P21" s="1205">
        <f t="array" ref="P21">IFERROR(IFERROR(IF(AND(Input!$C$2='Drop Downs'!$AR$2,P$17&lt;='Drop Downs'!$AS$2),INDEX('Input_P&amp;L'!$H$2:$GE$13,MATCH($B21,'Input_P&amp;L'!$F$2:$F$13,0),MATCH($A20&amp;P$18,'Input_P&amp;L'!$H$19:$GE$19&amp;'Input_P&amp;L'!$H$21:$GE$21,0))/$W$19,IF(AND(Input!$C$2='Drop Downs'!$AR$3,P$17&lt;='Drop Downs'!$AS$3),INDEX('Input_P&amp;L'!$H$2:$GE$13,MATCH($B21,'Input_P&amp;L'!$F$2:$F$13,0),MATCH($A20&amp;P$18,'Input_P&amp;L'!$H$19:$GE$19&amp;'Input_P&amp;L'!$H$21:$GE$21,0))/$W$19,IF(AND(Input!$C$2='Drop Downs'!$AR$4,P$17&lt;='Drop Downs'!$AS$4),INDEX('Input_P&amp;L'!$H$2:$GE$13,MATCH($B21,'Input_P&amp;L'!$F$2:$F$13,0),MATCH($A20&amp;P$18,'Input_P&amp;L'!$H$19:$GE$19&amp;'Input_P&amp;L'!$H$21:$GE$21,0))/$W$19,""))),"")*SUMIFS($C$14:$N$14,$C$12:$N$12,$B21),)</f>
        <v>0</v>
      </c>
      <c r="Q21" s="1205">
        <f t="array" ref="Q21">IFERROR(IFERROR(IF(AND(Input!$C$2='Drop Downs'!$AR$2,Q$17&lt;='Drop Downs'!$AS$2),INDEX('Input_P&amp;L'!$H$2:$GE$13,MATCH($B21,'Input_P&amp;L'!$F$2:$F$13,0),MATCH($A20&amp;Q$18,'Input_P&amp;L'!$H$19:$GE$19&amp;'Input_P&amp;L'!$H$21:$GE$21,0))/$W$19,IF(AND(Input!$C$2='Drop Downs'!$AR$3,Q$17&lt;='Drop Downs'!$AS$3),INDEX('Input_P&amp;L'!$H$2:$GE$13,MATCH($B21,'Input_P&amp;L'!$F$2:$F$13,0),MATCH($A20&amp;Q$18,'Input_P&amp;L'!$H$19:$GE$19&amp;'Input_P&amp;L'!$H$21:$GE$21,0))/$W$19,IF(AND(Input!$C$2='Drop Downs'!$AR$4,Q$17&lt;='Drop Downs'!$AS$4),INDEX('Input_P&amp;L'!$H$2:$GE$13,MATCH($B21,'Input_P&amp;L'!$F$2:$F$13,0),MATCH($A20&amp;Q$18,'Input_P&amp;L'!$H$19:$GE$19&amp;'Input_P&amp;L'!$H$21:$GE$21,0))/$W$19,""))),"")*SUMIFS($C$14:$N$14,$C$12:$N$12,$B21),)</f>
        <v>0</v>
      </c>
      <c r="R21" s="1205">
        <f t="array" ref="R21">IFERROR(IFERROR(IF(AND(Input!$C$2='Drop Downs'!$AR$2,R$17&lt;='Drop Downs'!$AS$2),INDEX('Input_P&amp;L'!$H$2:$GE$13,MATCH($B21,'Input_P&amp;L'!$F$2:$F$13,0),MATCH($A20&amp;R$18,'Input_P&amp;L'!$H$19:$GE$19&amp;'Input_P&amp;L'!$H$21:$GE$21,0))/$W$19,IF(AND(Input!$C$2='Drop Downs'!$AR$3,R$17&lt;='Drop Downs'!$AS$3),INDEX('Input_P&amp;L'!$H$2:$GE$13,MATCH($B21,'Input_P&amp;L'!$F$2:$F$13,0),MATCH($A20&amp;R$18,'Input_P&amp;L'!$H$19:$GE$19&amp;'Input_P&amp;L'!$H$21:$GE$21,0))/$W$19,IF(AND(Input!$C$2='Drop Downs'!$AR$4,R$17&lt;='Drop Downs'!$AS$4),INDEX('Input_P&amp;L'!$H$2:$GE$13,MATCH($B21,'Input_P&amp;L'!$F$2:$F$13,0),MATCH($A20&amp;R$18,'Input_P&amp;L'!$H$19:$GE$19&amp;'Input_P&amp;L'!$H$21:$GE$21,0))/$W$19,""))),"")*SUMIFS($C$14:$N$14,$C$12:$N$12,$B21),)</f>
        <v>0</v>
      </c>
      <c r="T21" s="1205"/>
    </row>
    <row r="22" spans="1:23">
      <c r="A22" s="1172" t="s">
        <v>313</v>
      </c>
      <c r="B22" s="1206" t="s">
        <v>721</v>
      </c>
      <c r="C22" s="1205">
        <f t="array" ref="C22">IFERROR(IFERROR(IF(AND(Input!$C$2='Drop Downs'!$AR$2,C$17&lt;='Drop Downs'!$AS$2),INDEX('Input_P&amp;L'!$H$2:$GE$13,MATCH($B22,'Input_P&amp;L'!$F$2:$F$13,0),MATCH($A21&amp;C$18,'Input_P&amp;L'!$H$19:$GE$19&amp;'Input_P&amp;L'!$H$21:$GE$21,0))/$W$19,IF(AND(Input!$C$2='Drop Downs'!$AR$3,C$17&lt;='Drop Downs'!$AS$3),INDEX('Input_P&amp;L'!$H$2:$GE$13,MATCH($B22,'Input_P&amp;L'!$F$2:$F$13,0),MATCH($A21&amp;C$18,'Input_P&amp;L'!$H$19:$GE$19&amp;'Input_P&amp;L'!$H$21:$GE$21,0))/$W$19,IF(AND(Input!$C$2='Drop Downs'!$AR$4,C$17&lt;='Drop Downs'!$AS$4),INDEX('Input_P&amp;L'!$H$2:$GE$13,MATCH($B22,'Input_P&amp;L'!$F$2:$F$13,0),MATCH($A21&amp;C$18,'Input_P&amp;L'!$H$19:$GE$19&amp;'Input_P&amp;L'!$H$21:$GE$21,0))/$W$19,""))),"")*SUMIFS($C$14:$N$14,$C$12:$N$12,$B22),)</f>
        <v>0</v>
      </c>
      <c r="D22" s="1205">
        <f t="array" ref="D22">IFERROR(IFERROR(IF(AND(Input!$C$2='Drop Downs'!$AR$2,D$17&lt;='Drop Downs'!$AS$2),INDEX('Input_P&amp;L'!$H$2:$GE$13,MATCH($B22,'Input_P&amp;L'!$F$2:$F$13,0),MATCH($A21&amp;D$18,'Input_P&amp;L'!$H$19:$GE$19&amp;'Input_P&amp;L'!$H$21:$GE$21,0))/$W$19,IF(AND(Input!$C$2='Drop Downs'!$AR$3,D$17&lt;='Drop Downs'!$AS$3),INDEX('Input_P&amp;L'!$H$2:$GE$13,MATCH($B22,'Input_P&amp;L'!$F$2:$F$13,0),MATCH($A21&amp;D$18,'Input_P&amp;L'!$H$19:$GE$19&amp;'Input_P&amp;L'!$H$21:$GE$21,0))/$W$19,IF(AND(Input!$C$2='Drop Downs'!$AR$4,D$17&lt;='Drop Downs'!$AS$4),INDEX('Input_P&amp;L'!$H$2:$GE$13,MATCH($B22,'Input_P&amp;L'!$F$2:$F$13,0),MATCH($A21&amp;D$18,'Input_P&amp;L'!$H$19:$GE$19&amp;'Input_P&amp;L'!$H$21:$GE$21,0))/$W$19,""))),"")*SUMIFS($C$14:$N$14,$C$12:$N$12,$B22),)</f>
        <v>0</v>
      </c>
      <c r="E22" s="1205">
        <f t="array" ref="E22">IFERROR(IFERROR(IF(AND(Input!$C$2='Drop Downs'!$AR$2,E$17&lt;='Drop Downs'!$AS$2),INDEX('Input_P&amp;L'!$H$2:$GE$13,MATCH($B22,'Input_P&amp;L'!$F$2:$F$13,0),MATCH($A21&amp;E$18,'Input_P&amp;L'!$H$19:$GE$19&amp;'Input_P&amp;L'!$H$21:$GE$21,0))/$W$19,IF(AND(Input!$C$2='Drop Downs'!$AR$3,E$17&lt;='Drop Downs'!$AS$3),INDEX('Input_P&amp;L'!$H$2:$GE$13,MATCH($B22,'Input_P&amp;L'!$F$2:$F$13,0),MATCH($A21&amp;E$18,'Input_P&amp;L'!$H$19:$GE$19&amp;'Input_P&amp;L'!$H$21:$GE$21,0))/$W$19,IF(AND(Input!$C$2='Drop Downs'!$AR$4,E$17&lt;='Drop Downs'!$AS$4),INDEX('Input_P&amp;L'!$H$2:$GE$13,MATCH($B22,'Input_P&amp;L'!$F$2:$F$13,0),MATCH($A21&amp;E$18,'Input_P&amp;L'!$H$19:$GE$19&amp;'Input_P&amp;L'!$H$21:$GE$21,0))/$W$19,""))),"")*SUMIFS($C$14:$N$14,$C$12:$N$12,$B22),)</f>
        <v>0</v>
      </c>
      <c r="F22" s="1205">
        <f t="array" ref="F22">IFERROR(IFERROR(IF(AND(Input!$C$2='Drop Downs'!$AR$2,F$17&lt;='Drop Downs'!$AS$2),INDEX('Input_P&amp;L'!$H$2:$GE$13,MATCH($B22,'Input_P&amp;L'!$F$2:$F$13,0),MATCH($A21&amp;F$18,'Input_P&amp;L'!$H$19:$GE$19&amp;'Input_P&amp;L'!$H$21:$GE$21,0))/$W$19,IF(AND(Input!$C$2='Drop Downs'!$AR$3,F$17&lt;='Drop Downs'!$AS$3),INDEX('Input_P&amp;L'!$H$2:$GE$13,MATCH($B22,'Input_P&amp;L'!$F$2:$F$13,0),MATCH($A21&amp;F$18,'Input_P&amp;L'!$H$19:$GE$19&amp;'Input_P&amp;L'!$H$21:$GE$21,0))/$W$19,IF(AND(Input!$C$2='Drop Downs'!$AR$4,F$17&lt;='Drop Downs'!$AS$4),INDEX('Input_P&amp;L'!$H$2:$GE$13,MATCH($B22,'Input_P&amp;L'!$F$2:$F$13,0),MATCH($A21&amp;F$18,'Input_P&amp;L'!$H$19:$GE$19&amp;'Input_P&amp;L'!$H$21:$GE$21,0))/$W$19,""))),"")*SUMIFS($C$14:$N$14,$C$12:$N$12,$B22),)</f>
        <v>0</v>
      </c>
      <c r="G22" s="1205">
        <f t="array" ref="G22">IFERROR(IFERROR(IF(AND(Input!$C$2='Drop Downs'!$AR$2,G$17&lt;='Drop Downs'!$AS$2),INDEX('Input_P&amp;L'!$H$2:$GE$13,MATCH($B22,'Input_P&amp;L'!$F$2:$F$13,0),MATCH($A21&amp;G$18,'Input_P&amp;L'!$H$19:$GE$19&amp;'Input_P&amp;L'!$H$21:$GE$21,0))/$W$19,IF(AND(Input!$C$2='Drop Downs'!$AR$3,G$17&lt;='Drop Downs'!$AS$3),INDEX('Input_P&amp;L'!$H$2:$GE$13,MATCH($B22,'Input_P&amp;L'!$F$2:$F$13,0),MATCH($A21&amp;G$18,'Input_P&amp;L'!$H$19:$GE$19&amp;'Input_P&amp;L'!$H$21:$GE$21,0))/$W$19,IF(AND(Input!$C$2='Drop Downs'!$AR$4,G$17&lt;='Drop Downs'!$AS$4),INDEX('Input_P&amp;L'!$H$2:$GE$13,MATCH($B22,'Input_P&amp;L'!$F$2:$F$13,0),MATCH($A21&amp;G$18,'Input_P&amp;L'!$H$19:$GE$19&amp;'Input_P&amp;L'!$H$21:$GE$21,0))/$W$19,""))),"")*SUMIFS($C$14:$N$14,$C$12:$N$12,$B22),)</f>
        <v>0</v>
      </c>
      <c r="H22" s="1205">
        <f t="array" ref="H22">IFERROR(IFERROR(IF(AND(Input!$C$2='Drop Downs'!$AR$2,H$17&lt;='Drop Downs'!$AS$2),INDEX('Input_P&amp;L'!$H$2:$GE$13,MATCH($B22,'Input_P&amp;L'!$F$2:$F$13,0),MATCH($A21&amp;H$18,'Input_P&amp;L'!$H$19:$GE$19&amp;'Input_P&amp;L'!$H$21:$GE$21,0))/$W$19,IF(AND(Input!$C$2='Drop Downs'!$AR$3,H$17&lt;='Drop Downs'!$AS$3),INDEX('Input_P&amp;L'!$H$2:$GE$13,MATCH($B22,'Input_P&amp;L'!$F$2:$F$13,0),MATCH($A21&amp;H$18,'Input_P&amp;L'!$H$19:$GE$19&amp;'Input_P&amp;L'!$H$21:$GE$21,0))/$W$19,IF(AND(Input!$C$2='Drop Downs'!$AR$4,H$17&lt;='Drop Downs'!$AS$4),INDEX('Input_P&amp;L'!$H$2:$GE$13,MATCH($B22,'Input_P&amp;L'!$F$2:$F$13,0),MATCH($A21&amp;H$18,'Input_P&amp;L'!$H$19:$GE$19&amp;'Input_P&amp;L'!$H$21:$GE$21,0))/$W$19,""))),"")*SUMIFS($C$14:$N$14,$C$12:$N$12,$B22),)</f>
        <v>0</v>
      </c>
      <c r="I22" s="1205">
        <f t="array" ref="I22">IFERROR(IFERROR(IF(AND(Input!$C$2='Drop Downs'!$AR$2,I$17&lt;='Drop Downs'!$AS$2),INDEX('Input_P&amp;L'!$H$2:$GE$13,MATCH($B22,'Input_P&amp;L'!$F$2:$F$13,0),MATCH($A21&amp;I$18,'Input_P&amp;L'!$H$19:$GE$19&amp;'Input_P&amp;L'!$H$21:$GE$21,0))/$W$19,IF(AND(Input!$C$2='Drop Downs'!$AR$3,I$17&lt;='Drop Downs'!$AS$3),INDEX('Input_P&amp;L'!$H$2:$GE$13,MATCH($B22,'Input_P&amp;L'!$F$2:$F$13,0),MATCH($A21&amp;I$18,'Input_P&amp;L'!$H$19:$GE$19&amp;'Input_P&amp;L'!$H$21:$GE$21,0))/$W$19,IF(AND(Input!$C$2='Drop Downs'!$AR$4,I$17&lt;='Drop Downs'!$AS$4),INDEX('Input_P&amp;L'!$H$2:$GE$13,MATCH($B22,'Input_P&amp;L'!$F$2:$F$13,0),MATCH($A21&amp;I$18,'Input_P&amp;L'!$H$19:$GE$19&amp;'Input_P&amp;L'!$H$21:$GE$21,0))/$W$19,""))),"")*SUMIFS($C$14:$N$14,$C$12:$N$12,$B22),)</f>
        <v>0</v>
      </c>
      <c r="J22" s="1205">
        <f t="array" ref="J22">IFERROR(IFERROR(IF(AND(Input!$C$2='Drop Downs'!$AR$2,J$17&lt;='Drop Downs'!$AS$2),INDEX('Input_P&amp;L'!$H$2:$GE$13,MATCH($B22,'Input_P&amp;L'!$F$2:$F$13,0),MATCH($A21&amp;J$18,'Input_P&amp;L'!$H$19:$GE$19&amp;'Input_P&amp;L'!$H$21:$GE$21,0))/$W$19,IF(AND(Input!$C$2='Drop Downs'!$AR$3,J$17&lt;='Drop Downs'!$AS$3),INDEX('Input_P&amp;L'!$H$2:$GE$13,MATCH($B22,'Input_P&amp;L'!$F$2:$F$13,0),MATCH($A21&amp;J$18,'Input_P&amp;L'!$H$19:$GE$19&amp;'Input_P&amp;L'!$H$21:$GE$21,0))/$W$19,IF(AND(Input!$C$2='Drop Downs'!$AR$4,J$17&lt;='Drop Downs'!$AS$4),INDEX('Input_P&amp;L'!$H$2:$GE$13,MATCH($B22,'Input_P&amp;L'!$F$2:$F$13,0),MATCH($A21&amp;J$18,'Input_P&amp;L'!$H$19:$GE$19&amp;'Input_P&amp;L'!$H$21:$GE$21,0))/$W$19,""))),"")*SUMIFS($C$14:$N$14,$C$12:$N$12,$B22),)</f>
        <v>0</v>
      </c>
      <c r="K22" s="1205">
        <f t="array" ref="K22">IFERROR(IFERROR(IF(AND(Input!$C$2='Drop Downs'!$AR$2,K$17&lt;='Drop Downs'!$AS$2),INDEX('Input_P&amp;L'!$H$2:$GE$13,MATCH($B22,'Input_P&amp;L'!$F$2:$F$13,0),MATCH($A21&amp;K$18,'Input_P&amp;L'!$H$19:$GE$19&amp;'Input_P&amp;L'!$H$21:$GE$21,0))/$W$19,IF(AND(Input!$C$2='Drop Downs'!$AR$3,K$17&lt;='Drop Downs'!$AS$3),INDEX('Input_P&amp;L'!$H$2:$GE$13,MATCH($B22,'Input_P&amp;L'!$F$2:$F$13,0),MATCH($A21&amp;K$18,'Input_P&amp;L'!$H$19:$GE$19&amp;'Input_P&amp;L'!$H$21:$GE$21,0))/$W$19,IF(AND(Input!$C$2='Drop Downs'!$AR$4,K$17&lt;='Drop Downs'!$AS$4),INDEX('Input_P&amp;L'!$H$2:$GE$13,MATCH($B22,'Input_P&amp;L'!$F$2:$F$13,0),MATCH($A21&amp;K$18,'Input_P&amp;L'!$H$19:$GE$19&amp;'Input_P&amp;L'!$H$21:$GE$21,0))/$W$19,""))),"")*SUMIFS($C$14:$N$14,$C$12:$N$12,$B22),)</f>
        <v>0</v>
      </c>
      <c r="L22" s="1205">
        <f t="array" ref="L22">IFERROR(IFERROR(IF(AND(Input!$C$2='Drop Downs'!$AR$2,L$17&lt;='Drop Downs'!$AS$2),INDEX('Input_P&amp;L'!$H$2:$GE$13,MATCH($B22,'Input_P&amp;L'!$F$2:$F$13,0),MATCH($A21&amp;L$18,'Input_P&amp;L'!$H$19:$GE$19&amp;'Input_P&amp;L'!$H$21:$GE$21,0))/$W$19,IF(AND(Input!$C$2='Drop Downs'!$AR$3,L$17&lt;='Drop Downs'!$AS$3),INDEX('Input_P&amp;L'!$H$2:$GE$13,MATCH($B22,'Input_P&amp;L'!$F$2:$F$13,0),MATCH($A21&amp;L$18,'Input_P&amp;L'!$H$19:$GE$19&amp;'Input_P&amp;L'!$H$21:$GE$21,0))/$W$19,IF(AND(Input!$C$2='Drop Downs'!$AR$4,L$17&lt;='Drop Downs'!$AS$4),INDEX('Input_P&amp;L'!$H$2:$GE$13,MATCH($B22,'Input_P&amp;L'!$F$2:$F$13,0),MATCH($A21&amp;L$18,'Input_P&amp;L'!$H$19:$GE$19&amp;'Input_P&amp;L'!$H$21:$GE$21,0))/$W$19,""))),"")*SUMIFS($C$14:$N$14,$C$12:$N$12,$B22),)</f>
        <v>0</v>
      </c>
      <c r="M22" s="1205">
        <f t="array" ref="M22">IFERROR(IFERROR(IF(AND(Input!$C$2='Drop Downs'!$AR$2,M$17&lt;='Drop Downs'!$AS$2),INDEX('Input_P&amp;L'!$H$2:$GE$13,MATCH($B22,'Input_P&amp;L'!$F$2:$F$13,0),MATCH($A21&amp;M$18,'Input_P&amp;L'!$H$19:$GE$19&amp;'Input_P&amp;L'!$H$21:$GE$21,0))/$W$19,IF(AND(Input!$C$2='Drop Downs'!$AR$3,M$17&lt;='Drop Downs'!$AS$3),INDEX('Input_P&amp;L'!$H$2:$GE$13,MATCH($B22,'Input_P&amp;L'!$F$2:$F$13,0),MATCH($A21&amp;M$18,'Input_P&amp;L'!$H$19:$GE$19&amp;'Input_P&amp;L'!$H$21:$GE$21,0))/$W$19,IF(AND(Input!$C$2='Drop Downs'!$AR$4,M$17&lt;='Drop Downs'!$AS$4),INDEX('Input_P&amp;L'!$H$2:$GE$13,MATCH($B22,'Input_P&amp;L'!$F$2:$F$13,0),MATCH($A21&amp;M$18,'Input_P&amp;L'!$H$19:$GE$19&amp;'Input_P&amp;L'!$H$21:$GE$21,0))/$W$19,""))),"")*SUMIFS($C$14:$N$14,$C$12:$N$12,$B22),)</f>
        <v>0</v>
      </c>
      <c r="N22" s="1205">
        <f t="array" ref="N22">IFERROR(IFERROR(IF(AND(Input!$C$2='Drop Downs'!$AR$2,N$17&lt;='Drop Downs'!$AS$2),INDEX('Input_P&amp;L'!$H$2:$GE$13,MATCH($B22,'Input_P&amp;L'!$F$2:$F$13,0),MATCH($A21&amp;N$18,'Input_P&amp;L'!$H$19:$GE$19&amp;'Input_P&amp;L'!$H$21:$GE$21,0))/$W$19,IF(AND(Input!$C$2='Drop Downs'!$AR$3,N$17&lt;='Drop Downs'!$AS$3),INDEX('Input_P&amp;L'!$H$2:$GE$13,MATCH($B22,'Input_P&amp;L'!$F$2:$F$13,0),MATCH($A21&amp;N$18,'Input_P&amp;L'!$H$19:$GE$19&amp;'Input_P&amp;L'!$H$21:$GE$21,0))/$W$19,IF(AND(Input!$C$2='Drop Downs'!$AR$4,N$17&lt;='Drop Downs'!$AS$4),INDEX('Input_P&amp;L'!$H$2:$GE$13,MATCH($B22,'Input_P&amp;L'!$F$2:$F$13,0),MATCH($A21&amp;N$18,'Input_P&amp;L'!$H$19:$GE$19&amp;'Input_P&amp;L'!$H$21:$GE$21,0))/$W$19,""))),"")*SUMIFS($C$14:$N$14,$C$12:$N$12,$B22),)</f>
        <v>0</v>
      </c>
      <c r="O22" s="1205">
        <f t="array" ref="O22">IFERROR(IFERROR(IF(AND(Input!$C$2='Drop Downs'!$AR$2,O$17&lt;='Drop Downs'!$AS$2),INDEX('Input_P&amp;L'!$H$2:$GE$13,MATCH($B22,'Input_P&amp;L'!$F$2:$F$13,0),MATCH($A21&amp;O$18,'Input_P&amp;L'!$H$19:$GE$19&amp;'Input_P&amp;L'!$H$21:$GE$21,0))/$W$19,IF(AND(Input!$C$2='Drop Downs'!$AR$3,O$17&lt;='Drop Downs'!$AS$3),INDEX('Input_P&amp;L'!$H$2:$GE$13,MATCH($B22,'Input_P&amp;L'!$F$2:$F$13,0),MATCH($A21&amp;O$18,'Input_P&amp;L'!$H$19:$GE$19&amp;'Input_P&amp;L'!$H$21:$GE$21,0))/$W$19,IF(AND(Input!$C$2='Drop Downs'!$AR$4,O$17&lt;='Drop Downs'!$AS$4),INDEX('Input_P&amp;L'!$H$2:$GE$13,MATCH($B22,'Input_P&amp;L'!$F$2:$F$13,0),MATCH($A21&amp;O$18,'Input_P&amp;L'!$H$19:$GE$19&amp;'Input_P&amp;L'!$H$21:$GE$21,0))/$W$19,""))),"")*SUMIFS($C$14:$N$14,$C$12:$N$12,$B22),)</f>
        <v>0</v>
      </c>
      <c r="P22" s="1205">
        <f t="array" ref="P22">IFERROR(IFERROR(IF(AND(Input!$C$2='Drop Downs'!$AR$2,P$17&lt;='Drop Downs'!$AS$2),INDEX('Input_P&amp;L'!$H$2:$GE$13,MATCH($B22,'Input_P&amp;L'!$F$2:$F$13,0),MATCH($A21&amp;P$18,'Input_P&amp;L'!$H$19:$GE$19&amp;'Input_P&amp;L'!$H$21:$GE$21,0))/$W$19,IF(AND(Input!$C$2='Drop Downs'!$AR$3,P$17&lt;='Drop Downs'!$AS$3),INDEX('Input_P&amp;L'!$H$2:$GE$13,MATCH($B22,'Input_P&amp;L'!$F$2:$F$13,0),MATCH($A21&amp;P$18,'Input_P&amp;L'!$H$19:$GE$19&amp;'Input_P&amp;L'!$H$21:$GE$21,0))/$W$19,IF(AND(Input!$C$2='Drop Downs'!$AR$4,P$17&lt;='Drop Downs'!$AS$4),INDEX('Input_P&amp;L'!$H$2:$GE$13,MATCH($B22,'Input_P&amp;L'!$F$2:$F$13,0),MATCH($A21&amp;P$18,'Input_P&amp;L'!$H$19:$GE$19&amp;'Input_P&amp;L'!$H$21:$GE$21,0))/$W$19,""))),"")*SUMIFS($C$14:$N$14,$C$12:$N$12,$B22),)</f>
        <v>0</v>
      </c>
      <c r="Q22" s="1205">
        <f t="array" ref="Q22">IFERROR(IFERROR(IF(AND(Input!$C$2='Drop Downs'!$AR$2,Q$17&lt;='Drop Downs'!$AS$2),INDEX('Input_P&amp;L'!$H$2:$GE$13,MATCH($B22,'Input_P&amp;L'!$F$2:$F$13,0),MATCH($A21&amp;Q$18,'Input_P&amp;L'!$H$19:$GE$19&amp;'Input_P&amp;L'!$H$21:$GE$21,0))/$W$19,IF(AND(Input!$C$2='Drop Downs'!$AR$3,Q$17&lt;='Drop Downs'!$AS$3),INDEX('Input_P&amp;L'!$H$2:$GE$13,MATCH($B22,'Input_P&amp;L'!$F$2:$F$13,0),MATCH($A21&amp;Q$18,'Input_P&amp;L'!$H$19:$GE$19&amp;'Input_P&amp;L'!$H$21:$GE$21,0))/$W$19,IF(AND(Input!$C$2='Drop Downs'!$AR$4,Q$17&lt;='Drop Downs'!$AS$4),INDEX('Input_P&amp;L'!$H$2:$GE$13,MATCH($B22,'Input_P&amp;L'!$F$2:$F$13,0),MATCH($A21&amp;Q$18,'Input_P&amp;L'!$H$19:$GE$19&amp;'Input_P&amp;L'!$H$21:$GE$21,0))/$W$19,""))),"")*SUMIFS($C$14:$N$14,$C$12:$N$12,$B22),)</f>
        <v>0</v>
      </c>
      <c r="R22" s="1205">
        <f t="array" ref="R22">IFERROR(IFERROR(IF(AND(Input!$C$2='Drop Downs'!$AR$2,R$17&lt;='Drop Downs'!$AS$2),INDEX('Input_P&amp;L'!$H$2:$GE$13,MATCH($B22,'Input_P&amp;L'!$F$2:$F$13,0),MATCH($A21&amp;R$18,'Input_P&amp;L'!$H$19:$GE$19&amp;'Input_P&amp;L'!$H$21:$GE$21,0))/$W$19,IF(AND(Input!$C$2='Drop Downs'!$AR$3,R$17&lt;='Drop Downs'!$AS$3),INDEX('Input_P&amp;L'!$H$2:$GE$13,MATCH($B22,'Input_P&amp;L'!$F$2:$F$13,0),MATCH($A21&amp;R$18,'Input_P&amp;L'!$H$19:$GE$19&amp;'Input_P&amp;L'!$H$21:$GE$21,0))/$W$19,IF(AND(Input!$C$2='Drop Downs'!$AR$4,R$17&lt;='Drop Downs'!$AS$4),INDEX('Input_P&amp;L'!$H$2:$GE$13,MATCH($B22,'Input_P&amp;L'!$F$2:$F$13,0),MATCH($A21&amp;R$18,'Input_P&amp;L'!$H$19:$GE$19&amp;'Input_P&amp;L'!$H$21:$GE$21,0))/$W$19,""))),"")*SUMIFS($C$14:$N$14,$C$12:$N$12,$B22),)</f>
        <v>0</v>
      </c>
      <c r="T22" s="1205"/>
    </row>
    <row r="23" spans="1:23">
      <c r="A23" s="1172" t="s">
        <v>313</v>
      </c>
      <c r="B23" s="1206" t="s">
        <v>372</v>
      </c>
      <c r="C23" s="1205">
        <f t="array" ref="C23">IFERROR(IFERROR(IF(AND(Input!$C$2='Drop Downs'!$AR$2,C$17&lt;='Drop Downs'!$AS$2),INDEX('Input_P&amp;L'!$H$2:$GE$13,MATCH($B23,'Input_P&amp;L'!$F$2:$F$13,0),MATCH($A22&amp;C$18,'Input_P&amp;L'!$H$19:$GE$19&amp;'Input_P&amp;L'!$H$21:$GE$21,0))/$W$19,IF(AND(Input!$C$2='Drop Downs'!$AR$3,C$17&lt;='Drop Downs'!$AS$3),INDEX('Input_P&amp;L'!$H$2:$GE$13,MATCH($B23,'Input_P&amp;L'!$F$2:$F$13,0),MATCH($A22&amp;C$18,'Input_P&amp;L'!$H$19:$GE$19&amp;'Input_P&amp;L'!$H$21:$GE$21,0))/$W$19,IF(AND(Input!$C$2='Drop Downs'!$AR$4,C$17&lt;='Drop Downs'!$AS$4),INDEX('Input_P&amp;L'!$H$2:$GE$13,MATCH($B23,'Input_P&amp;L'!$F$2:$F$13,0),MATCH($A22&amp;C$18,'Input_P&amp;L'!$H$19:$GE$19&amp;'Input_P&amp;L'!$H$21:$GE$21,0))/$W$19,""))),"")*SUMIFS($C$14:$N$14,$C$12:$N$12,$B23),)</f>
        <v>0</v>
      </c>
      <c r="D23" s="1205">
        <f t="array" ref="D23">IFERROR(IFERROR(IF(AND(Input!$C$2='Drop Downs'!$AR$2,D$17&lt;='Drop Downs'!$AS$2),INDEX('Input_P&amp;L'!$H$2:$GE$13,MATCH($B23,'Input_P&amp;L'!$F$2:$F$13,0),MATCH($A22&amp;D$18,'Input_P&amp;L'!$H$19:$GE$19&amp;'Input_P&amp;L'!$H$21:$GE$21,0))/$W$19,IF(AND(Input!$C$2='Drop Downs'!$AR$3,D$17&lt;='Drop Downs'!$AS$3),INDEX('Input_P&amp;L'!$H$2:$GE$13,MATCH($B23,'Input_P&amp;L'!$F$2:$F$13,0),MATCH($A22&amp;D$18,'Input_P&amp;L'!$H$19:$GE$19&amp;'Input_P&amp;L'!$H$21:$GE$21,0))/$W$19,IF(AND(Input!$C$2='Drop Downs'!$AR$4,D$17&lt;='Drop Downs'!$AS$4),INDEX('Input_P&amp;L'!$H$2:$GE$13,MATCH($B23,'Input_P&amp;L'!$F$2:$F$13,0),MATCH($A22&amp;D$18,'Input_P&amp;L'!$H$19:$GE$19&amp;'Input_P&amp;L'!$H$21:$GE$21,0))/$W$19,""))),"")*SUMIFS($C$14:$N$14,$C$12:$N$12,$B23),)</f>
        <v>0</v>
      </c>
      <c r="E23" s="1205">
        <f t="array" ref="E23">IFERROR(IFERROR(IF(AND(Input!$C$2='Drop Downs'!$AR$2,E$17&lt;='Drop Downs'!$AS$2),INDEX('Input_P&amp;L'!$H$2:$GE$13,MATCH($B23,'Input_P&amp;L'!$F$2:$F$13,0),MATCH($A22&amp;E$18,'Input_P&amp;L'!$H$19:$GE$19&amp;'Input_P&amp;L'!$H$21:$GE$21,0))/$W$19,IF(AND(Input!$C$2='Drop Downs'!$AR$3,E$17&lt;='Drop Downs'!$AS$3),INDEX('Input_P&amp;L'!$H$2:$GE$13,MATCH($B23,'Input_P&amp;L'!$F$2:$F$13,0),MATCH($A22&amp;E$18,'Input_P&amp;L'!$H$19:$GE$19&amp;'Input_P&amp;L'!$H$21:$GE$21,0))/$W$19,IF(AND(Input!$C$2='Drop Downs'!$AR$4,E$17&lt;='Drop Downs'!$AS$4),INDEX('Input_P&amp;L'!$H$2:$GE$13,MATCH($B23,'Input_P&amp;L'!$F$2:$F$13,0),MATCH($A22&amp;E$18,'Input_P&amp;L'!$H$19:$GE$19&amp;'Input_P&amp;L'!$H$21:$GE$21,0))/$W$19,""))),"")*SUMIFS($C$14:$N$14,$C$12:$N$12,$B23),)</f>
        <v>0</v>
      </c>
      <c r="F23" s="1205">
        <f t="array" ref="F23">IFERROR(IFERROR(IF(AND(Input!$C$2='Drop Downs'!$AR$2,F$17&lt;='Drop Downs'!$AS$2),INDEX('Input_P&amp;L'!$H$2:$GE$13,MATCH($B23,'Input_P&amp;L'!$F$2:$F$13,0),MATCH($A22&amp;F$18,'Input_P&amp;L'!$H$19:$GE$19&amp;'Input_P&amp;L'!$H$21:$GE$21,0))/$W$19,IF(AND(Input!$C$2='Drop Downs'!$AR$3,F$17&lt;='Drop Downs'!$AS$3),INDEX('Input_P&amp;L'!$H$2:$GE$13,MATCH($B23,'Input_P&amp;L'!$F$2:$F$13,0),MATCH($A22&amp;F$18,'Input_P&amp;L'!$H$19:$GE$19&amp;'Input_P&amp;L'!$H$21:$GE$21,0))/$W$19,IF(AND(Input!$C$2='Drop Downs'!$AR$4,F$17&lt;='Drop Downs'!$AS$4),INDEX('Input_P&amp;L'!$H$2:$GE$13,MATCH($B23,'Input_P&amp;L'!$F$2:$F$13,0),MATCH($A22&amp;F$18,'Input_P&amp;L'!$H$19:$GE$19&amp;'Input_P&amp;L'!$H$21:$GE$21,0))/$W$19,""))),"")*SUMIFS($C$14:$N$14,$C$12:$N$12,$B23),)</f>
        <v>0</v>
      </c>
      <c r="G23" s="1205">
        <f t="array" ref="G23">IFERROR(IFERROR(IF(AND(Input!$C$2='Drop Downs'!$AR$2,G$17&lt;='Drop Downs'!$AS$2),INDEX('Input_P&amp;L'!$H$2:$GE$13,MATCH($B23,'Input_P&amp;L'!$F$2:$F$13,0),MATCH($A22&amp;G$18,'Input_P&amp;L'!$H$19:$GE$19&amp;'Input_P&amp;L'!$H$21:$GE$21,0))/$W$19,IF(AND(Input!$C$2='Drop Downs'!$AR$3,G$17&lt;='Drop Downs'!$AS$3),INDEX('Input_P&amp;L'!$H$2:$GE$13,MATCH($B23,'Input_P&amp;L'!$F$2:$F$13,0),MATCH($A22&amp;G$18,'Input_P&amp;L'!$H$19:$GE$19&amp;'Input_P&amp;L'!$H$21:$GE$21,0))/$W$19,IF(AND(Input!$C$2='Drop Downs'!$AR$4,G$17&lt;='Drop Downs'!$AS$4),INDEX('Input_P&amp;L'!$H$2:$GE$13,MATCH($B23,'Input_P&amp;L'!$F$2:$F$13,0),MATCH($A22&amp;G$18,'Input_P&amp;L'!$H$19:$GE$19&amp;'Input_P&amp;L'!$H$21:$GE$21,0))/$W$19,""))),"")*SUMIFS($C$14:$N$14,$C$12:$N$12,$B23),)</f>
        <v>0</v>
      </c>
      <c r="H23" s="1205">
        <f t="array" ref="H23">IFERROR(IFERROR(IF(AND(Input!$C$2='Drop Downs'!$AR$2,H$17&lt;='Drop Downs'!$AS$2),INDEX('Input_P&amp;L'!$H$2:$GE$13,MATCH($B23,'Input_P&amp;L'!$F$2:$F$13,0),MATCH($A22&amp;H$18,'Input_P&amp;L'!$H$19:$GE$19&amp;'Input_P&amp;L'!$H$21:$GE$21,0))/$W$19,IF(AND(Input!$C$2='Drop Downs'!$AR$3,H$17&lt;='Drop Downs'!$AS$3),INDEX('Input_P&amp;L'!$H$2:$GE$13,MATCH($B23,'Input_P&amp;L'!$F$2:$F$13,0),MATCH($A22&amp;H$18,'Input_P&amp;L'!$H$19:$GE$19&amp;'Input_P&amp;L'!$H$21:$GE$21,0))/$W$19,IF(AND(Input!$C$2='Drop Downs'!$AR$4,H$17&lt;='Drop Downs'!$AS$4),INDEX('Input_P&amp;L'!$H$2:$GE$13,MATCH($B23,'Input_P&amp;L'!$F$2:$F$13,0),MATCH($A22&amp;H$18,'Input_P&amp;L'!$H$19:$GE$19&amp;'Input_P&amp;L'!$H$21:$GE$21,0))/$W$19,""))),"")*SUMIFS($C$14:$N$14,$C$12:$N$12,$B23),)</f>
        <v>0</v>
      </c>
      <c r="I23" s="1205">
        <f t="array" ref="I23">IFERROR(IFERROR(IF(AND(Input!$C$2='Drop Downs'!$AR$2,I$17&lt;='Drop Downs'!$AS$2),INDEX('Input_P&amp;L'!$H$2:$GE$13,MATCH($B23,'Input_P&amp;L'!$F$2:$F$13,0),MATCH($A22&amp;I$18,'Input_P&amp;L'!$H$19:$GE$19&amp;'Input_P&amp;L'!$H$21:$GE$21,0))/$W$19,IF(AND(Input!$C$2='Drop Downs'!$AR$3,I$17&lt;='Drop Downs'!$AS$3),INDEX('Input_P&amp;L'!$H$2:$GE$13,MATCH($B23,'Input_P&amp;L'!$F$2:$F$13,0),MATCH($A22&amp;I$18,'Input_P&amp;L'!$H$19:$GE$19&amp;'Input_P&amp;L'!$H$21:$GE$21,0))/$W$19,IF(AND(Input!$C$2='Drop Downs'!$AR$4,I$17&lt;='Drop Downs'!$AS$4),INDEX('Input_P&amp;L'!$H$2:$GE$13,MATCH($B23,'Input_P&amp;L'!$F$2:$F$13,0),MATCH($A22&amp;I$18,'Input_P&amp;L'!$H$19:$GE$19&amp;'Input_P&amp;L'!$H$21:$GE$21,0))/$W$19,""))),"")*SUMIFS($C$14:$N$14,$C$12:$N$12,$B23),)</f>
        <v>0</v>
      </c>
      <c r="J23" s="1205">
        <f t="array" ref="J23">IFERROR(IFERROR(IF(AND(Input!$C$2='Drop Downs'!$AR$2,J$17&lt;='Drop Downs'!$AS$2),INDEX('Input_P&amp;L'!$H$2:$GE$13,MATCH($B23,'Input_P&amp;L'!$F$2:$F$13,0),MATCH($A22&amp;J$18,'Input_P&amp;L'!$H$19:$GE$19&amp;'Input_P&amp;L'!$H$21:$GE$21,0))/$W$19,IF(AND(Input!$C$2='Drop Downs'!$AR$3,J$17&lt;='Drop Downs'!$AS$3),INDEX('Input_P&amp;L'!$H$2:$GE$13,MATCH($B23,'Input_P&amp;L'!$F$2:$F$13,0),MATCH($A22&amp;J$18,'Input_P&amp;L'!$H$19:$GE$19&amp;'Input_P&amp;L'!$H$21:$GE$21,0))/$W$19,IF(AND(Input!$C$2='Drop Downs'!$AR$4,J$17&lt;='Drop Downs'!$AS$4),INDEX('Input_P&amp;L'!$H$2:$GE$13,MATCH($B23,'Input_P&amp;L'!$F$2:$F$13,0),MATCH($A22&amp;J$18,'Input_P&amp;L'!$H$19:$GE$19&amp;'Input_P&amp;L'!$H$21:$GE$21,0))/$W$19,""))),"")*SUMIFS($C$14:$N$14,$C$12:$N$12,$B23),)</f>
        <v>0</v>
      </c>
      <c r="K23" s="1205">
        <f t="array" ref="K23">IFERROR(IFERROR(IF(AND(Input!$C$2='Drop Downs'!$AR$2,K$17&lt;='Drop Downs'!$AS$2),INDEX('Input_P&amp;L'!$H$2:$GE$13,MATCH($B23,'Input_P&amp;L'!$F$2:$F$13,0),MATCH($A22&amp;K$18,'Input_P&amp;L'!$H$19:$GE$19&amp;'Input_P&amp;L'!$H$21:$GE$21,0))/$W$19,IF(AND(Input!$C$2='Drop Downs'!$AR$3,K$17&lt;='Drop Downs'!$AS$3),INDEX('Input_P&amp;L'!$H$2:$GE$13,MATCH($B23,'Input_P&amp;L'!$F$2:$F$13,0),MATCH($A22&amp;K$18,'Input_P&amp;L'!$H$19:$GE$19&amp;'Input_P&amp;L'!$H$21:$GE$21,0))/$W$19,IF(AND(Input!$C$2='Drop Downs'!$AR$4,K$17&lt;='Drop Downs'!$AS$4),INDEX('Input_P&amp;L'!$H$2:$GE$13,MATCH($B23,'Input_P&amp;L'!$F$2:$F$13,0),MATCH($A22&amp;K$18,'Input_P&amp;L'!$H$19:$GE$19&amp;'Input_P&amp;L'!$H$21:$GE$21,0))/$W$19,""))),"")*SUMIFS($C$14:$N$14,$C$12:$N$12,$B23),)</f>
        <v>0</v>
      </c>
      <c r="L23" s="1205">
        <f t="array" ref="L23">IFERROR(IFERROR(IF(AND(Input!$C$2='Drop Downs'!$AR$2,L$17&lt;='Drop Downs'!$AS$2),INDEX('Input_P&amp;L'!$H$2:$GE$13,MATCH($B23,'Input_P&amp;L'!$F$2:$F$13,0),MATCH($A22&amp;L$18,'Input_P&amp;L'!$H$19:$GE$19&amp;'Input_P&amp;L'!$H$21:$GE$21,0))/$W$19,IF(AND(Input!$C$2='Drop Downs'!$AR$3,L$17&lt;='Drop Downs'!$AS$3),INDEX('Input_P&amp;L'!$H$2:$GE$13,MATCH($B23,'Input_P&amp;L'!$F$2:$F$13,0),MATCH($A22&amp;L$18,'Input_P&amp;L'!$H$19:$GE$19&amp;'Input_P&amp;L'!$H$21:$GE$21,0))/$W$19,IF(AND(Input!$C$2='Drop Downs'!$AR$4,L$17&lt;='Drop Downs'!$AS$4),INDEX('Input_P&amp;L'!$H$2:$GE$13,MATCH($B23,'Input_P&amp;L'!$F$2:$F$13,0),MATCH($A22&amp;L$18,'Input_P&amp;L'!$H$19:$GE$19&amp;'Input_P&amp;L'!$H$21:$GE$21,0))/$W$19,""))),"")*SUMIFS($C$14:$N$14,$C$12:$N$12,$B23),)</f>
        <v>0</v>
      </c>
      <c r="M23" s="1205">
        <f t="array" ref="M23">IFERROR(IFERROR(IF(AND(Input!$C$2='Drop Downs'!$AR$2,M$17&lt;='Drop Downs'!$AS$2),INDEX('Input_P&amp;L'!$H$2:$GE$13,MATCH($B23,'Input_P&amp;L'!$F$2:$F$13,0),MATCH($A22&amp;M$18,'Input_P&amp;L'!$H$19:$GE$19&amp;'Input_P&amp;L'!$H$21:$GE$21,0))/$W$19,IF(AND(Input!$C$2='Drop Downs'!$AR$3,M$17&lt;='Drop Downs'!$AS$3),INDEX('Input_P&amp;L'!$H$2:$GE$13,MATCH($B23,'Input_P&amp;L'!$F$2:$F$13,0),MATCH($A22&amp;M$18,'Input_P&amp;L'!$H$19:$GE$19&amp;'Input_P&amp;L'!$H$21:$GE$21,0))/$W$19,IF(AND(Input!$C$2='Drop Downs'!$AR$4,M$17&lt;='Drop Downs'!$AS$4),INDEX('Input_P&amp;L'!$H$2:$GE$13,MATCH($B23,'Input_P&amp;L'!$F$2:$F$13,0),MATCH($A22&amp;M$18,'Input_P&amp;L'!$H$19:$GE$19&amp;'Input_P&amp;L'!$H$21:$GE$21,0))/$W$19,""))),"")*SUMIFS($C$14:$N$14,$C$12:$N$12,$B23),)</f>
        <v>0</v>
      </c>
      <c r="N23" s="1205">
        <f t="array" ref="N23">IFERROR(IFERROR(IF(AND(Input!$C$2='Drop Downs'!$AR$2,N$17&lt;='Drop Downs'!$AS$2),INDEX('Input_P&amp;L'!$H$2:$GE$13,MATCH($B23,'Input_P&amp;L'!$F$2:$F$13,0),MATCH($A22&amp;N$18,'Input_P&amp;L'!$H$19:$GE$19&amp;'Input_P&amp;L'!$H$21:$GE$21,0))/$W$19,IF(AND(Input!$C$2='Drop Downs'!$AR$3,N$17&lt;='Drop Downs'!$AS$3),INDEX('Input_P&amp;L'!$H$2:$GE$13,MATCH($B23,'Input_P&amp;L'!$F$2:$F$13,0),MATCH($A22&amp;N$18,'Input_P&amp;L'!$H$19:$GE$19&amp;'Input_P&amp;L'!$H$21:$GE$21,0))/$W$19,IF(AND(Input!$C$2='Drop Downs'!$AR$4,N$17&lt;='Drop Downs'!$AS$4),INDEX('Input_P&amp;L'!$H$2:$GE$13,MATCH($B23,'Input_P&amp;L'!$F$2:$F$13,0),MATCH($A22&amp;N$18,'Input_P&amp;L'!$H$19:$GE$19&amp;'Input_P&amp;L'!$H$21:$GE$21,0))/$W$19,""))),"")*SUMIFS($C$14:$N$14,$C$12:$N$12,$B23),)</f>
        <v>0</v>
      </c>
      <c r="O23" s="1205">
        <f t="array" ref="O23">IFERROR(IFERROR(IF(AND(Input!$C$2='Drop Downs'!$AR$2,O$17&lt;='Drop Downs'!$AS$2),INDEX('Input_P&amp;L'!$H$2:$GE$13,MATCH($B23,'Input_P&amp;L'!$F$2:$F$13,0),MATCH($A22&amp;O$18,'Input_P&amp;L'!$H$19:$GE$19&amp;'Input_P&amp;L'!$H$21:$GE$21,0))/$W$19,IF(AND(Input!$C$2='Drop Downs'!$AR$3,O$17&lt;='Drop Downs'!$AS$3),INDEX('Input_P&amp;L'!$H$2:$GE$13,MATCH($B23,'Input_P&amp;L'!$F$2:$F$13,0),MATCH($A22&amp;O$18,'Input_P&amp;L'!$H$19:$GE$19&amp;'Input_P&amp;L'!$H$21:$GE$21,0))/$W$19,IF(AND(Input!$C$2='Drop Downs'!$AR$4,O$17&lt;='Drop Downs'!$AS$4),INDEX('Input_P&amp;L'!$H$2:$GE$13,MATCH($B23,'Input_P&amp;L'!$F$2:$F$13,0),MATCH($A22&amp;O$18,'Input_P&amp;L'!$H$19:$GE$19&amp;'Input_P&amp;L'!$H$21:$GE$21,0))/$W$19,""))),"")*SUMIFS($C$14:$N$14,$C$12:$N$12,$B23),)</f>
        <v>0</v>
      </c>
      <c r="P23" s="1205">
        <f t="array" ref="P23">IFERROR(IFERROR(IF(AND(Input!$C$2='Drop Downs'!$AR$2,P$17&lt;='Drop Downs'!$AS$2),INDEX('Input_P&amp;L'!$H$2:$GE$13,MATCH($B23,'Input_P&amp;L'!$F$2:$F$13,0),MATCH($A22&amp;P$18,'Input_P&amp;L'!$H$19:$GE$19&amp;'Input_P&amp;L'!$H$21:$GE$21,0))/$W$19,IF(AND(Input!$C$2='Drop Downs'!$AR$3,P$17&lt;='Drop Downs'!$AS$3),INDEX('Input_P&amp;L'!$H$2:$GE$13,MATCH($B23,'Input_P&amp;L'!$F$2:$F$13,0),MATCH($A22&amp;P$18,'Input_P&amp;L'!$H$19:$GE$19&amp;'Input_P&amp;L'!$H$21:$GE$21,0))/$W$19,IF(AND(Input!$C$2='Drop Downs'!$AR$4,P$17&lt;='Drop Downs'!$AS$4),INDEX('Input_P&amp;L'!$H$2:$GE$13,MATCH($B23,'Input_P&amp;L'!$F$2:$F$13,0),MATCH($A22&amp;P$18,'Input_P&amp;L'!$H$19:$GE$19&amp;'Input_P&amp;L'!$H$21:$GE$21,0))/$W$19,""))),"")*SUMIFS($C$14:$N$14,$C$12:$N$12,$B23),)</f>
        <v>0</v>
      </c>
      <c r="Q23" s="1205">
        <f t="array" ref="Q23">IFERROR(IFERROR(IF(AND(Input!$C$2='Drop Downs'!$AR$2,Q$17&lt;='Drop Downs'!$AS$2),INDEX('Input_P&amp;L'!$H$2:$GE$13,MATCH($B23,'Input_P&amp;L'!$F$2:$F$13,0),MATCH($A22&amp;Q$18,'Input_P&amp;L'!$H$19:$GE$19&amp;'Input_P&amp;L'!$H$21:$GE$21,0))/$W$19,IF(AND(Input!$C$2='Drop Downs'!$AR$3,Q$17&lt;='Drop Downs'!$AS$3),INDEX('Input_P&amp;L'!$H$2:$GE$13,MATCH($B23,'Input_P&amp;L'!$F$2:$F$13,0),MATCH($A22&amp;Q$18,'Input_P&amp;L'!$H$19:$GE$19&amp;'Input_P&amp;L'!$H$21:$GE$21,0))/$W$19,IF(AND(Input!$C$2='Drop Downs'!$AR$4,Q$17&lt;='Drop Downs'!$AS$4),INDEX('Input_P&amp;L'!$H$2:$GE$13,MATCH($B23,'Input_P&amp;L'!$F$2:$F$13,0),MATCH($A22&amp;Q$18,'Input_P&amp;L'!$H$19:$GE$19&amp;'Input_P&amp;L'!$H$21:$GE$21,0))/$W$19,""))),"")*SUMIFS($C$14:$N$14,$C$12:$N$12,$B23),)</f>
        <v>0</v>
      </c>
      <c r="R23" s="1205">
        <f t="array" ref="R23">IFERROR(IFERROR(IF(AND(Input!$C$2='Drop Downs'!$AR$2,R$17&lt;='Drop Downs'!$AS$2),INDEX('Input_P&amp;L'!$H$2:$GE$13,MATCH($B23,'Input_P&amp;L'!$F$2:$F$13,0),MATCH($A22&amp;R$18,'Input_P&amp;L'!$H$19:$GE$19&amp;'Input_P&amp;L'!$H$21:$GE$21,0))/$W$19,IF(AND(Input!$C$2='Drop Downs'!$AR$3,R$17&lt;='Drop Downs'!$AS$3),INDEX('Input_P&amp;L'!$H$2:$GE$13,MATCH($B23,'Input_P&amp;L'!$F$2:$F$13,0),MATCH($A22&amp;R$18,'Input_P&amp;L'!$H$19:$GE$19&amp;'Input_P&amp;L'!$H$21:$GE$21,0))/$W$19,IF(AND(Input!$C$2='Drop Downs'!$AR$4,R$17&lt;='Drop Downs'!$AS$4),INDEX('Input_P&amp;L'!$H$2:$GE$13,MATCH($B23,'Input_P&amp;L'!$F$2:$F$13,0),MATCH($A22&amp;R$18,'Input_P&amp;L'!$H$19:$GE$19&amp;'Input_P&amp;L'!$H$21:$GE$21,0))/$W$19,""))),"")*SUMIFS($C$14:$N$14,$C$12:$N$12,$B23),)</f>
        <v>0</v>
      </c>
      <c r="T23" s="1205"/>
    </row>
    <row r="24" spans="1:23">
      <c r="A24" s="1172" t="s">
        <v>313</v>
      </c>
      <c r="B24" s="1206" t="s">
        <v>722</v>
      </c>
      <c r="C24" s="1205">
        <f t="array" ref="C24">IFERROR(IFERROR(IF(AND(Input!$C$2='Drop Downs'!$AR$2,C$17&lt;='Drop Downs'!$AS$2),INDEX('Input_P&amp;L'!$H$2:$GE$13,MATCH($B24,'Input_P&amp;L'!$F$2:$F$13,0),MATCH($A23&amp;C$18,'Input_P&amp;L'!$H$19:$GE$19&amp;'Input_P&amp;L'!$H$21:$GE$21,0))/$W$19,IF(AND(Input!$C$2='Drop Downs'!$AR$3,C$17&lt;='Drop Downs'!$AS$3),INDEX('Input_P&amp;L'!$H$2:$GE$13,MATCH($B24,'Input_P&amp;L'!$F$2:$F$13,0),MATCH($A23&amp;C$18,'Input_P&amp;L'!$H$19:$GE$19&amp;'Input_P&amp;L'!$H$21:$GE$21,0))/$W$19,IF(AND(Input!$C$2='Drop Downs'!$AR$4,C$17&lt;='Drop Downs'!$AS$4),INDEX('Input_P&amp;L'!$H$2:$GE$13,MATCH($B24,'Input_P&amp;L'!$F$2:$F$13,0),MATCH($A23&amp;C$18,'Input_P&amp;L'!$H$19:$GE$19&amp;'Input_P&amp;L'!$H$21:$GE$21,0))/$W$19,""))),"")*SUMIFS($C$14:$N$14,$C$12:$N$12,$B24),)</f>
        <v>0</v>
      </c>
      <c r="D24" s="1205">
        <f t="array" ref="D24">IFERROR(IFERROR(IF(AND(Input!$C$2='Drop Downs'!$AR$2,D$17&lt;='Drop Downs'!$AS$2),INDEX('Input_P&amp;L'!$H$2:$GE$13,MATCH($B24,'Input_P&amp;L'!$F$2:$F$13,0),MATCH($A23&amp;D$18,'Input_P&amp;L'!$H$19:$GE$19&amp;'Input_P&amp;L'!$H$21:$GE$21,0))/$W$19,IF(AND(Input!$C$2='Drop Downs'!$AR$3,D$17&lt;='Drop Downs'!$AS$3),INDEX('Input_P&amp;L'!$H$2:$GE$13,MATCH($B24,'Input_P&amp;L'!$F$2:$F$13,0),MATCH($A23&amp;D$18,'Input_P&amp;L'!$H$19:$GE$19&amp;'Input_P&amp;L'!$H$21:$GE$21,0))/$W$19,IF(AND(Input!$C$2='Drop Downs'!$AR$4,D$17&lt;='Drop Downs'!$AS$4),INDEX('Input_P&amp;L'!$H$2:$GE$13,MATCH($B24,'Input_P&amp;L'!$F$2:$F$13,0),MATCH($A23&amp;D$18,'Input_P&amp;L'!$H$19:$GE$19&amp;'Input_P&amp;L'!$H$21:$GE$21,0))/$W$19,""))),"")*SUMIFS($C$14:$N$14,$C$12:$N$12,$B24),)</f>
        <v>0</v>
      </c>
      <c r="E24" s="1205">
        <f t="array" ref="E24">IFERROR(IFERROR(IF(AND(Input!$C$2='Drop Downs'!$AR$2,E$17&lt;='Drop Downs'!$AS$2),INDEX('Input_P&amp;L'!$H$2:$GE$13,MATCH($B24,'Input_P&amp;L'!$F$2:$F$13,0),MATCH($A23&amp;E$18,'Input_P&amp;L'!$H$19:$GE$19&amp;'Input_P&amp;L'!$H$21:$GE$21,0))/$W$19,IF(AND(Input!$C$2='Drop Downs'!$AR$3,E$17&lt;='Drop Downs'!$AS$3),INDEX('Input_P&amp;L'!$H$2:$GE$13,MATCH($B24,'Input_P&amp;L'!$F$2:$F$13,0),MATCH($A23&amp;E$18,'Input_P&amp;L'!$H$19:$GE$19&amp;'Input_P&amp;L'!$H$21:$GE$21,0))/$W$19,IF(AND(Input!$C$2='Drop Downs'!$AR$4,E$17&lt;='Drop Downs'!$AS$4),INDEX('Input_P&amp;L'!$H$2:$GE$13,MATCH($B24,'Input_P&amp;L'!$F$2:$F$13,0),MATCH($A23&amp;E$18,'Input_P&amp;L'!$H$19:$GE$19&amp;'Input_P&amp;L'!$H$21:$GE$21,0))/$W$19,""))),"")*SUMIFS($C$14:$N$14,$C$12:$N$12,$B24),)</f>
        <v>0</v>
      </c>
      <c r="F24" s="1205">
        <f t="array" ref="F24">IFERROR(IFERROR(IF(AND(Input!$C$2='Drop Downs'!$AR$2,F$17&lt;='Drop Downs'!$AS$2),INDEX('Input_P&amp;L'!$H$2:$GE$13,MATCH($B24,'Input_P&amp;L'!$F$2:$F$13,0),MATCH($A23&amp;F$18,'Input_P&amp;L'!$H$19:$GE$19&amp;'Input_P&amp;L'!$H$21:$GE$21,0))/$W$19,IF(AND(Input!$C$2='Drop Downs'!$AR$3,F$17&lt;='Drop Downs'!$AS$3),INDEX('Input_P&amp;L'!$H$2:$GE$13,MATCH($B24,'Input_P&amp;L'!$F$2:$F$13,0),MATCH($A23&amp;F$18,'Input_P&amp;L'!$H$19:$GE$19&amp;'Input_P&amp;L'!$H$21:$GE$21,0))/$W$19,IF(AND(Input!$C$2='Drop Downs'!$AR$4,F$17&lt;='Drop Downs'!$AS$4),INDEX('Input_P&amp;L'!$H$2:$GE$13,MATCH($B24,'Input_P&amp;L'!$F$2:$F$13,0),MATCH($A23&amp;F$18,'Input_P&amp;L'!$H$19:$GE$19&amp;'Input_P&amp;L'!$H$21:$GE$21,0))/$W$19,""))),"")*SUMIFS($C$14:$N$14,$C$12:$N$12,$B24),)</f>
        <v>0</v>
      </c>
      <c r="G24" s="1205">
        <f t="array" ref="G24">IFERROR(IFERROR(IF(AND(Input!$C$2='Drop Downs'!$AR$2,G$17&lt;='Drop Downs'!$AS$2),INDEX('Input_P&amp;L'!$H$2:$GE$13,MATCH($B24,'Input_P&amp;L'!$F$2:$F$13,0),MATCH($A23&amp;G$18,'Input_P&amp;L'!$H$19:$GE$19&amp;'Input_P&amp;L'!$H$21:$GE$21,0))/$W$19,IF(AND(Input!$C$2='Drop Downs'!$AR$3,G$17&lt;='Drop Downs'!$AS$3),INDEX('Input_P&amp;L'!$H$2:$GE$13,MATCH($B24,'Input_P&amp;L'!$F$2:$F$13,0),MATCH($A23&amp;G$18,'Input_P&amp;L'!$H$19:$GE$19&amp;'Input_P&amp;L'!$H$21:$GE$21,0))/$W$19,IF(AND(Input!$C$2='Drop Downs'!$AR$4,G$17&lt;='Drop Downs'!$AS$4),INDEX('Input_P&amp;L'!$H$2:$GE$13,MATCH($B24,'Input_P&amp;L'!$F$2:$F$13,0),MATCH($A23&amp;G$18,'Input_P&amp;L'!$H$19:$GE$19&amp;'Input_P&amp;L'!$H$21:$GE$21,0))/$W$19,""))),"")*SUMIFS($C$14:$N$14,$C$12:$N$12,$B24),)</f>
        <v>0</v>
      </c>
      <c r="H24" s="1205">
        <f t="array" ref="H24">IFERROR(IFERROR(IF(AND(Input!$C$2='Drop Downs'!$AR$2,H$17&lt;='Drop Downs'!$AS$2),INDEX('Input_P&amp;L'!$H$2:$GE$13,MATCH($B24,'Input_P&amp;L'!$F$2:$F$13,0),MATCH($A23&amp;H$18,'Input_P&amp;L'!$H$19:$GE$19&amp;'Input_P&amp;L'!$H$21:$GE$21,0))/$W$19,IF(AND(Input!$C$2='Drop Downs'!$AR$3,H$17&lt;='Drop Downs'!$AS$3),INDEX('Input_P&amp;L'!$H$2:$GE$13,MATCH($B24,'Input_P&amp;L'!$F$2:$F$13,0),MATCH($A23&amp;H$18,'Input_P&amp;L'!$H$19:$GE$19&amp;'Input_P&amp;L'!$H$21:$GE$21,0))/$W$19,IF(AND(Input!$C$2='Drop Downs'!$AR$4,H$17&lt;='Drop Downs'!$AS$4),INDEX('Input_P&amp;L'!$H$2:$GE$13,MATCH($B24,'Input_P&amp;L'!$F$2:$F$13,0),MATCH($A23&amp;H$18,'Input_P&amp;L'!$H$19:$GE$19&amp;'Input_P&amp;L'!$H$21:$GE$21,0))/$W$19,""))),"")*SUMIFS($C$14:$N$14,$C$12:$N$12,$B24),)</f>
        <v>0</v>
      </c>
      <c r="I24" s="1205">
        <f t="array" ref="I24">IFERROR(IFERROR(IF(AND(Input!$C$2='Drop Downs'!$AR$2,I$17&lt;='Drop Downs'!$AS$2),INDEX('Input_P&amp;L'!$H$2:$GE$13,MATCH($B24,'Input_P&amp;L'!$F$2:$F$13,0),MATCH($A23&amp;I$18,'Input_P&amp;L'!$H$19:$GE$19&amp;'Input_P&amp;L'!$H$21:$GE$21,0))/$W$19,IF(AND(Input!$C$2='Drop Downs'!$AR$3,I$17&lt;='Drop Downs'!$AS$3),INDEX('Input_P&amp;L'!$H$2:$GE$13,MATCH($B24,'Input_P&amp;L'!$F$2:$F$13,0),MATCH($A23&amp;I$18,'Input_P&amp;L'!$H$19:$GE$19&amp;'Input_P&amp;L'!$H$21:$GE$21,0))/$W$19,IF(AND(Input!$C$2='Drop Downs'!$AR$4,I$17&lt;='Drop Downs'!$AS$4),INDEX('Input_P&amp;L'!$H$2:$GE$13,MATCH($B24,'Input_P&amp;L'!$F$2:$F$13,0),MATCH($A23&amp;I$18,'Input_P&amp;L'!$H$19:$GE$19&amp;'Input_P&amp;L'!$H$21:$GE$21,0))/$W$19,""))),"")*SUMIFS($C$14:$N$14,$C$12:$N$12,$B24),)</f>
        <v>0</v>
      </c>
      <c r="J24" s="1205">
        <f t="array" ref="J24">IFERROR(IFERROR(IF(AND(Input!$C$2='Drop Downs'!$AR$2,J$17&lt;='Drop Downs'!$AS$2),INDEX('Input_P&amp;L'!$H$2:$GE$13,MATCH($B24,'Input_P&amp;L'!$F$2:$F$13,0),MATCH($A23&amp;J$18,'Input_P&amp;L'!$H$19:$GE$19&amp;'Input_P&amp;L'!$H$21:$GE$21,0))/$W$19,IF(AND(Input!$C$2='Drop Downs'!$AR$3,J$17&lt;='Drop Downs'!$AS$3),INDEX('Input_P&amp;L'!$H$2:$GE$13,MATCH($B24,'Input_P&amp;L'!$F$2:$F$13,0),MATCH($A23&amp;J$18,'Input_P&amp;L'!$H$19:$GE$19&amp;'Input_P&amp;L'!$H$21:$GE$21,0))/$W$19,IF(AND(Input!$C$2='Drop Downs'!$AR$4,J$17&lt;='Drop Downs'!$AS$4),INDEX('Input_P&amp;L'!$H$2:$GE$13,MATCH($B24,'Input_P&amp;L'!$F$2:$F$13,0),MATCH($A23&amp;J$18,'Input_P&amp;L'!$H$19:$GE$19&amp;'Input_P&amp;L'!$H$21:$GE$21,0))/$W$19,""))),"")*SUMIFS($C$14:$N$14,$C$12:$N$12,$B24),)</f>
        <v>0</v>
      </c>
      <c r="K24" s="1205">
        <f t="array" ref="K24">IFERROR(IFERROR(IF(AND(Input!$C$2='Drop Downs'!$AR$2,K$17&lt;='Drop Downs'!$AS$2),INDEX('Input_P&amp;L'!$H$2:$GE$13,MATCH($B24,'Input_P&amp;L'!$F$2:$F$13,0),MATCH($A23&amp;K$18,'Input_P&amp;L'!$H$19:$GE$19&amp;'Input_P&amp;L'!$H$21:$GE$21,0))/$W$19,IF(AND(Input!$C$2='Drop Downs'!$AR$3,K$17&lt;='Drop Downs'!$AS$3),INDEX('Input_P&amp;L'!$H$2:$GE$13,MATCH($B24,'Input_P&amp;L'!$F$2:$F$13,0),MATCH($A23&amp;K$18,'Input_P&amp;L'!$H$19:$GE$19&amp;'Input_P&amp;L'!$H$21:$GE$21,0))/$W$19,IF(AND(Input!$C$2='Drop Downs'!$AR$4,K$17&lt;='Drop Downs'!$AS$4),INDEX('Input_P&amp;L'!$H$2:$GE$13,MATCH($B24,'Input_P&amp;L'!$F$2:$F$13,0),MATCH($A23&amp;K$18,'Input_P&amp;L'!$H$19:$GE$19&amp;'Input_P&amp;L'!$H$21:$GE$21,0))/$W$19,""))),"")*SUMIFS($C$14:$N$14,$C$12:$N$12,$B24),)</f>
        <v>0</v>
      </c>
      <c r="L24" s="1205">
        <f t="array" ref="L24">IFERROR(IFERROR(IF(AND(Input!$C$2='Drop Downs'!$AR$2,L$17&lt;='Drop Downs'!$AS$2),INDEX('Input_P&amp;L'!$H$2:$GE$13,MATCH($B24,'Input_P&amp;L'!$F$2:$F$13,0),MATCH($A23&amp;L$18,'Input_P&amp;L'!$H$19:$GE$19&amp;'Input_P&amp;L'!$H$21:$GE$21,0))/$W$19,IF(AND(Input!$C$2='Drop Downs'!$AR$3,L$17&lt;='Drop Downs'!$AS$3),INDEX('Input_P&amp;L'!$H$2:$GE$13,MATCH($B24,'Input_P&amp;L'!$F$2:$F$13,0),MATCH($A23&amp;L$18,'Input_P&amp;L'!$H$19:$GE$19&amp;'Input_P&amp;L'!$H$21:$GE$21,0))/$W$19,IF(AND(Input!$C$2='Drop Downs'!$AR$4,L$17&lt;='Drop Downs'!$AS$4),INDEX('Input_P&amp;L'!$H$2:$GE$13,MATCH($B24,'Input_P&amp;L'!$F$2:$F$13,0),MATCH($A23&amp;L$18,'Input_P&amp;L'!$H$19:$GE$19&amp;'Input_P&amp;L'!$H$21:$GE$21,0))/$W$19,""))),"")*SUMIFS($C$14:$N$14,$C$12:$N$12,$B24),)</f>
        <v>0</v>
      </c>
      <c r="M24" s="1205">
        <f t="array" ref="M24">IFERROR(IFERROR(IF(AND(Input!$C$2='Drop Downs'!$AR$2,M$17&lt;='Drop Downs'!$AS$2),INDEX('Input_P&amp;L'!$H$2:$GE$13,MATCH($B24,'Input_P&amp;L'!$F$2:$F$13,0),MATCH($A23&amp;M$18,'Input_P&amp;L'!$H$19:$GE$19&amp;'Input_P&amp;L'!$H$21:$GE$21,0))/$W$19,IF(AND(Input!$C$2='Drop Downs'!$AR$3,M$17&lt;='Drop Downs'!$AS$3),INDEX('Input_P&amp;L'!$H$2:$GE$13,MATCH($B24,'Input_P&amp;L'!$F$2:$F$13,0),MATCH($A23&amp;M$18,'Input_P&amp;L'!$H$19:$GE$19&amp;'Input_P&amp;L'!$H$21:$GE$21,0))/$W$19,IF(AND(Input!$C$2='Drop Downs'!$AR$4,M$17&lt;='Drop Downs'!$AS$4),INDEX('Input_P&amp;L'!$H$2:$GE$13,MATCH($B24,'Input_P&amp;L'!$F$2:$F$13,0),MATCH($A23&amp;M$18,'Input_P&amp;L'!$H$19:$GE$19&amp;'Input_P&amp;L'!$H$21:$GE$21,0))/$W$19,""))),"")*SUMIFS($C$14:$N$14,$C$12:$N$12,$B24),)</f>
        <v>0</v>
      </c>
      <c r="N24" s="1205">
        <f t="array" ref="N24">IFERROR(IFERROR(IF(AND(Input!$C$2='Drop Downs'!$AR$2,N$17&lt;='Drop Downs'!$AS$2),INDEX('Input_P&amp;L'!$H$2:$GE$13,MATCH($B24,'Input_P&amp;L'!$F$2:$F$13,0),MATCH($A23&amp;N$18,'Input_P&amp;L'!$H$19:$GE$19&amp;'Input_P&amp;L'!$H$21:$GE$21,0))/$W$19,IF(AND(Input!$C$2='Drop Downs'!$AR$3,N$17&lt;='Drop Downs'!$AS$3),INDEX('Input_P&amp;L'!$H$2:$GE$13,MATCH($B24,'Input_P&amp;L'!$F$2:$F$13,0),MATCH($A23&amp;N$18,'Input_P&amp;L'!$H$19:$GE$19&amp;'Input_P&amp;L'!$H$21:$GE$21,0))/$W$19,IF(AND(Input!$C$2='Drop Downs'!$AR$4,N$17&lt;='Drop Downs'!$AS$4),INDEX('Input_P&amp;L'!$H$2:$GE$13,MATCH($B24,'Input_P&amp;L'!$F$2:$F$13,0),MATCH($A23&amp;N$18,'Input_P&amp;L'!$H$19:$GE$19&amp;'Input_P&amp;L'!$H$21:$GE$21,0))/$W$19,""))),"")*SUMIFS($C$14:$N$14,$C$12:$N$12,$B24),)</f>
        <v>0</v>
      </c>
      <c r="O24" s="1205">
        <f t="array" ref="O24">IFERROR(IFERROR(IF(AND(Input!$C$2='Drop Downs'!$AR$2,O$17&lt;='Drop Downs'!$AS$2),INDEX('Input_P&amp;L'!$H$2:$GE$13,MATCH($B24,'Input_P&amp;L'!$F$2:$F$13,0),MATCH($A23&amp;O$18,'Input_P&amp;L'!$H$19:$GE$19&amp;'Input_P&amp;L'!$H$21:$GE$21,0))/$W$19,IF(AND(Input!$C$2='Drop Downs'!$AR$3,O$17&lt;='Drop Downs'!$AS$3),INDEX('Input_P&amp;L'!$H$2:$GE$13,MATCH($B24,'Input_P&amp;L'!$F$2:$F$13,0),MATCH($A23&amp;O$18,'Input_P&amp;L'!$H$19:$GE$19&amp;'Input_P&amp;L'!$H$21:$GE$21,0))/$W$19,IF(AND(Input!$C$2='Drop Downs'!$AR$4,O$17&lt;='Drop Downs'!$AS$4),INDEX('Input_P&amp;L'!$H$2:$GE$13,MATCH($B24,'Input_P&amp;L'!$F$2:$F$13,0),MATCH($A23&amp;O$18,'Input_P&amp;L'!$H$19:$GE$19&amp;'Input_P&amp;L'!$H$21:$GE$21,0))/$W$19,""))),"")*SUMIFS($C$14:$N$14,$C$12:$N$12,$B24),)</f>
        <v>0</v>
      </c>
      <c r="P24" s="1205">
        <f t="array" ref="P24">IFERROR(IFERROR(IF(AND(Input!$C$2='Drop Downs'!$AR$2,P$17&lt;='Drop Downs'!$AS$2),INDEX('Input_P&amp;L'!$H$2:$GE$13,MATCH($B24,'Input_P&amp;L'!$F$2:$F$13,0),MATCH($A23&amp;P$18,'Input_P&amp;L'!$H$19:$GE$19&amp;'Input_P&amp;L'!$H$21:$GE$21,0))/$W$19,IF(AND(Input!$C$2='Drop Downs'!$AR$3,P$17&lt;='Drop Downs'!$AS$3),INDEX('Input_P&amp;L'!$H$2:$GE$13,MATCH($B24,'Input_P&amp;L'!$F$2:$F$13,0),MATCH($A23&amp;P$18,'Input_P&amp;L'!$H$19:$GE$19&amp;'Input_P&amp;L'!$H$21:$GE$21,0))/$W$19,IF(AND(Input!$C$2='Drop Downs'!$AR$4,P$17&lt;='Drop Downs'!$AS$4),INDEX('Input_P&amp;L'!$H$2:$GE$13,MATCH($B24,'Input_P&amp;L'!$F$2:$F$13,0),MATCH($A23&amp;P$18,'Input_P&amp;L'!$H$19:$GE$19&amp;'Input_P&amp;L'!$H$21:$GE$21,0))/$W$19,""))),"")*SUMIFS($C$14:$N$14,$C$12:$N$12,$B24),)</f>
        <v>0</v>
      </c>
      <c r="Q24" s="1205">
        <f t="array" ref="Q24">IFERROR(IFERROR(IF(AND(Input!$C$2='Drop Downs'!$AR$2,Q$17&lt;='Drop Downs'!$AS$2),INDEX('Input_P&amp;L'!$H$2:$GE$13,MATCH($B24,'Input_P&amp;L'!$F$2:$F$13,0),MATCH($A23&amp;Q$18,'Input_P&amp;L'!$H$19:$GE$19&amp;'Input_P&amp;L'!$H$21:$GE$21,0))/$W$19,IF(AND(Input!$C$2='Drop Downs'!$AR$3,Q$17&lt;='Drop Downs'!$AS$3),INDEX('Input_P&amp;L'!$H$2:$GE$13,MATCH($B24,'Input_P&amp;L'!$F$2:$F$13,0),MATCH($A23&amp;Q$18,'Input_P&amp;L'!$H$19:$GE$19&amp;'Input_P&amp;L'!$H$21:$GE$21,0))/$W$19,IF(AND(Input!$C$2='Drop Downs'!$AR$4,Q$17&lt;='Drop Downs'!$AS$4),INDEX('Input_P&amp;L'!$H$2:$GE$13,MATCH($B24,'Input_P&amp;L'!$F$2:$F$13,0),MATCH($A23&amp;Q$18,'Input_P&amp;L'!$H$19:$GE$19&amp;'Input_P&amp;L'!$H$21:$GE$21,0))/$W$19,""))),"")*SUMIFS($C$14:$N$14,$C$12:$N$12,$B24),)</f>
        <v>0</v>
      </c>
      <c r="R24" s="1205">
        <f t="array" ref="R24">IFERROR(IFERROR(IF(AND(Input!$C$2='Drop Downs'!$AR$2,R$17&lt;='Drop Downs'!$AS$2),INDEX('Input_P&amp;L'!$H$2:$GE$13,MATCH($B24,'Input_P&amp;L'!$F$2:$F$13,0),MATCH($A23&amp;R$18,'Input_P&amp;L'!$H$19:$GE$19&amp;'Input_P&amp;L'!$H$21:$GE$21,0))/$W$19,IF(AND(Input!$C$2='Drop Downs'!$AR$3,R$17&lt;='Drop Downs'!$AS$3),INDEX('Input_P&amp;L'!$H$2:$GE$13,MATCH($B24,'Input_P&amp;L'!$F$2:$F$13,0),MATCH($A23&amp;R$18,'Input_P&amp;L'!$H$19:$GE$19&amp;'Input_P&amp;L'!$H$21:$GE$21,0))/$W$19,IF(AND(Input!$C$2='Drop Downs'!$AR$4,R$17&lt;='Drop Downs'!$AS$4),INDEX('Input_P&amp;L'!$H$2:$GE$13,MATCH($B24,'Input_P&amp;L'!$F$2:$F$13,0),MATCH($A23&amp;R$18,'Input_P&amp;L'!$H$19:$GE$19&amp;'Input_P&amp;L'!$H$21:$GE$21,0))/$W$19,""))),"")*SUMIFS($C$14:$N$14,$C$12:$N$12,$B24),)</f>
        <v>0</v>
      </c>
      <c r="T24" s="1205"/>
    </row>
    <row r="25" spans="1:23">
      <c r="A25" s="1172" t="s">
        <v>313</v>
      </c>
      <c r="B25" s="1206" t="s">
        <v>366</v>
      </c>
      <c r="C25" s="1205">
        <f t="array" ref="C25">IFERROR(IFERROR(IF(AND(Input!$C$2='Drop Downs'!$AR$2,C$17&lt;='Drop Downs'!$AS$2),INDEX('Input_P&amp;L'!$H$2:$GE$13,MATCH($B25,'Input_P&amp;L'!$F$2:$F$13,0),MATCH($A24&amp;C$18,'Input_P&amp;L'!$H$19:$GE$19&amp;'Input_P&amp;L'!$H$21:$GE$21,0))/$W$19,IF(AND(Input!$C$2='Drop Downs'!$AR$3,C$17&lt;='Drop Downs'!$AS$3),INDEX('Input_P&amp;L'!$H$2:$GE$13,MATCH($B25,'Input_P&amp;L'!$F$2:$F$13,0),MATCH($A24&amp;C$18,'Input_P&amp;L'!$H$19:$GE$19&amp;'Input_P&amp;L'!$H$21:$GE$21,0))/$W$19,IF(AND(Input!$C$2='Drop Downs'!$AR$4,C$17&lt;='Drop Downs'!$AS$4),INDEX('Input_P&amp;L'!$H$2:$GE$13,MATCH($B25,'Input_P&amp;L'!$F$2:$F$13,0),MATCH($A24&amp;C$18,'Input_P&amp;L'!$H$19:$GE$19&amp;'Input_P&amp;L'!$H$21:$GE$21,0))/$W$19,""))),"")*SUMIFS($C$14:$N$14,$C$12:$N$12,$B25),)</f>
        <v>0</v>
      </c>
      <c r="D25" s="1205">
        <f t="array" ref="D25">IFERROR(IFERROR(IF(AND(Input!$C$2='Drop Downs'!$AR$2,D$17&lt;='Drop Downs'!$AS$2),INDEX('Input_P&amp;L'!$H$2:$GE$13,MATCH($B25,'Input_P&amp;L'!$F$2:$F$13,0),MATCH($A24&amp;D$18,'Input_P&amp;L'!$H$19:$GE$19&amp;'Input_P&amp;L'!$H$21:$GE$21,0))/$W$19,IF(AND(Input!$C$2='Drop Downs'!$AR$3,D$17&lt;='Drop Downs'!$AS$3),INDEX('Input_P&amp;L'!$H$2:$GE$13,MATCH($B25,'Input_P&amp;L'!$F$2:$F$13,0),MATCH($A24&amp;D$18,'Input_P&amp;L'!$H$19:$GE$19&amp;'Input_P&amp;L'!$H$21:$GE$21,0))/$W$19,IF(AND(Input!$C$2='Drop Downs'!$AR$4,D$17&lt;='Drop Downs'!$AS$4),INDEX('Input_P&amp;L'!$H$2:$GE$13,MATCH($B25,'Input_P&amp;L'!$F$2:$F$13,0),MATCH($A24&amp;D$18,'Input_P&amp;L'!$H$19:$GE$19&amp;'Input_P&amp;L'!$H$21:$GE$21,0))/$W$19,""))),"")*SUMIFS($C$14:$N$14,$C$12:$N$12,$B25),)</f>
        <v>0</v>
      </c>
      <c r="E25" s="1205">
        <f t="array" ref="E25">IFERROR(IFERROR(IF(AND(Input!$C$2='Drop Downs'!$AR$2,E$17&lt;='Drop Downs'!$AS$2),INDEX('Input_P&amp;L'!$H$2:$GE$13,MATCH($B25,'Input_P&amp;L'!$F$2:$F$13,0),MATCH($A24&amp;E$18,'Input_P&amp;L'!$H$19:$GE$19&amp;'Input_P&amp;L'!$H$21:$GE$21,0))/$W$19,IF(AND(Input!$C$2='Drop Downs'!$AR$3,E$17&lt;='Drop Downs'!$AS$3),INDEX('Input_P&amp;L'!$H$2:$GE$13,MATCH($B25,'Input_P&amp;L'!$F$2:$F$13,0),MATCH($A24&amp;E$18,'Input_P&amp;L'!$H$19:$GE$19&amp;'Input_P&amp;L'!$H$21:$GE$21,0))/$W$19,IF(AND(Input!$C$2='Drop Downs'!$AR$4,E$17&lt;='Drop Downs'!$AS$4),INDEX('Input_P&amp;L'!$H$2:$GE$13,MATCH($B25,'Input_P&amp;L'!$F$2:$F$13,0),MATCH($A24&amp;E$18,'Input_P&amp;L'!$H$19:$GE$19&amp;'Input_P&amp;L'!$H$21:$GE$21,0))/$W$19,""))),"")*SUMIFS($C$14:$N$14,$C$12:$N$12,$B25),)</f>
        <v>0</v>
      </c>
      <c r="F25" s="1205">
        <f t="array" ref="F25">IFERROR(IFERROR(IF(AND(Input!$C$2='Drop Downs'!$AR$2,F$17&lt;='Drop Downs'!$AS$2),INDEX('Input_P&amp;L'!$H$2:$GE$13,MATCH($B25,'Input_P&amp;L'!$F$2:$F$13,0),MATCH($A24&amp;F$18,'Input_P&amp;L'!$H$19:$GE$19&amp;'Input_P&amp;L'!$H$21:$GE$21,0))/$W$19,IF(AND(Input!$C$2='Drop Downs'!$AR$3,F$17&lt;='Drop Downs'!$AS$3),INDEX('Input_P&amp;L'!$H$2:$GE$13,MATCH($B25,'Input_P&amp;L'!$F$2:$F$13,0),MATCH($A24&amp;F$18,'Input_P&amp;L'!$H$19:$GE$19&amp;'Input_P&amp;L'!$H$21:$GE$21,0))/$W$19,IF(AND(Input!$C$2='Drop Downs'!$AR$4,F$17&lt;='Drop Downs'!$AS$4),INDEX('Input_P&amp;L'!$H$2:$GE$13,MATCH($B25,'Input_P&amp;L'!$F$2:$F$13,0),MATCH($A24&amp;F$18,'Input_P&amp;L'!$H$19:$GE$19&amp;'Input_P&amp;L'!$H$21:$GE$21,0))/$W$19,""))),"")*SUMIFS($C$14:$N$14,$C$12:$N$12,$B25),)</f>
        <v>0</v>
      </c>
      <c r="G25" s="1205">
        <f t="array" ref="G25">IFERROR(IFERROR(IF(AND(Input!$C$2='Drop Downs'!$AR$2,G$17&lt;='Drop Downs'!$AS$2),INDEX('Input_P&amp;L'!$H$2:$GE$13,MATCH($B25,'Input_P&amp;L'!$F$2:$F$13,0),MATCH($A24&amp;G$18,'Input_P&amp;L'!$H$19:$GE$19&amp;'Input_P&amp;L'!$H$21:$GE$21,0))/$W$19,IF(AND(Input!$C$2='Drop Downs'!$AR$3,G$17&lt;='Drop Downs'!$AS$3),INDEX('Input_P&amp;L'!$H$2:$GE$13,MATCH($B25,'Input_P&amp;L'!$F$2:$F$13,0),MATCH($A24&amp;G$18,'Input_P&amp;L'!$H$19:$GE$19&amp;'Input_P&amp;L'!$H$21:$GE$21,0))/$W$19,IF(AND(Input!$C$2='Drop Downs'!$AR$4,G$17&lt;='Drop Downs'!$AS$4),INDEX('Input_P&amp;L'!$H$2:$GE$13,MATCH($B25,'Input_P&amp;L'!$F$2:$F$13,0),MATCH($A24&amp;G$18,'Input_P&amp;L'!$H$19:$GE$19&amp;'Input_P&amp;L'!$H$21:$GE$21,0))/$W$19,""))),"")*SUMIFS($C$14:$N$14,$C$12:$N$12,$B25),)</f>
        <v>0</v>
      </c>
      <c r="H25" s="1205">
        <f t="array" ref="H25">IFERROR(IFERROR(IF(AND(Input!$C$2='Drop Downs'!$AR$2,H$17&lt;='Drop Downs'!$AS$2),INDEX('Input_P&amp;L'!$H$2:$GE$13,MATCH($B25,'Input_P&amp;L'!$F$2:$F$13,0),MATCH($A24&amp;H$18,'Input_P&amp;L'!$H$19:$GE$19&amp;'Input_P&amp;L'!$H$21:$GE$21,0))/$W$19,IF(AND(Input!$C$2='Drop Downs'!$AR$3,H$17&lt;='Drop Downs'!$AS$3),INDEX('Input_P&amp;L'!$H$2:$GE$13,MATCH($B25,'Input_P&amp;L'!$F$2:$F$13,0),MATCH($A24&amp;H$18,'Input_P&amp;L'!$H$19:$GE$19&amp;'Input_P&amp;L'!$H$21:$GE$21,0))/$W$19,IF(AND(Input!$C$2='Drop Downs'!$AR$4,H$17&lt;='Drop Downs'!$AS$4),INDEX('Input_P&amp;L'!$H$2:$GE$13,MATCH($B25,'Input_P&amp;L'!$F$2:$F$13,0),MATCH($A24&amp;H$18,'Input_P&amp;L'!$H$19:$GE$19&amp;'Input_P&amp;L'!$H$21:$GE$21,0))/$W$19,""))),"")*SUMIFS($C$14:$N$14,$C$12:$N$12,$B25),)</f>
        <v>0</v>
      </c>
      <c r="I25" s="1205">
        <f t="array" ref="I25">IFERROR(IFERROR(IF(AND(Input!$C$2='Drop Downs'!$AR$2,I$17&lt;='Drop Downs'!$AS$2),INDEX('Input_P&amp;L'!$H$2:$GE$13,MATCH($B25,'Input_P&amp;L'!$F$2:$F$13,0),MATCH($A24&amp;I$18,'Input_P&amp;L'!$H$19:$GE$19&amp;'Input_P&amp;L'!$H$21:$GE$21,0))/$W$19,IF(AND(Input!$C$2='Drop Downs'!$AR$3,I$17&lt;='Drop Downs'!$AS$3),INDEX('Input_P&amp;L'!$H$2:$GE$13,MATCH($B25,'Input_P&amp;L'!$F$2:$F$13,0),MATCH($A24&amp;I$18,'Input_P&amp;L'!$H$19:$GE$19&amp;'Input_P&amp;L'!$H$21:$GE$21,0))/$W$19,IF(AND(Input!$C$2='Drop Downs'!$AR$4,I$17&lt;='Drop Downs'!$AS$4),INDEX('Input_P&amp;L'!$H$2:$GE$13,MATCH($B25,'Input_P&amp;L'!$F$2:$F$13,0),MATCH($A24&amp;I$18,'Input_P&amp;L'!$H$19:$GE$19&amp;'Input_P&amp;L'!$H$21:$GE$21,0))/$W$19,""))),"")*SUMIFS($C$14:$N$14,$C$12:$N$12,$B25),)</f>
        <v>0</v>
      </c>
      <c r="J25" s="1205">
        <f t="array" ref="J25">IFERROR(IFERROR(IF(AND(Input!$C$2='Drop Downs'!$AR$2,J$17&lt;='Drop Downs'!$AS$2),INDEX('Input_P&amp;L'!$H$2:$GE$13,MATCH($B25,'Input_P&amp;L'!$F$2:$F$13,0),MATCH($A24&amp;J$18,'Input_P&amp;L'!$H$19:$GE$19&amp;'Input_P&amp;L'!$H$21:$GE$21,0))/$W$19,IF(AND(Input!$C$2='Drop Downs'!$AR$3,J$17&lt;='Drop Downs'!$AS$3),INDEX('Input_P&amp;L'!$H$2:$GE$13,MATCH($B25,'Input_P&amp;L'!$F$2:$F$13,0),MATCH($A24&amp;J$18,'Input_P&amp;L'!$H$19:$GE$19&amp;'Input_P&amp;L'!$H$21:$GE$21,0))/$W$19,IF(AND(Input!$C$2='Drop Downs'!$AR$4,J$17&lt;='Drop Downs'!$AS$4),INDEX('Input_P&amp;L'!$H$2:$GE$13,MATCH($B25,'Input_P&amp;L'!$F$2:$F$13,0),MATCH($A24&amp;J$18,'Input_P&amp;L'!$H$19:$GE$19&amp;'Input_P&amp;L'!$H$21:$GE$21,0))/$W$19,""))),"")*SUMIFS($C$14:$N$14,$C$12:$N$12,$B25),)</f>
        <v>0</v>
      </c>
      <c r="K25" s="1205">
        <f t="array" ref="K25">IFERROR(IFERROR(IF(AND(Input!$C$2='Drop Downs'!$AR$2,K$17&lt;='Drop Downs'!$AS$2),INDEX('Input_P&amp;L'!$H$2:$GE$13,MATCH($B25,'Input_P&amp;L'!$F$2:$F$13,0),MATCH($A24&amp;K$18,'Input_P&amp;L'!$H$19:$GE$19&amp;'Input_P&amp;L'!$H$21:$GE$21,0))/$W$19,IF(AND(Input!$C$2='Drop Downs'!$AR$3,K$17&lt;='Drop Downs'!$AS$3),INDEX('Input_P&amp;L'!$H$2:$GE$13,MATCH($B25,'Input_P&amp;L'!$F$2:$F$13,0),MATCH($A24&amp;K$18,'Input_P&amp;L'!$H$19:$GE$19&amp;'Input_P&amp;L'!$H$21:$GE$21,0))/$W$19,IF(AND(Input!$C$2='Drop Downs'!$AR$4,K$17&lt;='Drop Downs'!$AS$4),INDEX('Input_P&amp;L'!$H$2:$GE$13,MATCH($B25,'Input_P&amp;L'!$F$2:$F$13,0),MATCH($A24&amp;K$18,'Input_P&amp;L'!$H$19:$GE$19&amp;'Input_P&amp;L'!$H$21:$GE$21,0))/$W$19,""))),"")*SUMIFS($C$14:$N$14,$C$12:$N$12,$B25),)</f>
        <v>0</v>
      </c>
      <c r="L25" s="1205">
        <f t="array" ref="L25">IFERROR(IFERROR(IF(AND(Input!$C$2='Drop Downs'!$AR$2,L$17&lt;='Drop Downs'!$AS$2),INDEX('Input_P&amp;L'!$H$2:$GE$13,MATCH($B25,'Input_P&amp;L'!$F$2:$F$13,0),MATCH($A24&amp;L$18,'Input_P&amp;L'!$H$19:$GE$19&amp;'Input_P&amp;L'!$H$21:$GE$21,0))/$W$19,IF(AND(Input!$C$2='Drop Downs'!$AR$3,L$17&lt;='Drop Downs'!$AS$3),INDEX('Input_P&amp;L'!$H$2:$GE$13,MATCH($B25,'Input_P&amp;L'!$F$2:$F$13,0),MATCH($A24&amp;L$18,'Input_P&amp;L'!$H$19:$GE$19&amp;'Input_P&amp;L'!$H$21:$GE$21,0))/$W$19,IF(AND(Input!$C$2='Drop Downs'!$AR$4,L$17&lt;='Drop Downs'!$AS$4),INDEX('Input_P&amp;L'!$H$2:$GE$13,MATCH($B25,'Input_P&amp;L'!$F$2:$F$13,0),MATCH($A24&amp;L$18,'Input_P&amp;L'!$H$19:$GE$19&amp;'Input_P&amp;L'!$H$21:$GE$21,0))/$W$19,""))),"")*SUMIFS($C$14:$N$14,$C$12:$N$12,$B25),)</f>
        <v>0</v>
      </c>
      <c r="M25" s="1205">
        <f t="array" ref="M25">IFERROR(IFERROR(IF(AND(Input!$C$2='Drop Downs'!$AR$2,M$17&lt;='Drop Downs'!$AS$2),INDEX('Input_P&amp;L'!$H$2:$GE$13,MATCH($B25,'Input_P&amp;L'!$F$2:$F$13,0),MATCH($A24&amp;M$18,'Input_P&amp;L'!$H$19:$GE$19&amp;'Input_P&amp;L'!$H$21:$GE$21,0))/$W$19,IF(AND(Input!$C$2='Drop Downs'!$AR$3,M$17&lt;='Drop Downs'!$AS$3),INDEX('Input_P&amp;L'!$H$2:$GE$13,MATCH($B25,'Input_P&amp;L'!$F$2:$F$13,0),MATCH($A24&amp;M$18,'Input_P&amp;L'!$H$19:$GE$19&amp;'Input_P&amp;L'!$H$21:$GE$21,0))/$W$19,IF(AND(Input!$C$2='Drop Downs'!$AR$4,M$17&lt;='Drop Downs'!$AS$4),INDEX('Input_P&amp;L'!$H$2:$GE$13,MATCH($B25,'Input_P&amp;L'!$F$2:$F$13,0),MATCH($A24&amp;M$18,'Input_P&amp;L'!$H$19:$GE$19&amp;'Input_P&amp;L'!$H$21:$GE$21,0))/$W$19,""))),"")*SUMIFS($C$14:$N$14,$C$12:$N$12,$B25),)</f>
        <v>0</v>
      </c>
      <c r="N25" s="1205">
        <f t="array" ref="N25">IFERROR(IFERROR(IF(AND(Input!$C$2='Drop Downs'!$AR$2,N$17&lt;='Drop Downs'!$AS$2),INDEX('Input_P&amp;L'!$H$2:$GE$13,MATCH($B25,'Input_P&amp;L'!$F$2:$F$13,0),MATCH($A24&amp;N$18,'Input_P&amp;L'!$H$19:$GE$19&amp;'Input_P&amp;L'!$H$21:$GE$21,0))/$W$19,IF(AND(Input!$C$2='Drop Downs'!$AR$3,N$17&lt;='Drop Downs'!$AS$3),INDEX('Input_P&amp;L'!$H$2:$GE$13,MATCH($B25,'Input_P&amp;L'!$F$2:$F$13,0),MATCH($A24&amp;N$18,'Input_P&amp;L'!$H$19:$GE$19&amp;'Input_P&amp;L'!$H$21:$GE$21,0))/$W$19,IF(AND(Input!$C$2='Drop Downs'!$AR$4,N$17&lt;='Drop Downs'!$AS$4),INDEX('Input_P&amp;L'!$H$2:$GE$13,MATCH($B25,'Input_P&amp;L'!$F$2:$F$13,0),MATCH($A24&amp;N$18,'Input_P&amp;L'!$H$19:$GE$19&amp;'Input_P&amp;L'!$H$21:$GE$21,0))/$W$19,""))),"")*SUMIFS($C$14:$N$14,$C$12:$N$12,$B25),)</f>
        <v>0</v>
      </c>
      <c r="O25" s="1205">
        <f t="array" ref="O25">IFERROR(IFERROR(IF(AND(Input!$C$2='Drop Downs'!$AR$2,O$17&lt;='Drop Downs'!$AS$2),INDEX('Input_P&amp;L'!$H$2:$GE$13,MATCH($B25,'Input_P&amp;L'!$F$2:$F$13,0),MATCH($A24&amp;O$18,'Input_P&amp;L'!$H$19:$GE$19&amp;'Input_P&amp;L'!$H$21:$GE$21,0))/$W$19,IF(AND(Input!$C$2='Drop Downs'!$AR$3,O$17&lt;='Drop Downs'!$AS$3),INDEX('Input_P&amp;L'!$H$2:$GE$13,MATCH($B25,'Input_P&amp;L'!$F$2:$F$13,0),MATCH($A24&amp;O$18,'Input_P&amp;L'!$H$19:$GE$19&amp;'Input_P&amp;L'!$H$21:$GE$21,0))/$W$19,IF(AND(Input!$C$2='Drop Downs'!$AR$4,O$17&lt;='Drop Downs'!$AS$4),INDEX('Input_P&amp;L'!$H$2:$GE$13,MATCH($B25,'Input_P&amp;L'!$F$2:$F$13,0),MATCH($A24&amp;O$18,'Input_P&amp;L'!$H$19:$GE$19&amp;'Input_P&amp;L'!$H$21:$GE$21,0))/$W$19,""))),"")*SUMIFS($C$14:$N$14,$C$12:$N$12,$B25),)</f>
        <v>0</v>
      </c>
      <c r="P25" s="1205">
        <f t="array" ref="P25">IFERROR(IFERROR(IF(AND(Input!$C$2='Drop Downs'!$AR$2,P$17&lt;='Drop Downs'!$AS$2),INDEX('Input_P&amp;L'!$H$2:$GE$13,MATCH($B25,'Input_P&amp;L'!$F$2:$F$13,0),MATCH($A24&amp;P$18,'Input_P&amp;L'!$H$19:$GE$19&amp;'Input_P&amp;L'!$H$21:$GE$21,0))/$W$19,IF(AND(Input!$C$2='Drop Downs'!$AR$3,P$17&lt;='Drop Downs'!$AS$3),INDEX('Input_P&amp;L'!$H$2:$GE$13,MATCH($B25,'Input_P&amp;L'!$F$2:$F$13,0),MATCH($A24&amp;P$18,'Input_P&amp;L'!$H$19:$GE$19&amp;'Input_P&amp;L'!$H$21:$GE$21,0))/$W$19,IF(AND(Input!$C$2='Drop Downs'!$AR$4,P$17&lt;='Drop Downs'!$AS$4),INDEX('Input_P&amp;L'!$H$2:$GE$13,MATCH($B25,'Input_P&amp;L'!$F$2:$F$13,0),MATCH($A24&amp;P$18,'Input_P&amp;L'!$H$19:$GE$19&amp;'Input_P&amp;L'!$H$21:$GE$21,0))/$W$19,""))),"")*SUMIFS($C$14:$N$14,$C$12:$N$12,$B25),)</f>
        <v>0</v>
      </c>
      <c r="Q25" s="1205">
        <f t="array" ref="Q25">IFERROR(IFERROR(IF(AND(Input!$C$2='Drop Downs'!$AR$2,Q$17&lt;='Drop Downs'!$AS$2),INDEX('Input_P&amp;L'!$H$2:$GE$13,MATCH($B25,'Input_P&amp;L'!$F$2:$F$13,0),MATCH($A24&amp;Q$18,'Input_P&amp;L'!$H$19:$GE$19&amp;'Input_P&amp;L'!$H$21:$GE$21,0))/$W$19,IF(AND(Input!$C$2='Drop Downs'!$AR$3,Q$17&lt;='Drop Downs'!$AS$3),INDEX('Input_P&amp;L'!$H$2:$GE$13,MATCH($B25,'Input_P&amp;L'!$F$2:$F$13,0),MATCH($A24&amp;Q$18,'Input_P&amp;L'!$H$19:$GE$19&amp;'Input_P&amp;L'!$H$21:$GE$21,0))/$W$19,IF(AND(Input!$C$2='Drop Downs'!$AR$4,Q$17&lt;='Drop Downs'!$AS$4),INDEX('Input_P&amp;L'!$H$2:$GE$13,MATCH($B25,'Input_P&amp;L'!$F$2:$F$13,0),MATCH($A24&amp;Q$18,'Input_P&amp;L'!$H$19:$GE$19&amp;'Input_P&amp;L'!$H$21:$GE$21,0))/$W$19,""))),"")*SUMIFS($C$14:$N$14,$C$12:$N$12,$B25),)</f>
        <v>0</v>
      </c>
      <c r="R25" s="1205">
        <f t="array" ref="R25">IFERROR(IFERROR(IF(AND(Input!$C$2='Drop Downs'!$AR$2,R$17&lt;='Drop Downs'!$AS$2),INDEX('Input_P&amp;L'!$H$2:$GE$13,MATCH($B25,'Input_P&amp;L'!$F$2:$F$13,0),MATCH($A24&amp;R$18,'Input_P&amp;L'!$H$19:$GE$19&amp;'Input_P&amp;L'!$H$21:$GE$21,0))/$W$19,IF(AND(Input!$C$2='Drop Downs'!$AR$3,R$17&lt;='Drop Downs'!$AS$3),INDEX('Input_P&amp;L'!$H$2:$GE$13,MATCH($B25,'Input_P&amp;L'!$F$2:$F$13,0),MATCH($A24&amp;R$18,'Input_P&amp;L'!$H$19:$GE$19&amp;'Input_P&amp;L'!$H$21:$GE$21,0))/$W$19,IF(AND(Input!$C$2='Drop Downs'!$AR$4,R$17&lt;='Drop Downs'!$AS$4),INDEX('Input_P&amp;L'!$H$2:$GE$13,MATCH($B25,'Input_P&amp;L'!$F$2:$F$13,0),MATCH($A24&amp;R$18,'Input_P&amp;L'!$H$19:$GE$19&amp;'Input_P&amp;L'!$H$21:$GE$21,0))/$W$19,""))),"")*SUMIFS($C$14:$N$14,$C$12:$N$12,$B25),)</f>
        <v>0</v>
      </c>
      <c r="T25" s="1205"/>
    </row>
    <row r="26" spans="1:23">
      <c r="A26" s="1172" t="s">
        <v>313</v>
      </c>
      <c r="B26" s="1206" t="s">
        <v>723</v>
      </c>
      <c r="C26" s="1205">
        <f t="array" ref="C26">IFERROR(IFERROR(IF(AND(Input!$C$2='Drop Downs'!$AR$2,C$17&lt;='Drop Downs'!$AS$2),INDEX('Input_P&amp;L'!$H$2:$GE$13,MATCH($B26,'Input_P&amp;L'!$F$2:$F$13,0),MATCH($A25&amp;C$18,'Input_P&amp;L'!$H$19:$GE$19&amp;'Input_P&amp;L'!$H$21:$GE$21,0))/$W$19,IF(AND(Input!$C$2='Drop Downs'!$AR$3,C$17&lt;='Drop Downs'!$AS$3),INDEX('Input_P&amp;L'!$H$2:$GE$13,MATCH($B26,'Input_P&amp;L'!$F$2:$F$13,0),MATCH($A25&amp;C$18,'Input_P&amp;L'!$H$19:$GE$19&amp;'Input_P&amp;L'!$H$21:$GE$21,0))/$W$19,IF(AND(Input!$C$2='Drop Downs'!$AR$4,C$17&lt;='Drop Downs'!$AS$4),INDEX('Input_P&amp;L'!$H$2:$GE$13,MATCH($B26,'Input_P&amp;L'!$F$2:$F$13,0),MATCH($A25&amp;C$18,'Input_P&amp;L'!$H$19:$GE$19&amp;'Input_P&amp;L'!$H$21:$GE$21,0))/$W$19,""))),"")*SUMIFS($C$14:$N$14,$C$12:$N$12,$B26),)</f>
        <v>0</v>
      </c>
      <c r="D26" s="1205">
        <f t="array" ref="D26">IFERROR(IFERROR(IF(AND(Input!$C$2='Drop Downs'!$AR$2,D$17&lt;='Drop Downs'!$AS$2),INDEX('Input_P&amp;L'!$H$2:$GE$13,MATCH($B26,'Input_P&amp;L'!$F$2:$F$13,0),MATCH($A25&amp;D$18,'Input_P&amp;L'!$H$19:$GE$19&amp;'Input_P&amp;L'!$H$21:$GE$21,0))/$W$19,IF(AND(Input!$C$2='Drop Downs'!$AR$3,D$17&lt;='Drop Downs'!$AS$3),INDEX('Input_P&amp;L'!$H$2:$GE$13,MATCH($B26,'Input_P&amp;L'!$F$2:$F$13,0),MATCH($A25&amp;D$18,'Input_P&amp;L'!$H$19:$GE$19&amp;'Input_P&amp;L'!$H$21:$GE$21,0))/$W$19,IF(AND(Input!$C$2='Drop Downs'!$AR$4,D$17&lt;='Drop Downs'!$AS$4),INDEX('Input_P&amp;L'!$H$2:$GE$13,MATCH($B26,'Input_P&amp;L'!$F$2:$F$13,0),MATCH($A25&amp;D$18,'Input_P&amp;L'!$H$19:$GE$19&amp;'Input_P&amp;L'!$H$21:$GE$21,0))/$W$19,""))),"")*SUMIFS($C$14:$N$14,$C$12:$N$12,$B26),)</f>
        <v>0</v>
      </c>
      <c r="E26" s="1205">
        <f t="array" ref="E26">IFERROR(IFERROR(IF(AND(Input!$C$2='Drop Downs'!$AR$2,E$17&lt;='Drop Downs'!$AS$2),INDEX('Input_P&amp;L'!$H$2:$GE$13,MATCH($B26,'Input_P&amp;L'!$F$2:$F$13,0),MATCH($A25&amp;E$18,'Input_P&amp;L'!$H$19:$GE$19&amp;'Input_P&amp;L'!$H$21:$GE$21,0))/$W$19,IF(AND(Input!$C$2='Drop Downs'!$AR$3,E$17&lt;='Drop Downs'!$AS$3),INDEX('Input_P&amp;L'!$H$2:$GE$13,MATCH($B26,'Input_P&amp;L'!$F$2:$F$13,0),MATCH($A25&amp;E$18,'Input_P&amp;L'!$H$19:$GE$19&amp;'Input_P&amp;L'!$H$21:$GE$21,0))/$W$19,IF(AND(Input!$C$2='Drop Downs'!$AR$4,E$17&lt;='Drop Downs'!$AS$4),INDEX('Input_P&amp;L'!$H$2:$GE$13,MATCH($B26,'Input_P&amp;L'!$F$2:$F$13,0),MATCH($A25&amp;E$18,'Input_P&amp;L'!$H$19:$GE$19&amp;'Input_P&amp;L'!$H$21:$GE$21,0))/$W$19,""))),"")*SUMIFS($C$14:$N$14,$C$12:$N$12,$B26),)</f>
        <v>0</v>
      </c>
      <c r="F26" s="1205">
        <f t="array" ref="F26">IFERROR(IFERROR(IF(AND(Input!$C$2='Drop Downs'!$AR$2,F$17&lt;='Drop Downs'!$AS$2),INDEX('Input_P&amp;L'!$H$2:$GE$13,MATCH($B26,'Input_P&amp;L'!$F$2:$F$13,0),MATCH($A25&amp;F$18,'Input_P&amp;L'!$H$19:$GE$19&amp;'Input_P&amp;L'!$H$21:$GE$21,0))/$W$19,IF(AND(Input!$C$2='Drop Downs'!$AR$3,F$17&lt;='Drop Downs'!$AS$3),INDEX('Input_P&amp;L'!$H$2:$GE$13,MATCH($B26,'Input_P&amp;L'!$F$2:$F$13,0),MATCH($A25&amp;F$18,'Input_P&amp;L'!$H$19:$GE$19&amp;'Input_P&amp;L'!$H$21:$GE$21,0))/$W$19,IF(AND(Input!$C$2='Drop Downs'!$AR$4,F$17&lt;='Drop Downs'!$AS$4),INDEX('Input_P&amp;L'!$H$2:$GE$13,MATCH($B26,'Input_P&amp;L'!$F$2:$F$13,0),MATCH($A25&amp;F$18,'Input_P&amp;L'!$H$19:$GE$19&amp;'Input_P&amp;L'!$H$21:$GE$21,0))/$W$19,""))),"")*SUMIFS($C$14:$N$14,$C$12:$N$12,$B26),)</f>
        <v>0</v>
      </c>
      <c r="G26" s="1205">
        <f t="array" ref="G26">IFERROR(IFERROR(IF(AND(Input!$C$2='Drop Downs'!$AR$2,G$17&lt;='Drop Downs'!$AS$2),INDEX('Input_P&amp;L'!$H$2:$GE$13,MATCH($B26,'Input_P&amp;L'!$F$2:$F$13,0),MATCH($A25&amp;G$18,'Input_P&amp;L'!$H$19:$GE$19&amp;'Input_P&amp;L'!$H$21:$GE$21,0))/$W$19,IF(AND(Input!$C$2='Drop Downs'!$AR$3,G$17&lt;='Drop Downs'!$AS$3),INDEX('Input_P&amp;L'!$H$2:$GE$13,MATCH($B26,'Input_P&amp;L'!$F$2:$F$13,0),MATCH($A25&amp;G$18,'Input_P&amp;L'!$H$19:$GE$19&amp;'Input_P&amp;L'!$H$21:$GE$21,0))/$W$19,IF(AND(Input!$C$2='Drop Downs'!$AR$4,G$17&lt;='Drop Downs'!$AS$4),INDEX('Input_P&amp;L'!$H$2:$GE$13,MATCH($B26,'Input_P&amp;L'!$F$2:$F$13,0),MATCH($A25&amp;G$18,'Input_P&amp;L'!$H$19:$GE$19&amp;'Input_P&amp;L'!$H$21:$GE$21,0))/$W$19,""))),"")*SUMIFS($C$14:$N$14,$C$12:$N$12,$B26),)</f>
        <v>0</v>
      </c>
      <c r="H26" s="1205">
        <f t="array" ref="H26">IFERROR(IFERROR(IF(AND(Input!$C$2='Drop Downs'!$AR$2,H$17&lt;='Drop Downs'!$AS$2),INDEX('Input_P&amp;L'!$H$2:$GE$13,MATCH($B26,'Input_P&amp;L'!$F$2:$F$13,0),MATCH($A25&amp;H$18,'Input_P&amp;L'!$H$19:$GE$19&amp;'Input_P&amp;L'!$H$21:$GE$21,0))/$W$19,IF(AND(Input!$C$2='Drop Downs'!$AR$3,H$17&lt;='Drop Downs'!$AS$3),INDEX('Input_P&amp;L'!$H$2:$GE$13,MATCH($B26,'Input_P&amp;L'!$F$2:$F$13,0),MATCH($A25&amp;H$18,'Input_P&amp;L'!$H$19:$GE$19&amp;'Input_P&amp;L'!$H$21:$GE$21,0))/$W$19,IF(AND(Input!$C$2='Drop Downs'!$AR$4,H$17&lt;='Drop Downs'!$AS$4),INDEX('Input_P&amp;L'!$H$2:$GE$13,MATCH($B26,'Input_P&amp;L'!$F$2:$F$13,0),MATCH($A25&amp;H$18,'Input_P&amp;L'!$H$19:$GE$19&amp;'Input_P&amp;L'!$H$21:$GE$21,0))/$W$19,""))),"")*SUMIFS($C$14:$N$14,$C$12:$N$12,$B26),)</f>
        <v>0</v>
      </c>
      <c r="I26" s="1205">
        <f t="array" ref="I26">IFERROR(IFERROR(IF(AND(Input!$C$2='Drop Downs'!$AR$2,I$17&lt;='Drop Downs'!$AS$2),INDEX('Input_P&amp;L'!$H$2:$GE$13,MATCH($B26,'Input_P&amp;L'!$F$2:$F$13,0),MATCH($A25&amp;I$18,'Input_P&amp;L'!$H$19:$GE$19&amp;'Input_P&amp;L'!$H$21:$GE$21,0))/$W$19,IF(AND(Input!$C$2='Drop Downs'!$AR$3,I$17&lt;='Drop Downs'!$AS$3),INDEX('Input_P&amp;L'!$H$2:$GE$13,MATCH($B26,'Input_P&amp;L'!$F$2:$F$13,0),MATCH($A25&amp;I$18,'Input_P&amp;L'!$H$19:$GE$19&amp;'Input_P&amp;L'!$H$21:$GE$21,0))/$W$19,IF(AND(Input!$C$2='Drop Downs'!$AR$4,I$17&lt;='Drop Downs'!$AS$4),INDEX('Input_P&amp;L'!$H$2:$GE$13,MATCH($B26,'Input_P&amp;L'!$F$2:$F$13,0),MATCH($A25&amp;I$18,'Input_P&amp;L'!$H$19:$GE$19&amp;'Input_P&amp;L'!$H$21:$GE$21,0))/$W$19,""))),"")*SUMIFS($C$14:$N$14,$C$12:$N$12,$B26),)</f>
        <v>0</v>
      </c>
      <c r="J26" s="1205">
        <f t="array" ref="J26">IFERROR(IFERROR(IF(AND(Input!$C$2='Drop Downs'!$AR$2,J$17&lt;='Drop Downs'!$AS$2),INDEX('Input_P&amp;L'!$H$2:$GE$13,MATCH($B26,'Input_P&amp;L'!$F$2:$F$13,0),MATCH($A25&amp;J$18,'Input_P&amp;L'!$H$19:$GE$19&amp;'Input_P&amp;L'!$H$21:$GE$21,0))/$W$19,IF(AND(Input!$C$2='Drop Downs'!$AR$3,J$17&lt;='Drop Downs'!$AS$3),INDEX('Input_P&amp;L'!$H$2:$GE$13,MATCH($B26,'Input_P&amp;L'!$F$2:$F$13,0),MATCH($A25&amp;J$18,'Input_P&amp;L'!$H$19:$GE$19&amp;'Input_P&amp;L'!$H$21:$GE$21,0))/$W$19,IF(AND(Input!$C$2='Drop Downs'!$AR$4,J$17&lt;='Drop Downs'!$AS$4),INDEX('Input_P&amp;L'!$H$2:$GE$13,MATCH($B26,'Input_P&amp;L'!$F$2:$F$13,0),MATCH($A25&amp;J$18,'Input_P&amp;L'!$H$19:$GE$19&amp;'Input_P&amp;L'!$H$21:$GE$21,0))/$W$19,""))),"")*SUMIFS($C$14:$N$14,$C$12:$N$12,$B26),)</f>
        <v>0</v>
      </c>
      <c r="K26" s="1205">
        <f t="array" ref="K26">IFERROR(IFERROR(IF(AND(Input!$C$2='Drop Downs'!$AR$2,K$17&lt;='Drop Downs'!$AS$2),INDEX('Input_P&amp;L'!$H$2:$GE$13,MATCH($B26,'Input_P&amp;L'!$F$2:$F$13,0),MATCH($A25&amp;K$18,'Input_P&amp;L'!$H$19:$GE$19&amp;'Input_P&amp;L'!$H$21:$GE$21,0))/$W$19,IF(AND(Input!$C$2='Drop Downs'!$AR$3,K$17&lt;='Drop Downs'!$AS$3),INDEX('Input_P&amp;L'!$H$2:$GE$13,MATCH($B26,'Input_P&amp;L'!$F$2:$F$13,0),MATCH($A25&amp;K$18,'Input_P&amp;L'!$H$19:$GE$19&amp;'Input_P&amp;L'!$H$21:$GE$21,0))/$W$19,IF(AND(Input!$C$2='Drop Downs'!$AR$4,K$17&lt;='Drop Downs'!$AS$4),INDEX('Input_P&amp;L'!$H$2:$GE$13,MATCH($B26,'Input_P&amp;L'!$F$2:$F$13,0),MATCH($A25&amp;K$18,'Input_P&amp;L'!$H$19:$GE$19&amp;'Input_P&amp;L'!$H$21:$GE$21,0))/$W$19,""))),"")*SUMIFS($C$14:$N$14,$C$12:$N$12,$B26),)</f>
        <v>0</v>
      </c>
      <c r="L26" s="1205">
        <f t="array" ref="L26">IFERROR(IFERROR(IF(AND(Input!$C$2='Drop Downs'!$AR$2,L$17&lt;='Drop Downs'!$AS$2),INDEX('Input_P&amp;L'!$H$2:$GE$13,MATCH($B26,'Input_P&amp;L'!$F$2:$F$13,0),MATCH($A25&amp;L$18,'Input_P&amp;L'!$H$19:$GE$19&amp;'Input_P&amp;L'!$H$21:$GE$21,0))/$W$19,IF(AND(Input!$C$2='Drop Downs'!$AR$3,L$17&lt;='Drop Downs'!$AS$3),INDEX('Input_P&amp;L'!$H$2:$GE$13,MATCH($B26,'Input_P&amp;L'!$F$2:$F$13,0),MATCH($A25&amp;L$18,'Input_P&amp;L'!$H$19:$GE$19&amp;'Input_P&amp;L'!$H$21:$GE$21,0))/$W$19,IF(AND(Input!$C$2='Drop Downs'!$AR$4,L$17&lt;='Drop Downs'!$AS$4),INDEX('Input_P&amp;L'!$H$2:$GE$13,MATCH($B26,'Input_P&amp;L'!$F$2:$F$13,0),MATCH($A25&amp;L$18,'Input_P&amp;L'!$H$19:$GE$19&amp;'Input_P&amp;L'!$H$21:$GE$21,0))/$W$19,""))),"")*SUMIFS($C$14:$N$14,$C$12:$N$12,$B26),)</f>
        <v>0</v>
      </c>
      <c r="M26" s="1205">
        <f t="array" ref="M26">IFERROR(IFERROR(IF(AND(Input!$C$2='Drop Downs'!$AR$2,M$17&lt;='Drop Downs'!$AS$2),INDEX('Input_P&amp;L'!$H$2:$GE$13,MATCH($B26,'Input_P&amp;L'!$F$2:$F$13,0),MATCH($A25&amp;M$18,'Input_P&amp;L'!$H$19:$GE$19&amp;'Input_P&amp;L'!$H$21:$GE$21,0))/$W$19,IF(AND(Input!$C$2='Drop Downs'!$AR$3,M$17&lt;='Drop Downs'!$AS$3),INDEX('Input_P&amp;L'!$H$2:$GE$13,MATCH($B26,'Input_P&amp;L'!$F$2:$F$13,0),MATCH($A25&amp;M$18,'Input_P&amp;L'!$H$19:$GE$19&amp;'Input_P&amp;L'!$H$21:$GE$21,0))/$W$19,IF(AND(Input!$C$2='Drop Downs'!$AR$4,M$17&lt;='Drop Downs'!$AS$4),INDEX('Input_P&amp;L'!$H$2:$GE$13,MATCH($B26,'Input_P&amp;L'!$F$2:$F$13,0),MATCH($A25&amp;M$18,'Input_P&amp;L'!$H$19:$GE$19&amp;'Input_P&amp;L'!$H$21:$GE$21,0))/$W$19,""))),"")*SUMIFS($C$14:$N$14,$C$12:$N$12,$B26),)</f>
        <v>0</v>
      </c>
      <c r="N26" s="1205">
        <f t="array" ref="N26">IFERROR(IFERROR(IF(AND(Input!$C$2='Drop Downs'!$AR$2,N$17&lt;='Drop Downs'!$AS$2),INDEX('Input_P&amp;L'!$H$2:$GE$13,MATCH($B26,'Input_P&amp;L'!$F$2:$F$13,0),MATCH($A25&amp;N$18,'Input_P&amp;L'!$H$19:$GE$19&amp;'Input_P&amp;L'!$H$21:$GE$21,0))/$W$19,IF(AND(Input!$C$2='Drop Downs'!$AR$3,N$17&lt;='Drop Downs'!$AS$3),INDEX('Input_P&amp;L'!$H$2:$GE$13,MATCH($B26,'Input_P&amp;L'!$F$2:$F$13,0),MATCH($A25&amp;N$18,'Input_P&amp;L'!$H$19:$GE$19&amp;'Input_P&amp;L'!$H$21:$GE$21,0))/$W$19,IF(AND(Input!$C$2='Drop Downs'!$AR$4,N$17&lt;='Drop Downs'!$AS$4),INDEX('Input_P&amp;L'!$H$2:$GE$13,MATCH($B26,'Input_P&amp;L'!$F$2:$F$13,0),MATCH($A25&amp;N$18,'Input_P&amp;L'!$H$19:$GE$19&amp;'Input_P&amp;L'!$H$21:$GE$21,0))/$W$19,""))),"")*SUMIFS($C$14:$N$14,$C$12:$N$12,$B26),)</f>
        <v>0</v>
      </c>
      <c r="O26" s="1205">
        <f t="array" ref="O26">IFERROR(IFERROR(IF(AND(Input!$C$2='Drop Downs'!$AR$2,O$17&lt;='Drop Downs'!$AS$2),INDEX('Input_P&amp;L'!$H$2:$GE$13,MATCH($B26,'Input_P&amp;L'!$F$2:$F$13,0),MATCH($A25&amp;O$18,'Input_P&amp;L'!$H$19:$GE$19&amp;'Input_P&amp;L'!$H$21:$GE$21,0))/$W$19,IF(AND(Input!$C$2='Drop Downs'!$AR$3,O$17&lt;='Drop Downs'!$AS$3),INDEX('Input_P&amp;L'!$H$2:$GE$13,MATCH($B26,'Input_P&amp;L'!$F$2:$F$13,0),MATCH($A25&amp;O$18,'Input_P&amp;L'!$H$19:$GE$19&amp;'Input_P&amp;L'!$H$21:$GE$21,0))/$W$19,IF(AND(Input!$C$2='Drop Downs'!$AR$4,O$17&lt;='Drop Downs'!$AS$4),INDEX('Input_P&amp;L'!$H$2:$GE$13,MATCH($B26,'Input_P&amp;L'!$F$2:$F$13,0),MATCH($A25&amp;O$18,'Input_P&amp;L'!$H$19:$GE$19&amp;'Input_P&amp;L'!$H$21:$GE$21,0))/$W$19,""))),"")*SUMIFS($C$14:$N$14,$C$12:$N$12,$B26),)</f>
        <v>0</v>
      </c>
      <c r="P26" s="1205">
        <f t="array" ref="P26">IFERROR(IFERROR(IF(AND(Input!$C$2='Drop Downs'!$AR$2,P$17&lt;='Drop Downs'!$AS$2),INDEX('Input_P&amp;L'!$H$2:$GE$13,MATCH($B26,'Input_P&amp;L'!$F$2:$F$13,0),MATCH($A25&amp;P$18,'Input_P&amp;L'!$H$19:$GE$19&amp;'Input_P&amp;L'!$H$21:$GE$21,0))/$W$19,IF(AND(Input!$C$2='Drop Downs'!$AR$3,P$17&lt;='Drop Downs'!$AS$3),INDEX('Input_P&amp;L'!$H$2:$GE$13,MATCH($B26,'Input_P&amp;L'!$F$2:$F$13,0),MATCH($A25&amp;P$18,'Input_P&amp;L'!$H$19:$GE$19&amp;'Input_P&amp;L'!$H$21:$GE$21,0))/$W$19,IF(AND(Input!$C$2='Drop Downs'!$AR$4,P$17&lt;='Drop Downs'!$AS$4),INDEX('Input_P&amp;L'!$H$2:$GE$13,MATCH($B26,'Input_P&amp;L'!$F$2:$F$13,0),MATCH($A25&amp;P$18,'Input_P&amp;L'!$H$19:$GE$19&amp;'Input_P&amp;L'!$H$21:$GE$21,0))/$W$19,""))),"")*SUMIFS($C$14:$N$14,$C$12:$N$12,$B26),)</f>
        <v>0</v>
      </c>
      <c r="Q26" s="1205">
        <f t="array" ref="Q26">IFERROR(IFERROR(IF(AND(Input!$C$2='Drop Downs'!$AR$2,Q$17&lt;='Drop Downs'!$AS$2),INDEX('Input_P&amp;L'!$H$2:$GE$13,MATCH($B26,'Input_P&amp;L'!$F$2:$F$13,0),MATCH($A25&amp;Q$18,'Input_P&amp;L'!$H$19:$GE$19&amp;'Input_P&amp;L'!$H$21:$GE$21,0))/$W$19,IF(AND(Input!$C$2='Drop Downs'!$AR$3,Q$17&lt;='Drop Downs'!$AS$3),INDEX('Input_P&amp;L'!$H$2:$GE$13,MATCH($B26,'Input_P&amp;L'!$F$2:$F$13,0),MATCH($A25&amp;Q$18,'Input_P&amp;L'!$H$19:$GE$19&amp;'Input_P&amp;L'!$H$21:$GE$21,0))/$W$19,IF(AND(Input!$C$2='Drop Downs'!$AR$4,Q$17&lt;='Drop Downs'!$AS$4),INDEX('Input_P&amp;L'!$H$2:$GE$13,MATCH($B26,'Input_P&amp;L'!$F$2:$F$13,0),MATCH($A25&amp;Q$18,'Input_P&amp;L'!$H$19:$GE$19&amp;'Input_P&amp;L'!$H$21:$GE$21,0))/$W$19,""))),"")*SUMIFS($C$14:$N$14,$C$12:$N$12,$B26),)</f>
        <v>0</v>
      </c>
      <c r="R26" s="1205">
        <f t="array" ref="R26">IFERROR(IFERROR(IF(AND(Input!$C$2='Drop Downs'!$AR$2,R$17&lt;='Drop Downs'!$AS$2),INDEX('Input_P&amp;L'!$H$2:$GE$13,MATCH($B26,'Input_P&amp;L'!$F$2:$F$13,0),MATCH($A25&amp;R$18,'Input_P&amp;L'!$H$19:$GE$19&amp;'Input_P&amp;L'!$H$21:$GE$21,0))/$W$19,IF(AND(Input!$C$2='Drop Downs'!$AR$3,R$17&lt;='Drop Downs'!$AS$3),INDEX('Input_P&amp;L'!$H$2:$GE$13,MATCH($B26,'Input_P&amp;L'!$F$2:$F$13,0),MATCH($A25&amp;R$18,'Input_P&amp;L'!$H$19:$GE$19&amp;'Input_P&amp;L'!$H$21:$GE$21,0))/$W$19,IF(AND(Input!$C$2='Drop Downs'!$AR$4,R$17&lt;='Drop Downs'!$AS$4),INDEX('Input_P&amp;L'!$H$2:$GE$13,MATCH($B26,'Input_P&amp;L'!$F$2:$F$13,0),MATCH($A25&amp;R$18,'Input_P&amp;L'!$H$19:$GE$19&amp;'Input_P&amp;L'!$H$21:$GE$21,0))/$W$19,""))),"")*SUMIFS($C$14:$N$14,$C$12:$N$12,$B26),)</f>
        <v>0</v>
      </c>
      <c r="T26" s="1205"/>
    </row>
    <row r="27" spans="1:23">
      <c r="A27" s="1172" t="s">
        <v>313</v>
      </c>
      <c r="B27" s="1206" t="s">
        <v>367</v>
      </c>
      <c r="C27" s="1205">
        <f t="array" ref="C27">IFERROR(IFERROR(IF(AND(Input!$C$2='Drop Downs'!$AR$2,C$17&lt;='Drop Downs'!$AS$2),INDEX('Input_P&amp;L'!$H$2:$GE$13,MATCH($B27,'Input_P&amp;L'!$F$2:$F$13,0),MATCH($A26&amp;C$18,'Input_P&amp;L'!$H$19:$GE$19&amp;'Input_P&amp;L'!$H$21:$GE$21,0))/$W$19,IF(AND(Input!$C$2='Drop Downs'!$AR$3,C$17&lt;='Drop Downs'!$AS$3),INDEX('Input_P&amp;L'!$H$2:$GE$13,MATCH($B27,'Input_P&amp;L'!$F$2:$F$13,0),MATCH($A26&amp;C$18,'Input_P&amp;L'!$H$19:$GE$19&amp;'Input_P&amp;L'!$H$21:$GE$21,0))/$W$19,IF(AND(Input!$C$2='Drop Downs'!$AR$4,C$17&lt;='Drop Downs'!$AS$4),INDEX('Input_P&amp;L'!$H$2:$GE$13,MATCH($B27,'Input_P&amp;L'!$F$2:$F$13,0),MATCH($A26&amp;C$18,'Input_P&amp;L'!$H$19:$GE$19&amp;'Input_P&amp;L'!$H$21:$GE$21,0))/$W$19,""))),"")*SUMIFS($C$14:$N$14,$C$12:$N$12,$B27),)</f>
        <v>0</v>
      </c>
      <c r="D27" s="1205">
        <f t="array" ref="D27">IFERROR(IFERROR(IF(AND(Input!$C$2='Drop Downs'!$AR$2,D$17&lt;='Drop Downs'!$AS$2),INDEX('Input_P&amp;L'!$H$2:$GE$13,MATCH($B27,'Input_P&amp;L'!$F$2:$F$13,0),MATCH($A26&amp;D$18,'Input_P&amp;L'!$H$19:$GE$19&amp;'Input_P&amp;L'!$H$21:$GE$21,0))/$W$19,IF(AND(Input!$C$2='Drop Downs'!$AR$3,D$17&lt;='Drop Downs'!$AS$3),INDEX('Input_P&amp;L'!$H$2:$GE$13,MATCH($B27,'Input_P&amp;L'!$F$2:$F$13,0),MATCH($A26&amp;D$18,'Input_P&amp;L'!$H$19:$GE$19&amp;'Input_P&amp;L'!$H$21:$GE$21,0))/$W$19,IF(AND(Input!$C$2='Drop Downs'!$AR$4,D$17&lt;='Drop Downs'!$AS$4),INDEX('Input_P&amp;L'!$H$2:$GE$13,MATCH($B27,'Input_P&amp;L'!$F$2:$F$13,0),MATCH($A26&amp;D$18,'Input_P&amp;L'!$H$19:$GE$19&amp;'Input_P&amp;L'!$H$21:$GE$21,0))/$W$19,""))),"")*SUMIFS($C$14:$N$14,$C$12:$N$12,$B27),)</f>
        <v>0</v>
      </c>
      <c r="E27" s="1205">
        <f t="array" ref="E27">IFERROR(IFERROR(IF(AND(Input!$C$2='Drop Downs'!$AR$2,E$17&lt;='Drop Downs'!$AS$2),INDEX('Input_P&amp;L'!$H$2:$GE$13,MATCH($B27,'Input_P&amp;L'!$F$2:$F$13,0),MATCH($A26&amp;E$18,'Input_P&amp;L'!$H$19:$GE$19&amp;'Input_P&amp;L'!$H$21:$GE$21,0))/$W$19,IF(AND(Input!$C$2='Drop Downs'!$AR$3,E$17&lt;='Drop Downs'!$AS$3),INDEX('Input_P&amp;L'!$H$2:$GE$13,MATCH($B27,'Input_P&amp;L'!$F$2:$F$13,0),MATCH($A26&amp;E$18,'Input_P&amp;L'!$H$19:$GE$19&amp;'Input_P&amp;L'!$H$21:$GE$21,0))/$W$19,IF(AND(Input!$C$2='Drop Downs'!$AR$4,E$17&lt;='Drop Downs'!$AS$4),INDEX('Input_P&amp;L'!$H$2:$GE$13,MATCH($B27,'Input_P&amp;L'!$F$2:$F$13,0),MATCH($A26&amp;E$18,'Input_P&amp;L'!$H$19:$GE$19&amp;'Input_P&amp;L'!$H$21:$GE$21,0))/$W$19,""))),"")*SUMIFS($C$14:$N$14,$C$12:$N$12,$B27),)</f>
        <v>0</v>
      </c>
      <c r="F27" s="1205">
        <f t="array" ref="F27">IFERROR(IFERROR(IF(AND(Input!$C$2='Drop Downs'!$AR$2,F$17&lt;='Drop Downs'!$AS$2),INDEX('Input_P&amp;L'!$H$2:$GE$13,MATCH($B27,'Input_P&amp;L'!$F$2:$F$13,0),MATCH($A26&amp;F$18,'Input_P&amp;L'!$H$19:$GE$19&amp;'Input_P&amp;L'!$H$21:$GE$21,0))/$W$19,IF(AND(Input!$C$2='Drop Downs'!$AR$3,F$17&lt;='Drop Downs'!$AS$3),INDEX('Input_P&amp;L'!$H$2:$GE$13,MATCH($B27,'Input_P&amp;L'!$F$2:$F$13,0),MATCH($A26&amp;F$18,'Input_P&amp;L'!$H$19:$GE$19&amp;'Input_P&amp;L'!$H$21:$GE$21,0))/$W$19,IF(AND(Input!$C$2='Drop Downs'!$AR$4,F$17&lt;='Drop Downs'!$AS$4),INDEX('Input_P&amp;L'!$H$2:$GE$13,MATCH($B27,'Input_P&amp;L'!$F$2:$F$13,0),MATCH($A26&amp;F$18,'Input_P&amp;L'!$H$19:$GE$19&amp;'Input_P&amp;L'!$H$21:$GE$21,0))/$W$19,""))),"")*SUMIFS($C$14:$N$14,$C$12:$N$12,$B27),)</f>
        <v>0</v>
      </c>
      <c r="G27" s="1205">
        <f t="array" ref="G27">IFERROR(IFERROR(IF(AND(Input!$C$2='Drop Downs'!$AR$2,G$17&lt;='Drop Downs'!$AS$2),INDEX('Input_P&amp;L'!$H$2:$GE$13,MATCH($B27,'Input_P&amp;L'!$F$2:$F$13,0),MATCH($A26&amp;G$18,'Input_P&amp;L'!$H$19:$GE$19&amp;'Input_P&amp;L'!$H$21:$GE$21,0))/$W$19,IF(AND(Input!$C$2='Drop Downs'!$AR$3,G$17&lt;='Drop Downs'!$AS$3),INDEX('Input_P&amp;L'!$H$2:$GE$13,MATCH($B27,'Input_P&amp;L'!$F$2:$F$13,0),MATCH($A26&amp;G$18,'Input_P&amp;L'!$H$19:$GE$19&amp;'Input_P&amp;L'!$H$21:$GE$21,0))/$W$19,IF(AND(Input!$C$2='Drop Downs'!$AR$4,G$17&lt;='Drop Downs'!$AS$4),INDEX('Input_P&amp;L'!$H$2:$GE$13,MATCH($B27,'Input_P&amp;L'!$F$2:$F$13,0),MATCH($A26&amp;G$18,'Input_P&amp;L'!$H$19:$GE$19&amp;'Input_P&amp;L'!$H$21:$GE$21,0))/$W$19,""))),"")*SUMIFS($C$14:$N$14,$C$12:$N$12,$B27),)</f>
        <v>0</v>
      </c>
      <c r="H27" s="1205">
        <f t="array" ref="H27">IFERROR(IFERROR(IF(AND(Input!$C$2='Drop Downs'!$AR$2,H$17&lt;='Drop Downs'!$AS$2),INDEX('Input_P&amp;L'!$H$2:$GE$13,MATCH($B27,'Input_P&amp;L'!$F$2:$F$13,0),MATCH($A26&amp;H$18,'Input_P&amp;L'!$H$19:$GE$19&amp;'Input_P&amp;L'!$H$21:$GE$21,0))/$W$19,IF(AND(Input!$C$2='Drop Downs'!$AR$3,H$17&lt;='Drop Downs'!$AS$3),INDEX('Input_P&amp;L'!$H$2:$GE$13,MATCH($B27,'Input_P&amp;L'!$F$2:$F$13,0),MATCH($A26&amp;H$18,'Input_P&amp;L'!$H$19:$GE$19&amp;'Input_P&amp;L'!$H$21:$GE$21,0))/$W$19,IF(AND(Input!$C$2='Drop Downs'!$AR$4,H$17&lt;='Drop Downs'!$AS$4),INDEX('Input_P&amp;L'!$H$2:$GE$13,MATCH($B27,'Input_P&amp;L'!$F$2:$F$13,0),MATCH($A26&amp;H$18,'Input_P&amp;L'!$H$19:$GE$19&amp;'Input_P&amp;L'!$H$21:$GE$21,0))/$W$19,""))),"")*SUMIFS($C$14:$N$14,$C$12:$N$12,$B27),)</f>
        <v>0</v>
      </c>
      <c r="I27" s="1205">
        <f t="array" ref="I27">IFERROR(IFERROR(IF(AND(Input!$C$2='Drop Downs'!$AR$2,I$17&lt;='Drop Downs'!$AS$2),INDEX('Input_P&amp;L'!$H$2:$GE$13,MATCH($B27,'Input_P&amp;L'!$F$2:$F$13,0),MATCH($A26&amp;I$18,'Input_P&amp;L'!$H$19:$GE$19&amp;'Input_P&amp;L'!$H$21:$GE$21,0))/$W$19,IF(AND(Input!$C$2='Drop Downs'!$AR$3,I$17&lt;='Drop Downs'!$AS$3),INDEX('Input_P&amp;L'!$H$2:$GE$13,MATCH($B27,'Input_P&amp;L'!$F$2:$F$13,0),MATCH($A26&amp;I$18,'Input_P&amp;L'!$H$19:$GE$19&amp;'Input_P&amp;L'!$H$21:$GE$21,0))/$W$19,IF(AND(Input!$C$2='Drop Downs'!$AR$4,I$17&lt;='Drop Downs'!$AS$4),INDEX('Input_P&amp;L'!$H$2:$GE$13,MATCH($B27,'Input_P&amp;L'!$F$2:$F$13,0),MATCH($A26&amp;I$18,'Input_P&amp;L'!$H$19:$GE$19&amp;'Input_P&amp;L'!$H$21:$GE$21,0))/$W$19,""))),"")*SUMIFS($C$14:$N$14,$C$12:$N$12,$B27),)</f>
        <v>0</v>
      </c>
      <c r="J27" s="1205">
        <f t="array" ref="J27">IFERROR(IFERROR(IF(AND(Input!$C$2='Drop Downs'!$AR$2,J$17&lt;='Drop Downs'!$AS$2),INDEX('Input_P&amp;L'!$H$2:$GE$13,MATCH($B27,'Input_P&amp;L'!$F$2:$F$13,0),MATCH($A26&amp;J$18,'Input_P&amp;L'!$H$19:$GE$19&amp;'Input_P&amp;L'!$H$21:$GE$21,0))/$W$19,IF(AND(Input!$C$2='Drop Downs'!$AR$3,J$17&lt;='Drop Downs'!$AS$3),INDEX('Input_P&amp;L'!$H$2:$GE$13,MATCH($B27,'Input_P&amp;L'!$F$2:$F$13,0),MATCH($A26&amp;J$18,'Input_P&amp;L'!$H$19:$GE$19&amp;'Input_P&amp;L'!$H$21:$GE$21,0))/$W$19,IF(AND(Input!$C$2='Drop Downs'!$AR$4,J$17&lt;='Drop Downs'!$AS$4),INDEX('Input_P&amp;L'!$H$2:$GE$13,MATCH($B27,'Input_P&amp;L'!$F$2:$F$13,0),MATCH($A26&amp;J$18,'Input_P&amp;L'!$H$19:$GE$19&amp;'Input_P&amp;L'!$H$21:$GE$21,0))/$W$19,""))),"")*SUMIFS($C$14:$N$14,$C$12:$N$12,$B27),)</f>
        <v>0</v>
      </c>
      <c r="K27" s="1205">
        <f t="array" ref="K27">IFERROR(IFERROR(IF(AND(Input!$C$2='Drop Downs'!$AR$2,K$17&lt;='Drop Downs'!$AS$2),INDEX('Input_P&amp;L'!$H$2:$GE$13,MATCH($B27,'Input_P&amp;L'!$F$2:$F$13,0),MATCH($A26&amp;K$18,'Input_P&amp;L'!$H$19:$GE$19&amp;'Input_P&amp;L'!$H$21:$GE$21,0))/$W$19,IF(AND(Input!$C$2='Drop Downs'!$AR$3,K$17&lt;='Drop Downs'!$AS$3),INDEX('Input_P&amp;L'!$H$2:$GE$13,MATCH($B27,'Input_P&amp;L'!$F$2:$F$13,0),MATCH($A26&amp;K$18,'Input_P&amp;L'!$H$19:$GE$19&amp;'Input_P&amp;L'!$H$21:$GE$21,0))/$W$19,IF(AND(Input!$C$2='Drop Downs'!$AR$4,K$17&lt;='Drop Downs'!$AS$4),INDEX('Input_P&amp;L'!$H$2:$GE$13,MATCH($B27,'Input_P&amp;L'!$F$2:$F$13,0),MATCH($A26&amp;K$18,'Input_P&amp;L'!$H$19:$GE$19&amp;'Input_P&amp;L'!$H$21:$GE$21,0))/$W$19,""))),"")*SUMIFS($C$14:$N$14,$C$12:$N$12,$B27),)</f>
        <v>0</v>
      </c>
      <c r="L27" s="1205">
        <f t="array" ref="L27">IFERROR(IFERROR(IF(AND(Input!$C$2='Drop Downs'!$AR$2,L$17&lt;='Drop Downs'!$AS$2),INDEX('Input_P&amp;L'!$H$2:$GE$13,MATCH($B27,'Input_P&amp;L'!$F$2:$F$13,0),MATCH($A26&amp;L$18,'Input_P&amp;L'!$H$19:$GE$19&amp;'Input_P&amp;L'!$H$21:$GE$21,0))/$W$19,IF(AND(Input!$C$2='Drop Downs'!$AR$3,L$17&lt;='Drop Downs'!$AS$3),INDEX('Input_P&amp;L'!$H$2:$GE$13,MATCH($B27,'Input_P&amp;L'!$F$2:$F$13,0),MATCH($A26&amp;L$18,'Input_P&amp;L'!$H$19:$GE$19&amp;'Input_P&amp;L'!$H$21:$GE$21,0))/$W$19,IF(AND(Input!$C$2='Drop Downs'!$AR$4,L$17&lt;='Drop Downs'!$AS$4),INDEX('Input_P&amp;L'!$H$2:$GE$13,MATCH($B27,'Input_P&amp;L'!$F$2:$F$13,0),MATCH($A26&amp;L$18,'Input_P&amp;L'!$H$19:$GE$19&amp;'Input_P&amp;L'!$H$21:$GE$21,0))/$W$19,""))),"")*SUMIFS($C$14:$N$14,$C$12:$N$12,$B27),)</f>
        <v>0</v>
      </c>
      <c r="M27" s="1205">
        <f t="array" ref="M27">IFERROR(IFERROR(IF(AND(Input!$C$2='Drop Downs'!$AR$2,M$17&lt;='Drop Downs'!$AS$2),INDEX('Input_P&amp;L'!$H$2:$GE$13,MATCH($B27,'Input_P&amp;L'!$F$2:$F$13,0),MATCH($A26&amp;M$18,'Input_P&amp;L'!$H$19:$GE$19&amp;'Input_P&amp;L'!$H$21:$GE$21,0))/$W$19,IF(AND(Input!$C$2='Drop Downs'!$AR$3,M$17&lt;='Drop Downs'!$AS$3),INDEX('Input_P&amp;L'!$H$2:$GE$13,MATCH($B27,'Input_P&amp;L'!$F$2:$F$13,0),MATCH($A26&amp;M$18,'Input_P&amp;L'!$H$19:$GE$19&amp;'Input_P&amp;L'!$H$21:$GE$21,0))/$W$19,IF(AND(Input!$C$2='Drop Downs'!$AR$4,M$17&lt;='Drop Downs'!$AS$4),INDEX('Input_P&amp;L'!$H$2:$GE$13,MATCH($B27,'Input_P&amp;L'!$F$2:$F$13,0),MATCH($A26&amp;M$18,'Input_P&amp;L'!$H$19:$GE$19&amp;'Input_P&amp;L'!$H$21:$GE$21,0))/$W$19,""))),"")*SUMIFS($C$14:$N$14,$C$12:$N$12,$B27),)</f>
        <v>0</v>
      </c>
      <c r="N27" s="1205">
        <f t="array" ref="N27">IFERROR(IFERROR(IF(AND(Input!$C$2='Drop Downs'!$AR$2,N$17&lt;='Drop Downs'!$AS$2),INDEX('Input_P&amp;L'!$H$2:$GE$13,MATCH($B27,'Input_P&amp;L'!$F$2:$F$13,0),MATCH($A26&amp;N$18,'Input_P&amp;L'!$H$19:$GE$19&amp;'Input_P&amp;L'!$H$21:$GE$21,0))/$W$19,IF(AND(Input!$C$2='Drop Downs'!$AR$3,N$17&lt;='Drop Downs'!$AS$3),INDEX('Input_P&amp;L'!$H$2:$GE$13,MATCH($B27,'Input_P&amp;L'!$F$2:$F$13,0),MATCH($A26&amp;N$18,'Input_P&amp;L'!$H$19:$GE$19&amp;'Input_P&amp;L'!$H$21:$GE$21,0))/$W$19,IF(AND(Input!$C$2='Drop Downs'!$AR$4,N$17&lt;='Drop Downs'!$AS$4),INDEX('Input_P&amp;L'!$H$2:$GE$13,MATCH($B27,'Input_P&amp;L'!$F$2:$F$13,0),MATCH($A26&amp;N$18,'Input_P&amp;L'!$H$19:$GE$19&amp;'Input_P&amp;L'!$H$21:$GE$21,0))/$W$19,""))),"")*SUMIFS($C$14:$N$14,$C$12:$N$12,$B27),)</f>
        <v>0</v>
      </c>
      <c r="O27" s="1205">
        <f t="array" ref="O27">IFERROR(IFERROR(IF(AND(Input!$C$2='Drop Downs'!$AR$2,O$17&lt;='Drop Downs'!$AS$2),INDEX('Input_P&amp;L'!$H$2:$GE$13,MATCH($B27,'Input_P&amp;L'!$F$2:$F$13,0),MATCH($A26&amp;O$18,'Input_P&amp;L'!$H$19:$GE$19&amp;'Input_P&amp;L'!$H$21:$GE$21,0))/$W$19,IF(AND(Input!$C$2='Drop Downs'!$AR$3,O$17&lt;='Drop Downs'!$AS$3),INDEX('Input_P&amp;L'!$H$2:$GE$13,MATCH($B27,'Input_P&amp;L'!$F$2:$F$13,0),MATCH($A26&amp;O$18,'Input_P&amp;L'!$H$19:$GE$19&amp;'Input_P&amp;L'!$H$21:$GE$21,0))/$W$19,IF(AND(Input!$C$2='Drop Downs'!$AR$4,O$17&lt;='Drop Downs'!$AS$4),INDEX('Input_P&amp;L'!$H$2:$GE$13,MATCH($B27,'Input_P&amp;L'!$F$2:$F$13,0),MATCH($A26&amp;O$18,'Input_P&amp;L'!$H$19:$GE$19&amp;'Input_P&amp;L'!$H$21:$GE$21,0))/$W$19,""))),"")*SUMIFS($C$14:$N$14,$C$12:$N$12,$B27),)</f>
        <v>0</v>
      </c>
      <c r="P27" s="1205">
        <f t="array" ref="P27">IFERROR(IFERROR(IF(AND(Input!$C$2='Drop Downs'!$AR$2,P$17&lt;='Drop Downs'!$AS$2),INDEX('Input_P&amp;L'!$H$2:$GE$13,MATCH($B27,'Input_P&amp;L'!$F$2:$F$13,0),MATCH($A26&amp;P$18,'Input_P&amp;L'!$H$19:$GE$19&amp;'Input_P&amp;L'!$H$21:$GE$21,0))/$W$19,IF(AND(Input!$C$2='Drop Downs'!$AR$3,P$17&lt;='Drop Downs'!$AS$3),INDEX('Input_P&amp;L'!$H$2:$GE$13,MATCH($B27,'Input_P&amp;L'!$F$2:$F$13,0),MATCH($A26&amp;P$18,'Input_P&amp;L'!$H$19:$GE$19&amp;'Input_P&amp;L'!$H$21:$GE$21,0))/$W$19,IF(AND(Input!$C$2='Drop Downs'!$AR$4,P$17&lt;='Drop Downs'!$AS$4),INDEX('Input_P&amp;L'!$H$2:$GE$13,MATCH($B27,'Input_P&amp;L'!$F$2:$F$13,0),MATCH($A26&amp;P$18,'Input_P&amp;L'!$H$19:$GE$19&amp;'Input_P&amp;L'!$H$21:$GE$21,0))/$W$19,""))),"")*SUMIFS($C$14:$N$14,$C$12:$N$12,$B27),)</f>
        <v>0</v>
      </c>
      <c r="Q27" s="1205">
        <f t="array" ref="Q27">IFERROR(IFERROR(IF(AND(Input!$C$2='Drop Downs'!$AR$2,Q$17&lt;='Drop Downs'!$AS$2),INDEX('Input_P&amp;L'!$H$2:$GE$13,MATCH($B27,'Input_P&amp;L'!$F$2:$F$13,0),MATCH($A26&amp;Q$18,'Input_P&amp;L'!$H$19:$GE$19&amp;'Input_P&amp;L'!$H$21:$GE$21,0))/$W$19,IF(AND(Input!$C$2='Drop Downs'!$AR$3,Q$17&lt;='Drop Downs'!$AS$3),INDEX('Input_P&amp;L'!$H$2:$GE$13,MATCH($B27,'Input_P&amp;L'!$F$2:$F$13,0),MATCH($A26&amp;Q$18,'Input_P&amp;L'!$H$19:$GE$19&amp;'Input_P&amp;L'!$H$21:$GE$21,0))/$W$19,IF(AND(Input!$C$2='Drop Downs'!$AR$4,Q$17&lt;='Drop Downs'!$AS$4),INDEX('Input_P&amp;L'!$H$2:$GE$13,MATCH($B27,'Input_P&amp;L'!$F$2:$F$13,0),MATCH($A26&amp;Q$18,'Input_P&amp;L'!$H$19:$GE$19&amp;'Input_P&amp;L'!$H$21:$GE$21,0))/$W$19,""))),"")*SUMIFS($C$14:$N$14,$C$12:$N$12,$B27),)</f>
        <v>0</v>
      </c>
      <c r="R27" s="1205">
        <f t="array" ref="R27">IFERROR(IFERROR(IF(AND(Input!$C$2='Drop Downs'!$AR$2,R$17&lt;='Drop Downs'!$AS$2),INDEX('Input_P&amp;L'!$H$2:$GE$13,MATCH($B27,'Input_P&amp;L'!$F$2:$F$13,0),MATCH($A26&amp;R$18,'Input_P&amp;L'!$H$19:$GE$19&amp;'Input_P&amp;L'!$H$21:$GE$21,0))/$W$19,IF(AND(Input!$C$2='Drop Downs'!$AR$3,R$17&lt;='Drop Downs'!$AS$3),INDEX('Input_P&amp;L'!$H$2:$GE$13,MATCH($B27,'Input_P&amp;L'!$F$2:$F$13,0),MATCH($A26&amp;R$18,'Input_P&amp;L'!$H$19:$GE$19&amp;'Input_P&amp;L'!$H$21:$GE$21,0))/$W$19,IF(AND(Input!$C$2='Drop Downs'!$AR$4,R$17&lt;='Drop Downs'!$AS$4),INDEX('Input_P&amp;L'!$H$2:$GE$13,MATCH($B27,'Input_P&amp;L'!$F$2:$F$13,0),MATCH($A26&amp;R$18,'Input_P&amp;L'!$H$19:$GE$19&amp;'Input_P&amp;L'!$H$21:$GE$21,0))/$W$19,""))),"")*SUMIFS($C$14:$N$14,$C$12:$N$12,$B27),)</f>
        <v>0</v>
      </c>
      <c r="T27" s="1205"/>
    </row>
    <row r="28" spans="1:23">
      <c r="A28" s="1172" t="s">
        <v>313</v>
      </c>
      <c r="B28" s="1206" t="s">
        <v>368</v>
      </c>
      <c r="C28" s="1205">
        <f t="array" ref="C28">IFERROR(IFERROR(IF(AND(Input!$C$2='Drop Downs'!$AR$2,C$17&lt;='Drop Downs'!$AS$2),INDEX('Input_P&amp;L'!$H$2:$GE$13,MATCH($B28,'Input_P&amp;L'!$F$2:$F$13,0),MATCH($A27&amp;C$18,'Input_P&amp;L'!$H$19:$GE$19&amp;'Input_P&amp;L'!$H$21:$GE$21,0))/$W$19,IF(AND(Input!$C$2='Drop Downs'!$AR$3,C$17&lt;='Drop Downs'!$AS$3),INDEX('Input_P&amp;L'!$H$2:$GE$13,MATCH($B28,'Input_P&amp;L'!$F$2:$F$13,0),MATCH($A27&amp;C$18,'Input_P&amp;L'!$H$19:$GE$19&amp;'Input_P&amp;L'!$H$21:$GE$21,0))/$W$19,IF(AND(Input!$C$2='Drop Downs'!$AR$4,C$17&lt;='Drop Downs'!$AS$4),INDEX('Input_P&amp;L'!$H$2:$GE$13,MATCH($B28,'Input_P&amp;L'!$F$2:$F$13,0),MATCH($A27&amp;C$18,'Input_P&amp;L'!$H$19:$GE$19&amp;'Input_P&amp;L'!$H$21:$GE$21,0))/$W$19,""))),"")*SUMIFS($C$14:$N$14,$C$12:$N$12,$B28),)</f>
        <v>0</v>
      </c>
      <c r="D28" s="1205">
        <f t="array" ref="D28">IFERROR(IFERROR(IF(AND(Input!$C$2='Drop Downs'!$AR$2,D$17&lt;='Drop Downs'!$AS$2),INDEX('Input_P&amp;L'!$H$2:$GE$13,MATCH($B28,'Input_P&amp;L'!$F$2:$F$13,0),MATCH($A27&amp;D$18,'Input_P&amp;L'!$H$19:$GE$19&amp;'Input_P&amp;L'!$H$21:$GE$21,0))/$W$19,IF(AND(Input!$C$2='Drop Downs'!$AR$3,D$17&lt;='Drop Downs'!$AS$3),INDEX('Input_P&amp;L'!$H$2:$GE$13,MATCH($B28,'Input_P&amp;L'!$F$2:$F$13,0),MATCH($A27&amp;D$18,'Input_P&amp;L'!$H$19:$GE$19&amp;'Input_P&amp;L'!$H$21:$GE$21,0))/$W$19,IF(AND(Input!$C$2='Drop Downs'!$AR$4,D$17&lt;='Drop Downs'!$AS$4),INDEX('Input_P&amp;L'!$H$2:$GE$13,MATCH($B28,'Input_P&amp;L'!$F$2:$F$13,0),MATCH($A27&amp;D$18,'Input_P&amp;L'!$H$19:$GE$19&amp;'Input_P&amp;L'!$H$21:$GE$21,0))/$W$19,""))),"")*SUMIFS($C$14:$N$14,$C$12:$N$12,$B28),)</f>
        <v>0</v>
      </c>
      <c r="E28" s="1205">
        <f t="array" ref="E28">IFERROR(IFERROR(IF(AND(Input!$C$2='Drop Downs'!$AR$2,E$17&lt;='Drop Downs'!$AS$2),INDEX('Input_P&amp;L'!$H$2:$GE$13,MATCH($B28,'Input_P&amp;L'!$F$2:$F$13,0),MATCH($A27&amp;E$18,'Input_P&amp;L'!$H$19:$GE$19&amp;'Input_P&amp;L'!$H$21:$GE$21,0))/$W$19,IF(AND(Input!$C$2='Drop Downs'!$AR$3,E$17&lt;='Drop Downs'!$AS$3),INDEX('Input_P&amp;L'!$H$2:$GE$13,MATCH($B28,'Input_P&amp;L'!$F$2:$F$13,0),MATCH($A27&amp;E$18,'Input_P&amp;L'!$H$19:$GE$19&amp;'Input_P&amp;L'!$H$21:$GE$21,0))/$W$19,IF(AND(Input!$C$2='Drop Downs'!$AR$4,E$17&lt;='Drop Downs'!$AS$4),INDEX('Input_P&amp;L'!$H$2:$GE$13,MATCH($B28,'Input_P&amp;L'!$F$2:$F$13,0),MATCH($A27&amp;E$18,'Input_P&amp;L'!$H$19:$GE$19&amp;'Input_P&amp;L'!$H$21:$GE$21,0))/$W$19,""))),"")*SUMIFS($C$14:$N$14,$C$12:$N$12,$B28),)</f>
        <v>0</v>
      </c>
      <c r="F28" s="1205">
        <f t="array" ref="F28">IFERROR(IFERROR(IF(AND(Input!$C$2='Drop Downs'!$AR$2,F$17&lt;='Drop Downs'!$AS$2),INDEX('Input_P&amp;L'!$H$2:$GE$13,MATCH($B28,'Input_P&amp;L'!$F$2:$F$13,0),MATCH($A27&amp;F$18,'Input_P&amp;L'!$H$19:$GE$19&amp;'Input_P&amp;L'!$H$21:$GE$21,0))/$W$19,IF(AND(Input!$C$2='Drop Downs'!$AR$3,F$17&lt;='Drop Downs'!$AS$3),INDEX('Input_P&amp;L'!$H$2:$GE$13,MATCH($B28,'Input_P&amp;L'!$F$2:$F$13,0),MATCH($A27&amp;F$18,'Input_P&amp;L'!$H$19:$GE$19&amp;'Input_P&amp;L'!$H$21:$GE$21,0))/$W$19,IF(AND(Input!$C$2='Drop Downs'!$AR$4,F$17&lt;='Drop Downs'!$AS$4),INDEX('Input_P&amp;L'!$H$2:$GE$13,MATCH($B28,'Input_P&amp;L'!$F$2:$F$13,0),MATCH($A27&amp;F$18,'Input_P&amp;L'!$H$19:$GE$19&amp;'Input_P&amp;L'!$H$21:$GE$21,0))/$W$19,""))),"")*SUMIFS($C$14:$N$14,$C$12:$N$12,$B28),)</f>
        <v>0</v>
      </c>
      <c r="G28" s="1205">
        <f t="array" ref="G28">IFERROR(IFERROR(IF(AND(Input!$C$2='Drop Downs'!$AR$2,G$17&lt;='Drop Downs'!$AS$2),INDEX('Input_P&amp;L'!$H$2:$GE$13,MATCH($B28,'Input_P&amp;L'!$F$2:$F$13,0),MATCH($A27&amp;G$18,'Input_P&amp;L'!$H$19:$GE$19&amp;'Input_P&amp;L'!$H$21:$GE$21,0))/$W$19,IF(AND(Input!$C$2='Drop Downs'!$AR$3,G$17&lt;='Drop Downs'!$AS$3),INDEX('Input_P&amp;L'!$H$2:$GE$13,MATCH($B28,'Input_P&amp;L'!$F$2:$F$13,0),MATCH($A27&amp;G$18,'Input_P&amp;L'!$H$19:$GE$19&amp;'Input_P&amp;L'!$H$21:$GE$21,0))/$W$19,IF(AND(Input!$C$2='Drop Downs'!$AR$4,G$17&lt;='Drop Downs'!$AS$4),INDEX('Input_P&amp;L'!$H$2:$GE$13,MATCH($B28,'Input_P&amp;L'!$F$2:$F$13,0),MATCH($A27&amp;G$18,'Input_P&amp;L'!$H$19:$GE$19&amp;'Input_P&amp;L'!$H$21:$GE$21,0))/$W$19,""))),"")*SUMIFS($C$14:$N$14,$C$12:$N$12,$B28),)</f>
        <v>0</v>
      </c>
      <c r="H28" s="1205">
        <f t="array" ref="H28">IFERROR(IFERROR(IF(AND(Input!$C$2='Drop Downs'!$AR$2,H$17&lt;='Drop Downs'!$AS$2),INDEX('Input_P&amp;L'!$H$2:$GE$13,MATCH($B28,'Input_P&amp;L'!$F$2:$F$13,0),MATCH($A27&amp;H$18,'Input_P&amp;L'!$H$19:$GE$19&amp;'Input_P&amp;L'!$H$21:$GE$21,0))/$W$19,IF(AND(Input!$C$2='Drop Downs'!$AR$3,H$17&lt;='Drop Downs'!$AS$3),INDEX('Input_P&amp;L'!$H$2:$GE$13,MATCH($B28,'Input_P&amp;L'!$F$2:$F$13,0),MATCH($A27&amp;H$18,'Input_P&amp;L'!$H$19:$GE$19&amp;'Input_P&amp;L'!$H$21:$GE$21,0))/$W$19,IF(AND(Input!$C$2='Drop Downs'!$AR$4,H$17&lt;='Drop Downs'!$AS$4),INDEX('Input_P&amp;L'!$H$2:$GE$13,MATCH($B28,'Input_P&amp;L'!$F$2:$F$13,0),MATCH($A27&amp;H$18,'Input_P&amp;L'!$H$19:$GE$19&amp;'Input_P&amp;L'!$H$21:$GE$21,0))/$W$19,""))),"")*SUMIFS($C$14:$N$14,$C$12:$N$12,$B28),)</f>
        <v>0</v>
      </c>
      <c r="I28" s="1205">
        <f t="array" ref="I28">IFERROR(IFERROR(IF(AND(Input!$C$2='Drop Downs'!$AR$2,I$17&lt;='Drop Downs'!$AS$2),INDEX('Input_P&amp;L'!$H$2:$GE$13,MATCH($B28,'Input_P&amp;L'!$F$2:$F$13,0),MATCH($A27&amp;I$18,'Input_P&amp;L'!$H$19:$GE$19&amp;'Input_P&amp;L'!$H$21:$GE$21,0))/$W$19,IF(AND(Input!$C$2='Drop Downs'!$AR$3,I$17&lt;='Drop Downs'!$AS$3),INDEX('Input_P&amp;L'!$H$2:$GE$13,MATCH($B28,'Input_P&amp;L'!$F$2:$F$13,0),MATCH($A27&amp;I$18,'Input_P&amp;L'!$H$19:$GE$19&amp;'Input_P&amp;L'!$H$21:$GE$21,0))/$W$19,IF(AND(Input!$C$2='Drop Downs'!$AR$4,I$17&lt;='Drop Downs'!$AS$4),INDEX('Input_P&amp;L'!$H$2:$GE$13,MATCH($B28,'Input_P&amp;L'!$F$2:$F$13,0),MATCH($A27&amp;I$18,'Input_P&amp;L'!$H$19:$GE$19&amp;'Input_P&amp;L'!$H$21:$GE$21,0))/$W$19,""))),"")*SUMIFS($C$14:$N$14,$C$12:$N$12,$B28),)</f>
        <v>0</v>
      </c>
      <c r="J28" s="1205">
        <f t="array" ref="J28">IFERROR(IFERROR(IF(AND(Input!$C$2='Drop Downs'!$AR$2,J$17&lt;='Drop Downs'!$AS$2),INDEX('Input_P&amp;L'!$H$2:$GE$13,MATCH($B28,'Input_P&amp;L'!$F$2:$F$13,0),MATCH($A27&amp;J$18,'Input_P&amp;L'!$H$19:$GE$19&amp;'Input_P&amp;L'!$H$21:$GE$21,0))/$W$19,IF(AND(Input!$C$2='Drop Downs'!$AR$3,J$17&lt;='Drop Downs'!$AS$3),INDEX('Input_P&amp;L'!$H$2:$GE$13,MATCH($B28,'Input_P&amp;L'!$F$2:$F$13,0),MATCH($A27&amp;J$18,'Input_P&amp;L'!$H$19:$GE$19&amp;'Input_P&amp;L'!$H$21:$GE$21,0))/$W$19,IF(AND(Input!$C$2='Drop Downs'!$AR$4,J$17&lt;='Drop Downs'!$AS$4),INDEX('Input_P&amp;L'!$H$2:$GE$13,MATCH($B28,'Input_P&amp;L'!$F$2:$F$13,0),MATCH($A27&amp;J$18,'Input_P&amp;L'!$H$19:$GE$19&amp;'Input_P&amp;L'!$H$21:$GE$21,0))/$W$19,""))),"")*SUMIFS($C$14:$N$14,$C$12:$N$12,$B28),)</f>
        <v>0</v>
      </c>
      <c r="K28" s="1205">
        <f t="array" ref="K28">IFERROR(IFERROR(IF(AND(Input!$C$2='Drop Downs'!$AR$2,K$17&lt;='Drop Downs'!$AS$2),INDEX('Input_P&amp;L'!$H$2:$GE$13,MATCH($B28,'Input_P&amp;L'!$F$2:$F$13,0),MATCH($A27&amp;K$18,'Input_P&amp;L'!$H$19:$GE$19&amp;'Input_P&amp;L'!$H$21:$GE$21,0))/$W$19,IF(AND(Input!$C$2='Drop Downs'!$AR$3,K$17&lt;='Drop Downs'!$AS$3),INDEX('Input_P&amp;L'!$H$2:$GE$13,MATCH($B28,'Input_P&amp;L'!$F$2:$F$13,0),MATCH($A27&amp;K$18,'Input_P&amp;L'!$H$19:$GE$19&amp;'Input_P&amp;L'!$H$21:$GE$21,0))/$W$19,IF(AND(Input!$C$2='Drop Downs'!$AR$4,K$17&lt;='Drop Downs'!$AS$4),INDEX('Input_P&amp;L'!$H$2:$GE$13,MATCH($B28,'Input_P&amp;L'!$F$2:$F$13,0),MATCH($A27&amp;K$18,'Input_P&amp;L'!$H$19:$GE$19&amp;'Input_P&amp;L'!$H$21:$GE$21,0))/$W$19,""))),"")*SUMIFS($C$14:$N$14,$C$12:$N$12,$B28),)</f>
        <v>0</v>
      </c>
      <c r="L28" s="1205">
        <f t="array" ref="L28">IFERROR(IFERROR(IF(AND(Input!$C$2='Drop Downs'!$AR$2,L$17&lt;='Drop Downs'!$AS$2),INDEX('Input_P&amp;L'!$H$2:$GE$13,MATCH($B28,'Input_P&amp;L'!$F$2:$F$13,0),MATCH($A27&amp;L$18,'Input_P&amp;L'!$H$19:$GE$19&amp;'Input_P&amp;L'!$H$21:$GE$21,0))/$W$19,IF(AND(Input!$C$2='Drop Downs'!$AR$3,L$17&lt;='Drop Downs'!$AS$3),INDEX('Input_P&amp;L'!$H$2:$GE$13,MATCH($B28,'Input_P&amp;L'!$F$2:$F$13,0),MATCH($A27&amp;L$18,'Input_P&amp;L'!$H$19:$GE$19&amp;'Input_P&amp;L'!$H$21:$GE$21,0))/$W$19,IF(AND(Input!$C$2='Drop Downs'!$AR$4,L$17&lt;='Drop Downs'!$AS$4),INDEX('Input_P&amp;L'!$H$2:$GE$13,MATCH($B28,'Input_P&amp;L'!$F$2:$F$13,0),MATCH($A27&amp;L$18,'Input_P&amp;L'!$H$19:$GE$19&amp;'Input_P&amp;L'!$H$21:$GE$21,0))/$W$19,""))),"")*SUMIFS($C$14:$N$14,$C$12:$N$12,$B28),)</f>
        <v>0</v>
      </c>
      <c r="M28" s="1205">
        <f t="array" ref="M28">IFERROR(IFERROR(IF(AND(Input!$C$2='Drop Downs'!$AR$2,M$17&lt;='Drop Downs'!$AS$2),INDEX('Input_P&amp;L'!$H$2:$GE$13,MATCH($B28,'Input_P&amp;L'!$F$2:$F$13,0),MATCH($A27&amp;M$18,'Input_P&amp;L'!$H$19:$GE$19&amp;'Input_P&amp;L'!$H$21:$GE$21,0))/$W$19,IF(AND(Input!$C$2='Drop Downs'!$AR$3,M$17&lt;='Drop Downs'!$AS$3),INDEX('Input_P&amp;L'!$H$2:$GE$13,MATCH($B28,'Input_P&amp;L'!$F$2:$F$13,0),MATCH($A27&amp;M$18,'Input_P&amp;L'!$H$19:$GE$19&amp;'Input_P&amp;L'!$H$21:$GE$21,0))/$W$19,IF(AND(Input!$C$2='Drop Downs'!$AR$4,M$17&lt;='Drop Downs'!$AS$4),INDEX('Input_P&amp;L'!$H$2:$GE$13,MATCH($B28,'Input_P&amp;L'!$F$2:$F$13,0),MATCH($A27&amp;M$18,'Input_P&amp;L'!$H$19:$GE$19&amp;'Input_P&amp;L'!$H$21:$GE$21,0))/$W$19,""))),"")*SUMIFS($C$14:$N$14,$C$12:$N$12,$B28),)</f>
        <v>0</v>
      </c>
      <c r="N28" s="1205">
        <f t="array" ref="N28">IFERROR(IFERROR(IF(AND(Input!$C$2='Drop Downs'!$AR$2,N$17&lt;='Drop Downs'!$AS$2),INDEX('Input_P&amp;L'!$H$2:$GE$13,MATCH($B28,'Input_P&amp;L'!$F$2:$F$13,0),MATCH($A27&amp;N$18,'Input_P&amp;L'!$H$19:$GE$19&amp;'Input_P&amp;L'!$H$21:$GE$21,0))/$W$19,IF(AND(Input!$C$2='Drop Downs'!$AR$3,N$17&lt;='Drop Downs'!$AS$3),INDEX('Input_P&amp;L'!$H$2:$GE$13,MATCH($B28,'Input_P&amp;L'!$F$2:$F$13,0),MATCH($A27&amp;N$18,'Input_P&amp;L'!$H$19:$GE$19&amp;'Input_P&amp;L'!$H$21:$GE$21,0))/$W$19,IF(AND(Input!$C$2='Drop Downs'!$AR$4,N$17&lt;='Drop Downs'!$AS$4),INDEX('Input_P&amp;L'!$H$2:$GE$13,MATCH($B28,'Input_P&amp;L'!$F$2:$F$13,0),MATCH($A27&amp;N$18,'Input_P&amp;L'!$H$19:$GE$19&amp;'Input_P&amp;L'!$H$21:$GE$21,0))/$W$19,""))),"")*SUMIFS($C$14:$N$14,$C$12:$N$12,$B28),)</f>
        <v>0</v>
      </c>
      <c r="O28" s="1205">
        <f t="array" ref="O28">IFERROR(IFERROR(IF(AND(Input!$C$2='Drop Downs'!$AR$2,O$17&lt;='Drop Downs'!$AS$2),INDEX('Input_P&amp;L'!$H$2:$GE$13,MATCH($B28,'Input_P&amp;L'!$F$2:$F$13,0),MATCH($A27&amp;O$18,'Input_P&amp;L'!$H$19:$GE$19&amp;'Input_P&amp;L'!$H$21:$GE$21,0))/$W$19,IF(AND(Input!$C$2='Drop Downs'!$AR$3,O$17&lt;='Drop Downs'!$AS$3),INDEX('Input_P&amp;L'!$H$2:$GE$13,MATCH($B28,'Input_P&amp;L'!$F$2:$F$13,0),MATCH($A27&amp;O$18,'Input_P&amp;L'!$H$19:$GE$19&amp;'Input_P&amp;L'!$H$21:$GE$21,0))/$W$19,IF(AND(Input!$C$2='Drop Downs'!$AR$4,O$17&lt;='Drop Downs'!$AS$4),INDEX('Input_P&amp;L'!$H$2:$GE$13,MATCH($B28,'Input_P&amp;L'!$F$2:$F$13,0),MATCH($A27&amp;O$18,'Input_P&amp;L'!$H$19:$GE$19&amp;'Input_P&amp;L'!$H$21:$GE$21,0))/$W$19,""))),"")*SUMIFS($C$14:$N$14,$C$12:$N$12,$B28),)</f>
        <v>0</v>
      </c>
      <c r="P28" s="1205">
        <f t="array" ref="P28">IFERROR(IFERROR(IF(AND(Input!$C$2='Drop Downs'!$AR$2,P$17&lt;='Drop Downs'!$AS$2),INDEX('Input_P&amp;L'!$H$2:$GE$13,MATCH($B28,'Input_P&amp;L'!$F$2:$F$13,0),MATCH($A27&amp;P$18,'Input_P&amp;L'!$H$19:$GE$19&amp;'Input_P&amp;L'!$H$21:$GE$21,0))/$W$19,IF(AND(Input!$C$2='Drop Downs'!$AR$3,P$17&lt;='Drop Downs'!$AS$3),INDEX('Input_P&amp;L'!$H$2:$GE$13,MATCH($B28,'Input_P&amp;L'!$F$2:$F$13,0),MATCH($A27&amp;P$18,'Input_P&amp;L'!$H$19:$GE$19&amp;'Input_P&amp;L'!$H$21:$GE$21,0))/$W$19,IF(AND(Input!$C$2='Drop Downs'!$AR$4,P$17&lt;='Drop Downs'!$AS$4),INDEX('Input_P&amp;L'!$H$2:$GE$13,MATCH($B28,'Input_P&amp;L'!$F$2:$F$13,0),MATCH($A27&amp;P$18,'Input_P&amp;L'!$H$19:$GE$19&amp;'Input_P&amp;L'!$H$21:$GE$21,0))/$W$19,""))),"")*SUMIFS($C$14:$N$14,$C$12:$N$12,$B28),)</f>
        <v>0</v>
      </c>
      <c r="Q28" s="1205">
        <f t="array" ref="Q28">IFERROR(IFERROR(IF(AND(Input!$C$2='Drop Downs'!$AR$2,Q$17&lt;='Drop Downs'!$AS$2),INDEX('Input_P&amp;L'!$H$2:$GE$13,MATCH($B28,'Input_P&amp;L'!$F$2:$F$13,0),MATCH($A27&amp;Q$18,'Input_P&amp;L'!$H$19:$GE$19&amp;'Input_P&amp;L'!$H$21:$GE$21,0))/$W$19,IF(AND(Input!$C$2='Drop Downs'!$AR$3,Q$17&lt;='Drop Downs'!$AS$3),INDEX('Input_P&amp;L'!$H$2:$GE$13,MATCH($B28,'Input_P&amp;L'!$F$2:$F$13,0),MATCH($A27&amp;Q$18,'Input_P&amp;L'!$H$19:$GE$19&amp;'Input_P&amp;L'!$H$21:$GE$21,0))/$W$19,IF(AND(Input!$C$2='Drop Downs'!$AR$4,Q$17&lt;='Drop Downs'!$AS$4),INDEX('Input_P&amp;L'!$H$2:$GE$13,MATCH($B28,'Input_P&amp;L'!$F$2:$F$13,0),MATCH($A27&amp;Q$18,'Input_P&amp;L'!$H$19:$GE$19&amp;'Input_P&amp;L'!$H$21:$GE$21,0))/$W$19,""))),"")*SUMIFS($C$14:$N$14,$C$12:$N$12,$B28),)</f>
        <v>0</v>
      </c>
      <c r="R28" s="1205">
        <f t="array" ref="R28">IFERROR(IFERROR(IF(AND(Input!$C$2='Drop Downs'!$AR$2,R$17&lt;='Drop Downs'!$AS$2),INDEX('Input_P&amp;L'!$H$2:$GE$13,MATCH($B28,'Input_P&amp;L'!$F$2:$F$13,0),MATCH($A27&amp;R$18,'Input_P&amp;L'!$H$19:$GE$19&amp;'Input_P&amp;L'!$H$21:$GE$21,0))/$W$19,IF(AND(Input!$C$2='Drop Downs'!$AR$3,R$17&lt;='Drop Downs'!$AS$3),INDEX('Input_P&amp;L'!$H$2:$GE$13,MATCH($B28,'Input_P&amp;L'!$F$2:$F$13,0),MATCH($A27&amp;R$18,'Input_P&amp;L'!$H$19:$GE$19&amp;'Input_P&amp;L'!$H$21:$GE$21,0))/$W$19,IF(AND(Input!$C$2='Drop Downs'!$AR$4,R$17&lt;='Drop Downs'!$AS$4),INDEX('Input_P&amp;L'!$H$2:$GE$13,MATCH($B28,'Input_P&amp;L'!$F$2:$F$13,0),MATCH($A27&amp;R$18,'Input_P&amp;L'!$H$19:$GE$19&amp;'Input_P&amp;L'!$H$21:$GE$21,0))/$W$19,""))),"")*SUMIFS($C$14:$N$14,$C$12:$N$12,$B28),)</f>
        <v>0</v>
      </c>
      <c r="T28" s="1205"/>
    </row>
    <row r="29" spans="1:23">
      <c r="A29" s="1172" t="s">
        <v>313</v>
      </c>
      <c r="B29" s="1206" t="s">
        <v>724</v>
      </c>
      <c r="C29" s="1205">
        <f t="array" ref="C29">IFERROR(IFERROR(IF(AND(Input!$C$2='Drop Downs'!$AR$2,C$17&lt;='Drop Downs'!$AS$2),INDEX('Input_P&amp;L'!$H$2:$GE$13,MATCH($B29,'Input_P&amp;L'!$F$2:$F$13,0),MATCH($A28&amp;C$18,'Input_P&amp;L'!$H$19:$GE$19&amp;'Input_P&amp;L'!$H$21:$GE$21,0))/$W$19,IF(AND(Input!$C$2='Drop Downs'!$AR$3,C$17&lt;='Drop Downs'!$AS$3),INDEX('Input_P&amp;L'!$H$2:$GE$13,MATCH($B29,'Input_P&amp;L'!$F$2:$F$13,0),MATCH($A28&amp;C$18,'Input_P&amp;L'!$H$19:$GE$19&amp;'Input_P&amp;L'!$H$21:$GE$21,0))/$W$19,IF(AND(Input!$C$2='Drop Downs'!$AR$4,C$17&lt;='Drop Downs'!$AS$4),INDEX('Input_P&amp;L'!$H$2:$GE$13,MATCH($B29,'Input_P&amp;L'!$F$2:$F$13,0),MATCH($A28&amp;C$18,'Input_P&amp;L'!$H$19:$GE$19&amp;'Input_P&amp;L'!$H$21:$GE$21,0))/$W$19,""))),"")*SUMIFS($C$14:$N$14,$C$12:$N$12,$B29),)</f>
        <v>0</v>
      </c>
      <c r="D29" s="1205">
        <f t="array" ref="D29">IFERROR(IFERROR(IF(AND(Input!$C$2='Drop Downs'!$AR$2,D$17&lt;='Drop Downs'!$AS$2),INDEX('Input_P&amp;L'!$H$2:$GE$13,MATCH($B29,'Input_P&amp;L'!$F$2:$F$13,0),MATCH($A28&amp;D$18,'Input_P&amp;L'!$H$19:$GE$19&amp;'Input_P&amp;L'!$H$21:$GE$21,0))/$W$19,IF(AND(Input!$C$2='Drop Downs'!$AR$3,D$17&lt;='Drop Downs'!$AS$3),INDEX('Input_P&amp;L'!$H$2:$GE$13,MATCH($B29,'Input_P&amp;L'!$F$2:$F$13,0),MATCH($A28&amp;D$18,'Input_P&amp;L'!$H$19:$GE$19&amp;'Input_P&amp;L'!$H$21:$GE$21,0))/$W$19,IF(AND(Input!$C$2='Drop Downs'!$AR$4,D$17&lt;='Drop Downs'!$AS$4),INDEX('Input_P&amp;L'!$H$2:$GE$13,MATCH($B29,'Input_P&amp;L'!$F$2:$F$13,0),MATCH($A28&amp;D$18,'Input_P&amp;L'!$H$19:$GE$19&amp;'Input_P&amp;L'!$H$21:$GE$21,0))/$W$19,""))),"")*SUMIFS($C$14:$N$14,$C$12:$N$12,$B29),)</f>
        <v>0</v>
      </c>
      <c r="E29" s="1205">
        <f t="array" ref="E29">IFERROR(IFERROR(IF(AND(Input!$C$2='Drop Downs'!$AR$2,E$17&lt;='Drop Downs'!$AS$2),INDEX('Input_P&amp;L'!$H$2:$GE$13,MATCH($B29,'Input_P&amp;L'!$F$2:$F$13,0),MATCH($A28&amp;E$18,'Input_P&amp;L'!$H$19:$GE$19&amp;'Input_P&amp;L'!$H$21:$GE$21,0))/$W$19,IF(AND(Input!$C$2='Drop Downs'!$AR$3,E$17&lt;='Drop Downs'!$AS$3),INDEX('Input_P&amp;L'!$H$2:$GE$13,MATCH($B29,'Input_P&amp;L'!$F$2:$F$13,0),MATCH($A28&amp;E$18,'Input_P&amp;L'!$H$19:$GE$19&amp;'Input_P&amp;L'!$H$21:$GE$21,0))/$W$19,IF(AND(Input!$C$2='Drop Downs'!$AR$4,E$17&lt;='Drop Downs'!$AS$4),INDEX('Input_P&amp;L'!$H$2:$GE$13,MATCH($B29,'Input_P&amp;L'!$F$2:$F$13,0),MATCH($A28&amp;E$18,'Input_P&amp;L'!$H$19:$GE$19&amp;'Input_P&amp;L'!$H$21:$GE$21,0))/$W$19,""))),"")*SUMIFS($C$14:$N$14,$C$12:$N$12,$B29),)</f>
        <v>0</v>
      </c>
      <c r="F29" s="1205">
        <f t="array" ref="F29">IFERROR(IFERROR(IF(AND(Input!$C$2='Drop Downs'!$AR$2,F$17&lt;='Drop Downs'!$AS$2),INDEX('Input_P&amp;L'!$H$2:$GE$13,MATCH($B29,'Input_P&amp;L'!$F$2:$F$13,0),MATCH($A28&amp;F$18,'Input_P&amp;L'!$H$19:$GE$19&amp;'Input_P&amp;L'!$H$21:$GE$21,0))/$W$19,IF(AND(Input!$C$2='Drop Downs'!$AR$3,F$17&lt;='Drop Downs'!$AS$3),INDEX('Input_P&amp;L'!$H$2:$GE$13,MATCH($B29,'Input_P&amp;L'!$F$2:$F$13,0),MATCH($A28&amp;F$18,'Input_P&amp;L'!$H$19:$GE$19&amp;'Input_P&amp;L'!$H$21:$GE$21,0))/$W$19,IF(AND(Input!$C$2='Drop Downs'!$AR$4,F$17&lt;='Drop Downs'!$AS$4),INDEX('Input_P&amp;L'!$H$2:$GE$13,MATCH($B29,'Input_P&amp;L'!$F$2:$F$13,0),MATCH($A28&amp;F$18,'Input_P&amp;L'!$H$19:$GE$19&amp;'Input_P&amp;L'!$H$21:$GE$21,0))/$W$19,""))),"")*SUMIFS($C$14:$N$14,$C$12:$N$12,$B29),)</f>
        <v>0</v>
      </c>
      <c r="G29" s="1205">
        <f t="array" ref="G29">IFERROR(IFERROR(IF(AND(Input!$C$2='Drop Downs'!$AR$2,G$17&lt;='Drop Downs'!$AS$2),INDEX('Input_P&amp;L'!$H$2:$GE$13,MATCH($B29,'Input_P&amp;L'!$F$2:$F$13,0),MATCH($A28&amp;G$18,'Input_P&amp;L'!$H$19:$GE$19&amp;'Input_P&amp;L'!$H$21:$GE$21,0))/$W$19,IF(AND(Input!$C$2='Drop Downs'!$AR$3,G$17&lt;='Drop Downs'!$AS$3),INDEX('Input_P&amp;L'!$H$2:$GE$13,MATCH($B29,'Input_P&amp;L'!$F$2:$F$13,0),MATCH($A28&amp;G$18,'Input_P&amp;L'!$H$19:$GE$19&amp;'Input_P&amp;L'!$H$21:$GE$21,0))/$W$19,IF(AND(Input!$C$2='Drop Downs'!$AR$4,G$17&lt;='Drop Downs'!$AS$4),INDEX('Input_P&amp;L'!$H$2:$GE$13,MATCH($B29,'Input_P&amp;L'!$F$2:$F$13,0),MATCH($A28&amp;G$18,'Input_P&amp;L'!$H$19:$GE$19&amp;'Input_P&amp;L'!$H$21:$GE$21,0))/$W$19,""))),"")*SUMIFS($C$14:$N$14,$C$12:$N$12,$B29),)</f>
        <v>0</v>
      </c>
      <c r="H29" s="1205">
        <f t="array" ref="H29">IFERROR(IFERROR(IF(AND(Input!$C$2='Drop Downs'!$AR$2,H$17&lt;='Drop Downs'!$AS$2),INDEX('Input_P&amp;L'!$H$2:$GE$13,MATCH($B29,'Input_P&amp;L'!$F$2:$F$13,0),MATCH($A28&amp;H$18,'Input_P&amp;L'!$H$19:$GE$19&amp;'Input_P&amp;L'!$H$21:$GE$21,0))/$W$19,IF(AND(Input!$C$2='Drop Downs'!$AR$3,H$17&lt;='Drop Downs'!$AS$3),INDEX('Input_P&amp;L'!$H$2:$GE$13,MATCH($B29,'Input_P&amp;L'!$F$2:$F$13,0),MATCH($A28&amp;H$18,'Input_P&amp;L'!$H$19:$GE$19&amp;'Input_P&amp;L'!$H$21:$GE$21,0))/$W$19,IF(AND(Input!$C$2='Drop Downs'!$AR$4,H$17&lt;='Drop Downs'!$AS$4),INDEX('Input_P&amp;L'!$H$2:$GE$13,MATCH($B29,'Input_P&amp;L'!$F$2:$F$13,0),MATCH($A28&amp;H$18,'Input_P&amp;L'!$H$19:$GE$19&amp;'Input_P&amp;L'!$H$21:$GE$21,0))/$W$19,""))),"")*SUMIFS($C$14:$N$14,$C$12:$N$12,$B29),)</f>
        <v>0</v>
      </c>
      <c r="I29" s="1205">
        <f t="array" ref="I29">IFERROR(IFERROR(IF(AND(Input!$C$2='Drop Downs'!$AR$2,I$17&lt;='Drop Downs'!$AS$2),INDEX('Input_P&amp;L'!$H$2:$GE$13,MATCH($B29,'Input_P&amp;L'!$F$2:$F$13,0),MATCH($A28&amp;I$18,'Input_P&amp;L'!$H$19:$GE$19&amp;'Input_P&amp;L'!$H$21:$GE$21,0))/$W$19,IF(AND(Input!$C$2='Drop Downs'!$AR$3,I$17&lt;='Drop Downs'!$AS$3),INDEX('Input_P&amp;L'!$H$2:$GE$13,MATCH($B29,'Input_P&amp;L'!$F$2:$F$13,0),MATCH($A28&amp;I$18,'Input_P&amp;L'!$H$19:$GE$19&amp;'Input_P&amp;L'!$H$21:$GE$21,0))/$W$19,IF(AND(Input!$C$2='Drop Downs'!$AR$4,I$17&lt;='Drop Downs'!$AS$4),INDEX('Input_P&amp;L'!$H$2:$GE$13,MATCH($B29,'Input_P&amp;L'!$F$2:$F$13,0),MATCH($A28&amp;I$18,'Input_P&amp;L'!$H$19:$GE$19&amp;'Input_P&amp;L'!$H$21:$GE$21,0))/$W$19,""))),"")*SUMIFS($C$14:$N$14,$C$12:$N$12,$B29),)</f>
        <v>0</v>
      </c>
      <c r="J29" s="1205">
        <f t="array" ref="J29">IFERROR(IFERROR(IF(AND(Input!$C$2='Drop Downs'!$AR$2,J$17&lt;='Drop Downs'!$AS$2),INDEX('Input_P&amp;L'!$H$2:$GE$13,MATCH($B29,'Input_P&amp;L'!$F$2:$F$13,0),MATCH($A28&amp;J$18,'Input_P&amp;L'!$H$19:$GE$19&amp;'Input_P&amp;L'!$H$21:$GE$21,0))/$W$19,IF(AND(Input!$C$2='Drop Downs'!$AR$3,J$17&lt;='Drop Downs'!$AS$3),INDEX('Input_P&amp;L'!$H$2:$GE$13,MATCH($B29,'Input_P&amp;L'!$F$2:$F$13,0),MATCH($A28&amp;J$18,'Input_P&amp;L'!$H$19:$GE$19&amp;'Input_P&amp;L'!$H$21:$GE$21,0))/$W$19,IF(AND(Input!$C$2='Drop Downs'!$AR$4,J$17&lt;='Drop Downs'!$AS$4),INDEX('Input_P&amp;L'!$H$2:$GE$13,MATCH($B29,'Input_P&amp;L'!$F$2:$F$13,0),MATCH($A28&amp;J$18,'Input_P&amp;L'!$H$19:$GE$19&amp;'Input_P&amp;L'!$H$21:$GE$21,0))/$W$19,""))),"")*SUMIFS($C$14:$N$14,$C$12:$N$12,$B29),)</f>
        <v>0</v>
      </c>
      <c r="K29" s="1205">
        <f t="array" ref="K29">IFERROR(IFERROR(IF(AND(Input!$C$2='Drop Downs'!$AR$2,K$17&lt;='Drop Downs'!$AS$2),INDEX('Input_P&amp;L'!$H$2:$GE$13,MATCH($B29,'Input_P&amp;L'!$F$2:$F$13,0),MATCH($A28&amp;K$18,'Input_P&amp;L'!$H$19:$GE$19&amp;'Input_P&amp;L'!$H$21:$GE$21,0))/$W$19,IF(AND(Input!$C$2='Drop Downs'!$AR$3,K$17&lt;='Drop Downs'!$AS$3),INDEX('Input_P&amp;L'!$H$2:$GE$13,MATCH($B29,'Input_P&amp;L'!$F$2:$F$13,0),MATCH($A28&amp;K$18,'Input_P&amp;L'!$H$19:$GE$19&amp;'Input_P&amp;L'!$H$21:$GE$21,0))/$W$19,IF(AND(Input!$C$2='Drop Downs'!$AR$4,K$17&lt;='Drop Downs'!$AS$4),INDEX('Input_P&amp;L'!$H$2:$GE$13,MATCH($B29,'Input_P&amp;L'!$F$2:$F$13,0),MATCH($A28&amp;K$18,'Input_P&amp;L'!$H$19:$GE$19&amp;'Input_P&amp;L'!$H$21:$GE$21,0))/$W$19,""))),"")*SUMIFS($C$14:$N$14,$C$12:$N$12,$B29),)</f>
        <v>0</v>
      </c>
      <c r="L29" s="1205">
        <f t="array" ref="L29">IFERROR(IFERROR(IF(AND(Input!$C$2='Drop Downs'!$AR$2,L$17&lt;='Drop Downs'!$AS$2),INDEX('Input_P&amp;L'!$H$2:$GE$13,MATCH($B29,'Input_P&amp;L'!$F$2:$F$13,0),MATCH($A28&amp;L$18,'Input_P&amp;L'!$H$19:$GE$19&amp;'Input_P&amp;L'!$H$21:$GE$21,0))/$W$19,IF(AND(Input!$C$2='Drop Downs'!$AR$3,L$17&lt;='Drop Downs'!$AS$3),INDEX('Input_P&amp;L'!$H$2:$GE$13,MATCH($B29,'Input_P&amp;L'!$F$2:$F$13,0),MATCH($A28&amp;L$18,'Input_P&amp;L'!$H$19:$GE$19&amp;'Input_P&amp;L'!$H$21:$GE$21,0))/$W$19,IF(AND(Input!$C$2='Drop Downs'!$AR$4,L$17&lt;='Drop Downs'!$AS$4),INDEX('Input_P&amp;L'!$H$2:$GE$13,MATCH($B29,'Input_P&amp;L'!$F$2:$F$13,0),MATCH($A28&amp;L$18,'Input_P&amp;L'!$H$19:$GE$19&amp;'Input_P&amp;L'!$H$21:$GE$21,0))/$W$19,""))),"")*SUMIFS($C$14:$N$14,$C$12:$N$12,$B29),)</f>
        <v>0</v>
      </c>
      <c r="M29" s="1205">
        <f t="array" ref="M29">IFERROR(IFERROR(IF(AND(Input!$C$2='Drop Downs'!$AR$2,M$17&lt;='Drop Downs'!$AS$2),INDEX('Input_P&amp;L'!$H$2:$GE$13,MATCH($B29,'Input_P&amp;L'!$F$2:$F$13,0),MATCH($A28&amp;M$18,'Input_P&amp;L'!$H$19:$GE$19&amp;'Input_P&amp;L'!$H$21:$GE$21,0))/$W$19,IF(AND(Input!$C$2='Drop Downs'!$AR$3,M$17&lt;='Drop Downs'!$AS$3),INDEX('Input_P&amp;L'!$H$2:$GE$13,MATCH($B29,'Input_P&amp;L'!$F$2:$F$13,0),MATCH($A28&amp;M$18,'Input_P&amp;L'!$H$19:$GE$19&amp;'Input_P&amp;L'!$H$21:$GE$21,0))/$W$19,IF(AND(Input!$C$2='Drop Downs'!$AR$4,M$17&lt;='Drop Downs'!$AS$4),INDEX('Input_P&amp;L'!$H$2:$GE$13,MATCH($B29,'Input_P&amp;L'!$F$2:$F$13,0),MATCH($A28&amp;M$18,'Input_P&amp;L'!$H$19:$GE$19&amp;'Input_P&amp;L'!$H$21:$GE$21,0))/$W$19,""))),"")*SUMIFS($C$14:$N$14,$C$12:$N$12,$B29),)</f>
        <v>0</v>
      </c>
      <c r="N29" s="1205">
        <f t="array" ref="N29">IFERROR(IFERROR(IF(AND(Input!$C$2='Drop Downs'!$AR$2,N$17&lt;='Drop Downs'!$AS$2),INDEX('Input_P&amp;L'!$H$2:$GE$13,MATCH($B29,'Input_P&amp;L'!$F$2:$F$13,0),MATCH($A28&amp;N$18,'Input_P&amp;L'!$H$19:$GE$19&amp;'Input_P&amp;L'!$H$21:$GE$21,0))/$W$19,IF(AND(Input!$C$2='Drop Downs'!$AR$3,N$17&lt;='Drop Downs'!$AS$3),INDEX('Input_P&amp;L'!$H$2:$GE$13,MATCH($B29,'Input_P&amp;L'!$F$2:$F$13,0),MATCH($A28&amp;N$18,'Input_P&amp;L'!$H$19:$GE$19&amp;'Input_P&amp;L'!$H$21:$GE$21,0))/$W$19,IF(AND(Input!$C$2='Drop Downs'!$AR$4,N$17&lt;='Drop Downs'!$AS$4),INDEX('Input_P&amp;L'!$H$2:$GE$13,MATCH($B29,'Input_P&amp;L'!$F$2:$F$13,0),MATCH($A28&amp;N$18,'Input_P&amp;L'!$H$19:$GE$19&amp;'Input_P&amp;L'!$H$21:$GE$21,0))/$W$19,""))),"")*SUMIFS($C$14:$N$14,$C$12:$N$12,$B29),)</f>
        <v>0</v>
      </c>
      <c r="O29" s="1205">
        <f t="array" ref="O29">IFERROR(IFERROR(IF(AND(Input!$C$2='Drop Downs'!$AR$2,O$17&lt;='Drop Downs'!$AS$2),INDEX('Input_P&amp;L'!$H$2:$GE$13,MATCH($B29,'Input_P&amp;L'!$F$2:$F$13,0),MATCH($A28&amp;O$18,'Input_P&amp;L'!$H$19:$GE$19&amp;'Input_P&amp;L'!$H$21:$GE$21,0))/$W$19,IF(AND(Input!$C$2='Drop Downs'!$AR$3,O$17&lt;='Drop Downs'!$AS$3),INDEX('Input_P&amp;L'!$H$2:$GE$13,MATCH($B29,'Input_P&amp;L'!$F$2:$F$13,0),MATCH($A28&amp;O$18,'Input_P&amp;L'!$H$19:$GE$19&amp;'Input_P&amp;L'!$H$21:$GE$21,0))/$W$19,IF(AND(Input!$C$2='Drop Downs'!$AR$4,O$17&lt;='Drop Downs'!$AS$4),INDEX('Input_P&amp;L'!$H$2:$GE$13,MATCH($B29,'Input_P&amp;L'!$F$2:$F$13,0),MATCH($A28&amp;O$18,'Input_P&amp;L'!$H$19:$GE$19&amp;'Input_P&amp;L'!$H$21:$GE$21,0))/$W$19,""))),"")*SUMIFS($C$14:$N$14,$C$12:$N$12,$B29),)</f>
        <v>0</v>
      </c>
      <c r="P29" s="1205">
        <f t="array" ref="P29">IFERROR(IFERROR(IF(AND(Input!$C$2='Drop Downs'!$AR$2,P$17&lt;='Drop Downs'!$AS$2),INDEX('Input_P&amp;L'!$H$2:$GE$13,MATCH($B29,'Input_P&amp;L'!$F$2:$F$13,0),MATCH($A28&amp;P$18,'Input_P&amp;L'!$H$19:$GE$19&amp;'Input_P&amp;L'!$H$21:$GE$21,0))/$W$19,IF(AND(Input!$C$2='Drop Downs'!$AR$3,P$17&lt;='Drop Downs'!$AS$3),INDEX('Input_P&amp;L'!$H$2:$GE$13,MATCH($B29,'Input_P&amp;L'!$F$2:$F$13,0),MATCH($A28&amp;P$18,'Input_P&amp;L'!$H$19:$GE$19&amp;'Input_P&amp;L'!$H$21:$GE$21,0))/$W$19,IF(AND(Input!$C$2='Drop Downs'!$AR$4,P$17&lt;='Drop Downs'!$AS$4),INDEX('Input_P&amp;L'!$H$2:$GE$13,MATCH($B29,'Input_P&amp;L'!$F$2:$F$13,0),MATCH($A28&amp;P$18,'Input_P&amp;L'!$H$19:$GE$19&amp;'Input_P&amp;L'!$H$21:$GE$21,0))/$W$19,""))),"")*SUMIFS($C$14:$N$14,$C$12:$N$12,$B29),)</f>
        <v>0</v>
      </c>
      <c r="Q29" s="1205">
        <f t="array" ref="Q29">IFERROR(IFERROR(IF(AND(Input!$C$2='Drop Downs'!$AR$2,Q$17&lt;='Drop Downs'!$AS$2),INDEX('Input_P&amp;L'!$H$2:$GE$13,MATCH($B29,'Input_P&amp;L'!$F$2:$F$13,0),MATCH($A28&amp;Q$18,'Input_P&amp;L'!$H$19:$GE$19&amp;'Input_P&amp;L'!$H$21:$GE$21,0))/$W$19,IF(AND(Input!$C$2='Drop Downs'!$AR$3,Q$17&lt;='Drop Downs'!$AS$3),INDEX('Input_P&amp;L'!$H$2:$GE$13,MATCH($B29,'Input_P&amp;L'!$F$2:$F$13,0),MATCH($A28&amp;Q$18,'Input_P&amp;L'!$H$19:$GE$19&amp;'Input_P&amp;L'!$H$21:$GE$21,0))/$W$19,IF(AND(Input!$C$2='Drop Downs'!$AR$4,Q$17&lt;='Drop Downs'!$AS$4),INDEX('Input_P&amp;L'!$H$2:$GE$13,MATCH($B29,'Input_P&amp;L'!$F$2:$F$13,0),MATCH($A28&amp;Q$18,'Input_P&amp;L'!$H$19:$GE$19&amp;'Input_P&amp;L'!$H$21:$GE$21,0))/$W$19,""))),"")*SUMIFS($C$14:$N$14,$C$12:$N$12,$B29),)</f>
        <v>0</v>
      </c>
      <c r="R29" s="1205">
        <f t="array" ref="R29">IFERROR(IFERROR(IF(AND(Input!$C$2='Drop Downs'!$AR$2,R$17&lt;='Drop Downs'!$AS$2),INDEX('Input_P&amp;L'!$H$2:$GE$13,MATCH($B29,'Input_P&amp;L'!$F$2:$F$13,0),MATCH($A28&amp;R$18,'Input_P&amp;L'!$H$19:$GE$19&amp;'Input_P&amp;L'!$H$21:$GE$21,0))/$W$19,IF(AND(Input!$C$2='Drop Downs'!$AR$3,R$17&lt;='Drop Downs'!$AS$3),INDEX('Input_P&amp;L'!$H$2:$GE$13,MATCH($B29,'Input_P&amp;L'!$F$2:$F$13,0),MATCH($A28&amp;R$18,'Input_P&amp;L'!$H$19:$GE$19&amp;'Input_P&amp;L'!$H$21:$GE$21,0))/$W$19,IF(AND(Input!$C$2='Drop Downs'!$AR$4,R$17&lt;='Drop Downs'!$AS$4),INDEX('Input_P&amp;L'!$H$2:$GE$13,MATCH($B29,'Input_P&amp;L'!$F$2:$F$13,0),MATCH($A28&amp;R$18,'Input_P&amp;L'!$H$19:$GE$19&amp;'Input_P&amp;L'!$H$21:$GE$21,0))/$W$19,""))),"")*SUMIFS($C$14:$N$14,$C$12:$N$12,$B29),)</f>
        <v>0</v>
      </c>
      <c r="T29" s="1205"/>
    </row>
    <row r="30" spans="1:23">
      <c r="A30" s="1172" t="s">
        <v>313</v>
      </c>
      <c r="B30" s="1206" t="s">
        <v>370</v>
      </c>
      <c r="C30" s="1205">
        <f t="array" ref="C30">IFERROR(IFERROR(IF(AND(Input!$C$2='Drop Downs'!$AR$2,C$17&lt;='Drop Downs'!$AS$2),INDEX('Input_P&amp;L'!$H$2:$GE$13,MATCH($B30,'Input_P&amp;L'!$F$2:$F$13,0),MATCH($A29&amp;C$18,'Input_P&amp;L'!$H$19:$GE$19&amp;'Input_P&amp;L'!$H$21:$GE$21,0))/$W$19,IF(AND(Input!$C$2='Drop Downs'!$AR$3,C$17&lt;='Drop Downs'!$AS$3),INDEX('Input_P&amp;L'!$H$2:$GE$13,MATCH($B30,'Input_P&amp;L'!$F$2:$F$13,0),MATCH($A29&amp;C$18,'Input_P&amp;L'!$H$19:$GE$19&amp;'Input_P&amp;L'!$H$21:$GE$21,0))/$W$19,IF(AND(Input!$C$2='Drop Downs'!$AR$4,C$17&lt;='Drop Downs'!$AS$4),INDEX('Input_P&amp;L'!$H$2:$GE$13,MATCH($B30,'Input_P&amp;L'!$F$2:$F$13,0),MATCH($A29&amp;C$18,'Input_P&amp;L'!$H$19:$GE$19&amp;'Input_P&amp;L'!$H$21:$GE$21,0))/$W$19,""))),"")*SUMIFS($C$14:$N$14,$C$12:$N$12,$B30),)</f>
        <v>0</v>
      </c>
      <c r="D30" s="1205">
        <f t="array" ref="D30">IFERROR(IFERROR(IF(AND(Input!$C$2='Drop Downs'!$AR$2,D$17&lt;='Drop Downs'!$AS$2),INDEX('Input_P&amp;L'!$H$2:$GE$13,MATCH($B30,'Input_P&amp;L'!$F$2:$F$13,0),MATCH($A29&amp;D$18,'Input_P&amp;L'!$H$19:$GE$19&amp;'Input_P&amp;L'!$H$21:$GE$21,0))/$W$19,IF(AND(Input!$C$2='Drop Downs'!$AR$3,D$17&lt;='Drop Downs'!$AS$3),INDEX('Input_P&amp;L'!$H$2:$GE$13,MATCH($B30,'Input_P&amp;L'!$F$2:$F$13,0),MATCH($A29&amp;D$18,'Input_P&amp;L'!$H$19:$GE$19&amp;'Input_P&amp;L'!$H$21:$GE$21,0))/$W$19,IF(AND(Input!$C$2='Drop Downs'!$AR$4,D$17&lt;='Drop Downs'!$AS$4),INDEX('Input_P&amp;L'!$H$2:$GE$13,MATCH($B30,'Input_P&amp;L'!$F$2:$F$13,0),MATCH($A29&amp;D$18,'Input_P&amp;L'!$H$19:$GE$19&amp;'Input_P&amp;L'!$H$21:$GE$21,0))/$W$19,""))),"")*SUMIFS($C$14:$N$14,$C$12:$N$12,$B30),)</f>
        <v>0</v>
      </c>
      <c r="E30" s="1205">
        <f t="array" ref="E30">IFERROR(IFERROR(IF(AND(Input!$C$2='Drop Downs'!$AR$2,E$17&lt;='Drop Downs'!$AS$2),INDEX('Input_P&amp;L'!$H$2:$GE$13,MATCH($B30,'Input_P&amp;L'!$F$2:$F$13,0),MATCH($A29&amp;E$18,'Input_P&amp;L'!$H$19:$GE$19&amp;'Input_P&amp;L'!$H$21:$GE$21,0))/$W$19,IF(AND(Input!$C$2='Drop Downs'!$AR$3,E$17&lt;='Drop Downs'!$AS$3),INDEX('Input_P&amp;L'!$H$2:$GE$13,MATCH($B30,'Input_P&amp;L'!$F$2:$F$13,0),MATCH($A29&amp;E$18,'Input_P&amp;L'!$H$19:$GE$19&amp;'Input_P&amp;L'!$H$21:$GE$21,0))/$W$19,IF(AND(Input!$C$2='Drop Downs'!$AR$4,E$17&lt;='Drop Downs'!$AS$4),INDEX('Input_P&amp;L'!$H$2:$GE$13,MATCH($B30,'Input_P&amp;L'!$F$2:$F$13,0),MATCH($A29&amp;E$18,'Input_P&amp;L'!$H$19:$GE$19&amp;'Input_P&amp;L'!$H$21:$GE$21,0))/$W$19,""))),"")*SUMIFS($C$14:$N$14,$C$12:$N$12,$B30),)</f>
        <v>0</v>
      </c>
      <c r="F30" s="1205">
        <f t="array" ref="F30">IFERROR(IFERROR(IF(AND(Input!$C$2='Drop Downs'!$AR$2,F$17&lt;='Drop Downs'!$AS$2),INDEX('Input_P&amp;L'!$H$2:$GE$13,MATCH($B30,'Input_P&amp;L'!$F$2:$F$13,0),MATCH($A29&amp;F$18,'Input_P&amp;L'!$H$19:$GE$19&amp;'Input_P&amp;L'!$H$21:$GE$21,0))/$W$19,IF(AND(Input!$C$2='Drop Downs'!$AR$3,F$17&lt;='Drop Downs'!$AS$3),INDEX('Input_P&amp;L'!$H$2:$GE$13,MATCH($B30,'Input_P&amp;L'!$F$2:$F$13,0),MATCH($A29&amp;F$18,'Input_P&amp;L'!$H$19:$GE$19&amp;'Input_P&amp;L'!$H$21:$GE$21,0))/$W$19,IF(AND(Input!$C$2='Drop Downs'!$AR$4,F$17&lt;='Drop Downs'!$AS$4),INDEX('Input_P&amp;L'!$H$2:$GE$13,MATCH($B30,'Input_P&amp;L'!$F$2:$F$13,0),MATCH($A29&amp;F$18,'Input_P&amp;L'!$H$19:$GE$19&amp;'Input_P&amp;L'!$H$21:$GE$21,0))/$W$19,""))),"")*SUMIFS($C$14:$N$14,$C$12:$N$12,$B30),)</f>
        <v>0</v>
      </c>
      <c r="G30" s="1205">
        <f t="array" ref="G30">IFERROR(IFERROR(IF(AND(Input!$C$2='Drop Downs'!$AR$2,G$17&lt;='Drop Downs'!$AS$2),INDEX('Input_P&amp;L'!$H$2:$GE$13,MATCH($B30,'Input_P&amp;L'!$F$2:$F$13,0),MATCH($A29&amp;G$18,'Input_P&amp;L'!$H$19:$GE$19&amp;'Input_P&amp;L'!$H$21:$GE$21,0))/$W$19,IF(AND(Input!$C$2='Drop Downs'!$AR$3,G$17&lt;='Drop Downs'!$AS$3),INDEX('Input_P&amp;L'!$H$2:$GE$13,MATCH($B30,'Input_P&amp;L'!$F$2:$F$13,0),MATCH($A29&amp;G$18,'Input_P&amp;L'!$H$19:$GE$19&amp;'Input_P&amp;L'!$H$21:$GE$21,0))/$W$19,IF(AND(Input!$C$2='Drop Downs'!$AR$4,G$17&lt;='Drop Downs'!$AS$4),INDEX('Input_P&amp;L'!$H$2:$GE$13,MATCH($B30,'Input_P&amp;L'!$F$2:$F$13,0),MATCH($A29&amp;G$18,'Input_P&amp;L'!$H$19:$GE$19&amp;'Input_P&amp;L'!$H$21:$GE$21,0))/$W$19,""))),"")*SUMIFS($C$14:$N$14,$C$12:$N$12,$B30),)</f>
        <v>0</v>
      </c>
      <c r="H30" s="1205">
        <f t="array" ref="H30">IFERROR(IFERROR(IF(AND(Input!$C$2='Drop Downs'!$AR$2,H$17&lt;='Drop Downs'!$AS$2),INDEX('Input_P&amp;L'!$H$2:$GE$13,MATCH($B30,'Input_P&amp;L'!$F$2:$F$13,0),MATCH($A29&amp;H$18,'Input_P&amp;L'!$H$19:$GE$19&amp;'Input_P&amp;L'!$H$21:$GE$21,0))/$W$19,IF(AND(Input!$C$2='Drop Downs'!$AR$3,H$17&lt;='Drop Downs'!$AS$3),INDEX('Input_P&amp;L'!$H$2:$GE$13,MATCH($B30,'Input_P&amp;L'!$F$2:$F$13,0),MATCH($A29&amp;H$18,'Input_P&amp;L'!$H$19:$GE$19&amp;'Input_P&amp;L'!$H$21:$GE$21,0))/$W$19,IF(AND(Input!$C$2='Drop Downs'!$AR$4,H$17&lt;='Drop Downs'!$AS$4),INDEX('Input_P&amp;L'!$H$2:$GE$13,MATCH($B30,'Input_P&amp;L'!$F$2:$F$13,0),MATCH($A29&amp;H$18,'Input_P&amp;L'!$H$19:$GE$19&amp;'Input_P&amp;L'!$H$21:$GE$21,0))/$W$19,""))),"")*SUMIFS($C$14:$N$14,$C$12:$N$12,$B30),)</f>
        <v>0</v>
      </c>
      <c r="I30" s="1205">
        <f t="array" ref="I30">IFERROR(IFERROR(IF(AND(Input!$C$2='Drop Downs'!$AR$2,I$17&lt;='Drop Downs'!$AS$2),INDEX('Input_P&amp;L'!$H$2:$GE$13,MATCH($B30,'Input_P&amp;L'!$F$2:$F$13,0),MATCH($A29&amp;I$18,'Input_P&amp;L'!$H$19:$GE$19&amp;'Input_P&amp;L'!$H$21:$GE$21,0))/$W$19,IF(AND(Input!$C$2='Drop Downs'!$AR$3,I$17&lt;='Drop Downs'!$AS$3),INDEX('Input_P&amp;L'!$H$2:$GE$13,MATCH($B30,'Input_P&amp;L'!$F$2:$F$13,0),MATCH($A29&amp;I$18,'Input_P&amp;L'!$H$19:$GE$19&amp;'Input_P&amp;L'!$H$21:$GE$21,0))/$W$19,IF(AND(Input!$C$2='Drop Downs'!$AR$4,I$17&lt;='Drop Downs'!$AS$4),INDEX('Input_P&amp;L'!$H$2:$GE$13,MATCH($B30,'Input_P&amp;L'!$F$2:$F$13,0),MATCH($A29&amp;I$18,'Input_P&amp;L'!$H$19:$GE$19&amp;'Input_P&amp;L'!$H$21:$GE$21,0))/$W$19,""))),"")*SUMIFS($C$14:$N$14,$C$12:$N$12,$B30),)</f>
        <v>0</v>
      </c>
      <c r="J30" s="1205">
        <f t="array" ref="J30">IFERROR(IFERROR(IF(AND(Input!$C$2='Drop Downs'!$AR$2,J$17&lt;='Drop Downs'!$AS$2),INDEX('Input_P&amp;L'!$H$2:$GE$13,MATCH($B30,'Input_P&amp;L'!$F$2:$F$13,0),MATCH($A29&amp;J$18,'Input_P&amp;L'!$H$19:$GE$19&amp;'Input_P&amp;L'!$H$21:$GE$21,0))/$W$19,IF(AND(Input!$C$2='Drop Downs'!$AR$3,J$17&lt;='Drop Downs'!$AS$3),INDEX('Input_P&amp;L'!$H$2:$GE$13,MATCH($B30,'Input_P&amp;L'!$F$2:$F$13,0),MATCH($A29&amp;J$18,'Input_P&amp;L'!$H$19:$GE$19&amp;'Input_P&amp;L'!$H$21:$GE$21,0))/$W$19,IF(AND(Input!$C$2='Drop Downs'!$AR$4,J$17&lt;='Drop Downs'!$AS$4),INDEX('Input_P&amp;L'!$H$2:$GE$13,MATCH($B30,'Input_P&amp;L'!$F$2:$F$13,0),MATCH($A29&amp;J$18,'Input_P&amp;L'!$H$19:$GE$19&amp;'Input_P&amp;L'!$H$21:$GE$21,0))/$W$19,""))),"")*SUMIFS($C$14:$N$14,$C$12:$N$12,$B30),)</f>
        <v>0</v>
      </c>
      <c r="K30" s="1205">
        <f t="array" ref="K30">IFERROR(IFERROR(IF(AND(Input!$C$2='Drop Downs'!$AR$2,K$17&lt;='Drop Downs'!$AS$2),INDEX('Input_P&amp;L'!$H$2:$GE$13,MATCH($B30,'Input_P&amp;L'!$F$2:$F$13,0),MATCH($A29&amp;K$18,'Input_P&amp;L'!$H$19:$GE$19&amp;'Input_P&amp;L'!$H$21:$GE$21,0))/$W$19,IF(AND(Input!$C$2='Drop Downs'!$AR$3,K$17&lt;='Drop Downs'!$AS$3),INDEX('Input_P&amp;L'!$H$2:$GE$13,MATCH($B30,'Input_P&amp;L'!$F$2:$F$13,0),MATCH($A29&amp;K$18,'Input_P&amp;L'!$H$19:$GE$19&amp;'Input_P&amp;L'!$H$21:$GE$21,0))/$W$19,IF(AND(Input!$C$2='Drop Downs'!$AR$4,K$17&lt;='Drop Downs'!$AS$4),INDEX('Input_P&amp;L'!$H$2:$GE$13,MATCH($B30,'Input_P&amp;L'!$F$2:$F$13,0),MATCH($A29&amp;K$18,'Input_P&amp;L'!$H$19:$GE$19&amp;'Input_P&amp;L'!$H$21:$GE$21,0))/$W$19,""))),"")*SUMIFS($C$14:$N$14,$C$12:$N$12,$B30),)</f>
        <v>0</v>
      </c>
      <c r="L30" s="1205">
        <f t="array" ref="L30">IFERROR(IFERROR(IF(AND(Input!$C$2='Drop Downs'!$AR$2,L$17&lt;='Drop Downs'!$AS$2),INDEX('Input_P&amp;L'!$H$2:$GE$13,MATCH($B30,'Input_P&amp;L'!$F$2:$F$13,0),MATCH($A29&amp;L$18,'Input_P&amp;L'!$H$19:$GE$19&amp;'Input_P&amp;L'!$H$21:$GE$21,0))/$W$19,IF(AND(Input!$C$2='Drop Downs'!$AR$3,L$17&lt;='Drop Downs'!$AS$3),INDEX('Input_P&amp;L'!$H$2:$GE$13,MATCH($B30,'Input_P&amp;L'!$F$2:$F$13,0),MATCH($A29&amp;L$18,'Input_P&amp;L'!$H$19:$GE$19&amp;'Input_P&amp;L'!$H$21:$GE$21,0))/$W$19,IF(AND(Input!$C$2='Drop Downs'!$AR$4,L$17&lt;='Drop Downs'!$AS$4),INDEX('Input_P&amp;L'!$H$2:$GE$13,MATCH($B30,'Input_P&amp;L'!$F$2:$F$13,0),MATCH($A29&amp;L$18,'Input_P&amp;L'!$H$19:$GE$19&amp;'Input_P&amp;L'!$H$21:$GE$21,0))/$W$19,""))),"")*SUMIFS($C$14:$N$14,$C$12:$N$12,$B30),)</f>
        <v>0</v>
      </c>
      <c r="M30" s="1205">
        <f t="array" ref="M30">IFERROR(IFERROR(IF(AND(Input!$C$2='Drop Downs'!$AR$2,M$17&lt;='Drop Downs'!$AS$2),INDEX('Input_P&amp;L'!$H$2:$GE$13,MATCH($B30,'Input_P&amp;L'!$F$2:$F$13,0),MATCH($A29&amp;M$18,'Input_P&amp;L'!$H$19:$GE$19&amp;'Input_P&amp;L'!$H$21:$GE$21,0))/$W$19,IF(AND(Input!$C$2='Drop Downs'!$AR$3,M$17&lt;='Drop Downs'!$AS$3),INDEX('Input_P&amp;L'!$H$2:$GE$13,MATCH($B30,'Input_P&amp;L'!$F$2:$F$13,0),MATCH($A29&amp;M$18,'Input_P&amp;L'!$H$19:$GE$19&amp;'Input_P&amp;L'!$H$21:$GE$21,0))/$W$19,IF(AND(Input!$C$2='Drop Downs'!$AR$4,M$17&lt;='Drop Downs'!$AS$4),INDEX('Input_P&amp;L'!$H$2:$GE$13,MATCH($B30,'Input_P&amp;L'!$F$2:$F$13,0),MATCH($A29&amp;M$18,'Input_P&amp;L'!$H$19:$GE$19&amp;'Input_P&amp;L'!$H$21:$GE$21,0))/$W$19,""))),"")*SUMIFS($C$14:$N$14,$C$12:$N$12,$B30),)</f>
        <v>0</v>
      </c>
      <c r="N30" s="1205">
        <f t="array" ref="N30">IFERROR(IFERROR(IF(AND(Input!$C$2='Drop Downs'!$AR$2,N$17&lt;='Drop Downs'!$AS$2),INDEX('Input_P&amp;L'!$H$2:$GE$13,MATCH($B30,'Input_P&amp;L'!$F$2:$F$13,0),MATCH($A29&amp;N$18,'Input_P&amp;L'!$H$19:$GE$19&amp;'Input_P&amp;L'!$H$21:$GE$21,0))/$W$19,IF(AND(Input!$C$2='Drop Downs'!$AR$3,N$17&lt;='Drop Downs'!$AS$3),INDEX('Input_P&amp;L'!$H$2:$GE$13,MATCH($B30,'Input_P&amp;L'!$F$2:$F$13,0),MATCH($A29&amp;N$18,'Input_P&amp;L'!$H$19:$GE$19&amp;'Input_P&amp;L'!$H$21:$GE$21,0))/$W$19,IF(AND(Input!$C$2='Drop Downs'!$AR$4,N$17&lt;='Drop Downs'!$AS$4),INDEX('Input_P&amp;L'!$H$2:$GE$13,MATCH($B30,'Input_P&amp;L'!$F$2:$F$13,0),MATCH($A29&amp;N$18,'Input_P&amp;L'!$H$19:$GE$19&amp;'Input_P&amp;L'!$H$21:$GE$21,0))/$W$19,""))),"")*SUMIFS($C$14:$N$14,$C$12:$N$12,$B30),)</f>
        <v>0</v>
      </c>
      <c r="O30" s="1205">
        <f t="array" ref="O30">IFERROR(IFERROR(IF(AND(Input!$C$2='Drop Downs'!$AR$2,O$17&lt;='Drop Downs'!$AS$2),INDEX('Input_P&amp;L'!$H$2:$GE$13,MATCH($B30,'Input_P&amp;L'!$F$2:$F$13,0),MATCH($A29&amp;O$18,'Input_P&amp;L'!$H$19:$GE$19&amp;'Input_P&amp;L'!$H$21:$GE$21,0))/$W$19,IF(AND(Input!$C$2='Drop Downs'!$AR$3,O$17&lt;='Drop Downs'!$AS$3),INDEX('Input_P&amp;L'!$H$2:$GE$13,MATCH($B30,'Input_P&amp;L'!$F$2:$F$13,0),MATCH($A29&amp;O$18,'Input_P&amp;L'!$H$19:$GE$19&amp;'Input_P&amp;L'!$H$21:$GE$21,0))/$W$19,IF(AND(Input!$C$2='Drop Downs'!$AR$4,O$17&lt;='Drop Downs'!$AS$4),INDEX('Input_P&amp;L'!$H$2:$GE$13,MATCH($B30,'Input_P&amp;L'!$F$2:$F$13,0),MATCH($A29&amp;O$18,'Input_P&amp;L'!$H$19:$GE$19&amp;'Input_P&amp;L'!$H$21:$GE$21,0))/$W$19,""))),"")*SUMIFS($C$14:$N$14,$C$12:$N$12,$B30),)</f>
        <v>0</v>
      </c>
      <c r="P30" s="1205">
        <f t="array" ref="P30">IFERROR(IFERROR(IF(AND(Input!$C$2='Drop Downs'!$AR$2,P$17&lt;='Drop Downs'!$AS$2),INDEX('Input_P&amp;L'!$H$2:$GE$13,MATCH($B30,'Input_P&amp;L'!$F$2:$F$13,0),MATCH($A29&amp;P$18,'Input_P&amp;L'!$H$19:$GE$19&amp;'Input_P&amp;L'!$H$21:$GE$21,0))/$W$19,IF(AND(Input!$C$2='Drop Downs'!$AR$3,P$17&lt;='Drop Downs'!$AS$3),INDEX('Input_P&amp;L'!$H$2:$GE$13,MATCH($B30,'Input_P&amp;L'!$F$2:$F$13,0),MATCH($A29&amp;P$18,'Input_P&amp;L'!$H$19:$GE$19&amp;'Input_P&amp;L'!$H$21:$GE$21,0))/$W$19,IF(AND(Input!$C$2='Drop Downs'!$AR$4,P$17&lt;='Drop Downs'!$AS$4),INDEX('Input_P&amp;L'!$H$2:$GE$13,MATCH($B30,'Input_P&amp;L'!$F$2:$F$13,0),MATCH($A29&amp;P$18,'Input_P&amp;L'!$H$19:$GE$19&amp;'Input_P&amp;L'!$H$21:$GE$21,0))/$W$19,""))),"")*SUMIFS($C$14:$N$14,$C$12:$N$12,$B30),)</f>
        <v>0</v>
      </c>
      <c r="Q30" s="1205">
        <f t="array" ref="Q30">IFERROR(IFERROR(IF(AND(Input!$C$2='Drop Downs'!$AR$2,Q$17&lt;='Drop Downs'!$AS$2),INDEX('Input_P&amp;L'!$H$2:$GE$13,MATCH($B30,'Input_P&amp;L'!$F$2:$F$13,0),MATCH($A29&amp;Q$18,'Input_P&amp;L'!$H$19:$GE$19&amp;'Input_P&amp;L'!$H$21:$GE$21,0))/$W$19,IF(AND(Input!$C$2='Drop Downs'!$AR$3,Q$17&lt;='Drop Downs'!$AS$3),INDEX('Input_P&amp;L'!$H$2:$GE$13,MATCH($B30,'Input_P&amp;L'!$F$2:$F$13,0),MATCH($A29&amp;Q$18,'Input_P&amp;L'!$H$19:$GE$19&amp;'Input_P&amp;L'!$H$21:$GE$21,0))/$W$19,IF(AND(Input!$C$2='Drop Downs'!$AR$4,Q$17&lt;='Drop Downs'!$AS$4),INDEX('Input_P&amp;L'!$H$2:$GE$13,MATCH($B30,'Input_P&amp;L'!$F$2:$F$13,0),MATCH($A29&amp;Q$18,'Input_P&amp;L'!$H$19:$GE$19&amp;'Input_P&amp;L'!$H$21:$GE$21,0))/$W$19,""))),"")*SUMIFS($C$14:$N$14,$C$12:$N$12,$B30),)</f>
        <v>0</v>
      </c>
      <c r="R30" s="1205">
        <f t="array" ref="R30">IFERROR(IFERROR(IF(AND(Input!$C$2='Drop Downs'!$AR$2,R$17&lt;='Drop Downs'!$AS$2),INDEX('Input_P&amp;L'!$H$2:$GE$13,MATCH($B30,'Input_P&amp;L'!$F$2:$F$13,0),MATCH($A29&amp;R$18,'Input_P&amp;L'!$H$19:$GE$19&amp;'Input_P&amp;L'!$H$21:$GE$21,0))/$W$19,IF(AND(Input!$C$2='Drop Downs'!$AR$3,R$17&lt;='Drop Downs'!$AS$3),INDEX('Input_P&amp;L'!$H$2:$GE$13,MATCH($B30,'Input_P&amp;L'!$F$2:$F$13,0),MATCH($A29&amp;R$18,'Input_P&amp;L'!$H$19:$GE$19&amp;'Input_P&amp;L'!$H$21:$GE$21,0))/$W$19,IF(AND(Input!$C$2='Drop Downs'!$AR$4,R$17&lt;='Drop Downs'!$AS$4),INDEX('Input_P&amp;L'!$H$2:$GE$13,MATCH($B30,'Input_P&amp;L'!$F$2:$F$13,0),MATCH($A29&amp;R$18,'Input_P&amp;L'!$H$19:$GE$19&amp;'Input_P&amp;L'!$H$21:$GE$21,0))/$W$19,""))),"")*SUMIFS($C$14:$N$14,$C$12:$N$12,$B30),)</f>
        <v>0</v>
      </c>
      <c r="T30" s="1205"/>
    </row>
    <row r="31" spans="1:23">
      <c r="A31" s="1172" t="s">
        <v>313</v>
      </c>
      <c r="B31" s="1206" t="s">
        <v>371</v>
      </c>
      <c r="C31" s="1205">
        <f t="array" ref="C31">IFERROR(IFERROR(IF(AND(Input!$C$2='Drop Downs'!$AR$2,C$17&lt;='Drop Downs'!$AS$2),INDEX('Input_P&amp;L'!$H$2:$GE$13,MATCH($B31,'Input_P&amp;L'!$F$2:$F$13,0),MATCH($A30&amp;C$18,'Input_P&amp;L'!$H$19:$GE$19&amp;'Input_P&amp;L'!$H$21:$GE$21,0))/$W$19,IF(AND(Input!$C$2='Drop Downs'!$AR$3,C$17&lt;='Drop Downs'!$AS$3),INDEX('Input_P&amp;L'!$H$2:$GE$13,MATCH($B31,'Input_P&amp;L'!$F$2:$F$13,0),MATCH($A30&amp;C$18,'Input_P&amp;L'!$H$19:$GE$19&amp;'Input_P&amp;L'!$H$21:$GE$21,0))/$W$19,IF(AND(Input!$C$2='Drop Downs'!$AR$4,C$17&lt;='Drop Downs'!$AS$4),INDEX('Input_P&amp;L'!$H$2:$GE$13,MATCH($B31,'Input_P&amp;L'!$F$2:$F$13,0),MATCH($A30&amp;C$18,'Input_P&amp;L'!$H$19:$GE$19&amp;'Input_P&amp;L'!$H$21:$GE$21,0))/$W$19,""))),"")*SUMIFS($C$14:$N$14,$C$12:$N$12,$B31),)</f>
        <v>0</v>
      </c>
      <c r="D31" s="1205">
        <f t="array" ref="D31">IFERROR(IFERROR(IF(AND(Input!$C$2='Drop Downs'!$AR$2,D$17&lt;='Drop Downs'!$AS$2),INDEX('Input_P&amp;L'!$H$2:$GE$13,MATCH($B31,'Input_P&amp;L'!$F$2:$F$13,0),MATCH($A30&amp;D$18,'Input_P&amp;L'!$H$19:$GE$19&amp;'Input_P&amp;L'!$H$21:$GE$21,0))/$W$19,IF(AND(Input!$C$2='Drop Downs'!$AR$3,D$17&lt;='Drop Downs'!$AS$3),INDEX('Input_P&amp;L'!$H$2:$GE$13,MATCH($B31,'Input_P&amp;L'!$F$2:$F$13,0),MATCH($A30&amp;D$18,'Input_P&amp;L'!$H$19:$GE$19&amp;'Input_P&amp;L'!$H$21:$GE$21,0))/$W$19,IF(AND(Input!$C$2='Drop Downs'!$AR$4,D$17&lt;='Drop Downs'!$AS$4),INDEX('Input_P&amp;L'!$H$2:$GE$13,MATCH($B31,'Input_P&amp;L'!$F$2:$F$13,0),MATCH($A30&amp;D$18,'Input_P&amp;L'!$H$19:$GE$19&amp;'Input_P&amp;L'!$H$21:$GE$21,0))/$W$19,""))),"")*SUMIFS($C$14:$N$14,$C$12:$N$12,$B31),)</f>
        <v>0</v>
      </c>
      <c r="E31" s="1205">
        <f t="array" ref="E31">IFERROR(IFERROR(IF(AND(Input!$C$2='Drop Downs'!$AR$2,E$17&lt;='Drop Downs'!$AS$2),INDEX('Input_P&amp;L'!$H$2:$GE$13,MATCH($B31,'Input_P&amp;L'!$F$2:$F$13,0),MATCH($A30&amp;E$18,'Input_P&amp;L'!$H$19:$GE$19&amp;'Input_P&amp;L'!$H$21:$GE$21,0))/$W$19,IF(AND(Input!$C$2='Drop Downs'!$AR$3,E$17&lt;='Drop Downs'!$AS$3),INDEX('Input_P&amp;L'!$H$2:$GE$13,MATCH($B31,'Input_P&amp;L'!$F$2:$F$13,0),MATCH($A30&amp;E$18,'Input_P&amp;L'!$H$19:$GE$19&amp;'Input_P&amp;L'!$H$21:$GE$21,0))/$W$19,IF(AND(Input!$C$2='Drop Downs'!$AR$4,E$17&lt;='Drop Downs'!$AS$4),INDEX('Input_P&amp;L'!$H$2:$GE$13,MATCH($B31,'Input_P&amp;L'!$F$2:$F$13,0),MATCH($A30&amp;E$18,'Input_P&amp;L'!$H$19:$GE$19&amp;'Input_P&amp;L'!$H$21:$GE$21,0))/$W$19,""))),"")*SUMIFS($C$14:$N$14,$C$12:$N$12,$B31),)</f>
        <v>0</v>
      </c>
      <c r="F31" s="1205">
        <f t="array" ref="F31">IFERROR(IFERROR(IF(AND(Input!$C$2='Drop Downs'!$AR$2,F$17&lt;='Drop Downs'!$AS$2),INDEX('Input_P&amp;L'!$H$2:$GE$13,MATCH($B31,'Input_P&amp;L'!$F$2:$F$13,0),MATCH($A30&amp;F$18,'Input_P&amp;L'!$H$19:$GE$19&amp;'Input_P&amp;L'!$H$21:$GE$21,0))/$W$19,IF(AND(Input!$C$2='Drop Downs'!$AR$3,F$17&lt;='Drop Downs'!$AS$3),INDEX('Input_P&amp;L'!$H$2:$GE$13,MATCH($B31,'Input_P&amp;L'!$F$2:$F$13,0),MATCH($A30&amp;F$18,'Input_P&amp;L'!$H$19:$GE$19&amp;'Input_P&amp;L'!$H$21:$GE$21,0))/$W$19,IF(AND(Input!$C$2='Drop Downs'!$AR$4,F$17&lt;='Drop Downs'!$AS$4),INDEX('Input_P&amp;L'!$H$2:$GE$13,MATCH($B31,'Input_P&amp;L'!$F$2:$F$13,0),MATCH($A30&amp;F$18,'Input_P&amp;L'!$H$19:$GE$19&amp;'Input_P&amp;L'!$H$21:$GE$21,0))/$W$19,""))),"")*SUMIFS($C$14:$N$14,$C$12:$N$12,$B31),)</f>
        <v>0</v>
      </c>
      <c r="G31" s="1205">
        <f t="array" ref="G31">IFERROR(IFERROR(IF(AND(Input!$C$2='Drop Downs'!$AR$2,G$17&lt;='Drop Downs'!$AS$2),INDEX('Input_P&amp;L'!$H$2:$GE$13,MATCH($B31,'Input_P&amp;L'!$F$2:$F$13,0),MATCH($A30&amp;G$18,'Input_P&amp;L'!$H$19:$GE$19&amp;'Input_P&amp;L'!$H$21:$GE$21,0))/$W$19,IF(AND(Input!$C$2='Drop Downs'!$AR$3,G$17&lt;='Drop Downs'!$AS$3),INDEX('Input_P&amp;L'!$H$2:$GE$13,MATCH($B31,'Input_P&amp;L'!$F$2:$F$13,0),MATCH($A30&amp;G$18,'Input_P&amp;L'!$H$19:$GE$19&amp;'Input_P&amp;L'!$H$21:$GE$21,0))/$W$19,IF(AND(Input!$C$2='Drop Downs'!$AR$4,G$17&lt;='Drop Downs'!$AS$4),INDEX('Input_P&amp;L'!$H$2:$GE$13,MATCH($B31,'Input_P&amp;L'!$F$2:$F$13,0),MATCH($A30&amp;G$18,'Input_P&amp;L'!$H$19:$GE$19&amp;'Input_P&amp;L'!$H$21:$GE$21,0))/$W$19,""))),"")*SUMIFS($C$14:$N$14,$C$12:$N$12,$B31),)</f>
        <v>0</v>
      </c>
      <c r="H31" s="1205">
        <f t="array" ref="H31">IFERROR(IFERROR(IF(AND(Input!$C$2='Drop Downs'!$AR$2,H$17&lt;='Drop Downs'!$AS$2),INDEX('Input_P&amp;L'!$H$2:$GE$13,MATCH($B31,'Input_P&amp;L'!$F$2:$F$13,0),MATCH($A30&amp;H$18,'Input_P&amp;L'!$H$19:$GE$19&amp;'Input_P&amp;L'!$H$21:$GE$21,0))/$W$19,IF(AND(Input!$C$2='Drop Downs'!$AR$3,H$17&lt;='Drop Downs'!$AS$3),INDEX('Input_P&amp;L'!$H$2:$GE$13,MATCH($B31,'Input_P&amp;L'!$F$2:$F$13,0),MATCH($A30&amp;H$18,'Input_P&amp;L'!$H$19:$GE$19&amp;'Input_P&amp;L'!$H$21:$GE$21,0))/$W$19,IF(AND(Input!$C$2='Drop Downs'!$AR$4,H$17&lt;='Drop Downs'!$AS$4),INDEX('Input_P&amp;L'!$H$2:$GE$13,MATCH($B31,'Input_P&amp;L'!$F$2:$F$13,0),MATCH($A30&amp;H$18,'Input_P&amp;L'!$H$19:$GE$19&amp;'Input_P&amp;L'!$H$21:$GE$21,0))/$W$19,""))),"")*SUMIFS($C$14:$N$14,$C$12:$N$12,$B31),)</f>
        <v>0</v>
      </c>
      <c r="I31" s="1205">
        <f t="array" ref="I31">IFERROR(IFERROR(IF(AND(Input!$C$2='Drop Downs'!$AR$2,I$17&lt;='Drop Downs'!$AS$2),INDEX('Input_P&amp;L'!$H$2:$GE$13,MATCH($B31,'Input_P&amp;L'!$F$2:$F$13,0),MATCH($A30&amp;I$18,'Input_P&amp;L'!$H$19:$GE$19&amp;'Input_P&amp;L'!$H$21:$GE$21,0))/$W$19,IF(AND(Input!$C$2='Drop Downs'!$AR$3,I$17&lt;='Drop Downs'!$AS$3),INDEX('Input_P&amp;L'!$H$2:$GE$13,MATCH($B31,'Input_P&amp;L'!$F$2:$F$13,0),MATCH($A30&amp;I$18,'Input_P&amp;L'!$H$19:$GE$19&amp;'Input_P&amp;L'!$H$21:$GE$21,0))/$W$19,IF(AND(Input!$C$2='Drop Downs'!$AR$4,I$17&lt;='Drop Downs'!$AS$4),INDEX('Input_P&amp;L'!$H$2:$GE$13,MATCH($B31,'Input_P&amp;L'!$F$2:$F$13,0),MATCH($A30&amp;I$18,'Input_P&amp;L'!$H$19:$GE$19&amp;'Input_P&amp;L'!$H$21:$GE$21,0))/$W$19,""))),"")*SUMIFS($C$14:$N$14,$C$12:$N$12,$B31),)</f>
        <v>0</v>
      </c>
      <c r="J31" s="1205">
        <f t="array" ref="J31">IFERROR(IFERROR(IF(AND(Input!$C$2='Drop Downs'!$AR$2,J$17&lt;='Drop Downs'!$AS$2),INDEX('Input_P&amp;L'!$H$2:$GE$13,MATCH($B31,'Input_P&amp;L'!$F$2:$F$13,0),MATCH($A30&amp;J$18,'Input_P&amp;L'!$H$19:$GE$19&amp;'Input_P&amp;L'!$H$21:$GE$21,0))/$W$19,IF(AND(Input!$C$2='Drop Downs'!$AR$3,J$17&lt;='Drop Downs'!$AS$3),INDEX('Input_P&amp;L'!$H$2:$GE$13,MATCH($B31,'Input_P&amp;L'!$F$2:$F$13,0),MATCH($A30&amp;J$18,'Input_P&amp;L'!$H$19:$GE$19&amp;'Input_P&amp;L'!$H$21:$GE$21,0))/$W$19,IF(AND(Input!$C$2='Drop Downs'!$AR$4,J$17&lt;='Drop Downs'!$AS$4),INDEX('Input_P&amp;L'!$H$2:$GE$13,MATCH($B31,'Input_P&amp;L'!$F$2:$F$13,0),MATCH($A30&amp;J$18,'Input_P&amp;L'!$H$19:$GE$19&amp;'Input_P&amp;L'!$H$21:$GE$21,0))/$W$19,""))),"")*SUMIFS($C$14:$N$14,$C$12:$N$12,$B31),)</f>
        <v>0</v>
      </c>
      <c r="K31" s="1205">
        <f t="array" ref="K31">IFERROR(IFERROR(IF(AND(Input!$C$2='Drop Downs'!$AR$2,K$17&lt;='Drop Downs'!$AS$2),INDEX('Input_P&amp;L'!$H$2:$GE$13,MATCH($B31,'Input_P&amp;L'!$F$2:$F$13,0),MATCH($A30&amp;K$18,'Input_P&amp;L'!$H$19:$GE$19&amp;'Input_P&amp;L'!$H$21:$GE$21,0))/$W$19,IF(AND(Input!$C$2='Drop Downs'!$AR$3,K$17&lt;='Drop Downs'!$AS$3),INDEX('Input_P&amp;L'!$H$2:$GE$13,MATCH($B31,'Input_P&amp;L'!$F$2:$F$13,0),MATCH($A30&amp;K$18,'Input_P&amp;L'!$H$19:$GE$19&amp;'Input_P&amp;L'!$H$21:$GE$21,0))/$W$19,IF(AND(Input!$C$2='Drop Downs'!$AR$4,K$17&lt;='Drop Downs'!$AS$4),INDEX('Input_P&amp;L'!$H$2:$GE$13,MATCH($B31,'Input_P&amp;L'!$F$2:$F$13,0),MATCH($A30&amp;K$18,'Input_P&amp;L'!$H$19:$GE$19&amp;'Input_P&amp;L'!$H$21:$GE$21,0))/$W$19,""))),"")*SUMIFS($C$14:$N$14,$C$12:$N$12,$B31),)</f>
        <v>0</v>
      </c>
      <c r="L31" s="1205">
        <f t="array" ref="L31">IFERROR(IFERROR(IF(AND(Input!$C$2='Drop Downs'!$AR$2,L$17&lt;='Drop Downs'!$AS$2),INDEX('Input_P&amp;L'!$H$2:$GE$13,MATCH($B31,'Input_P&amp;L'!$F$2:$F$13,0),MATCH($A30&amp;L$18,'Input_P&amp;L'!$H$19:$GE$19&amp;'Input_P&amp;L'!$H$21:$GE$21,0))/$W$19,IF(AND(Input!$C$2='Drop Downs'!$AR$3,L$17&lt;='Drop Downs'!$AS$3),INDEX('Input_P&amp;L'!$H$2:$GE$13,MATCH($B31,'Input_P&amp;L'!$F$2:$F$13,0),MATCH($A30&amp;L$18,'Input_P&amp;L'!$H$19:$GE$19&amp;'Input_P&amp;L'!$H$21:$GE$21,0))/$W$19,IF(AND(Input!$C$2='Drop Downs'!$AR$4,L$17&lt;='Drop Downs'!$AS$4),INDEX('Input_P&amp;L'!$H$2:$GE$13,MATCH($B31,'Input_P&amp;L'!$F$2:$F$13,0),MATCH($A30&amp;L$18,'Input_P&amp;L'!$H$19:$GE$19&amp;'Input_P&amp;L'!$H$21:$GE$21,0))/$W$19,""))),"")*SUMIFS($C$14:$N$14,$C$12:$N$12,$B31),)</f>
        <v>0</v>
      </c>
      <c r="M31" s="1205">
        <f t="array" ref="M31">IFERROR(IFERROR(IF(AND(Input!$C$2='Drop Downs'!$AR$2,M$17&lt;='Drop Downs'!$AS$2),INDEX('Input_P&amp;L'!$H$2:$GE$13,MATCH($B31,'Input_P&amp;L'!$F$2:$F$13,0),MATCH($A30&amp;M$18,'Input_P&amp;L'!$H$19:$GE$19&amp;'Input_P&amp;L'!$H$21:$GE$21,0))/$W$19,IF(AND(Input!$C$2='Drop Downs'!$AR$3,M$17&lt;='Drop Downs'!$AS$3),INDEX('Input_P&amp;L'!$H$2:$GE$13,MATCH($B31,'Input_P&amp;L'!$F$2:$F$13,0),MATCH($A30&amp;M$18,'Input_P&amp;L'!$H$19:$GE$19&amp;'Input_P&amp;L'!$H$21:$GE$21,0))/$W$19,IF(AND(Input!$C$2='Drop Downs'!$AR$4,M$17&lt;='Drop Downs'!$AS$4),INDEX('Input_P&amp;L'!$H$2:$GE$13,MATCH($B31,'Input_P&amp;L'!$F$2:$F$13,0),MATCH($A30&amp;M$18,'Input_P&amp;L'!$H$19:$GE$19&amp;'Input_P&amp;L'!$H$21:$GE$21,0))/$W$19,""))),"")*SUMIFS($C$14:$N$14,$C$12:$N$12,$B31),)</f>
        <v>0</v>
      </c>
      <c r="N31" s="1205">
        <f t="array" ref="N31">IFERROR(IFERROR(IF(AND(Input!$C$2='Drop Downs'!$AR$2,N$17&lt;='Drop Downs'!$AS$2),INDEX('Input_P&amp;L'!$H$2:$GE$13,MATCH($B31,'Input_P&amp;L'!$F$2:$F$13,0),MATCH($A30&amp;N$18,'Input_P&amp;L'!$H$19:$GE$19&amp;'Input_P&amp;L'!$H$21:$GE$21,0))/$W$19,IF(AND(Input!$C$2='Drop Downs'!$AR$3,N$17&lt;='Drop Downs'!$AS$3),INDEX('Input_P&amp;L'!$H$2:$GE$13,MATCH($B31,'Input_P&amp;L'!$F$2:$F$13,0),MATCH($A30&amp;N$18,'Input_P&amp;L'!$H$19:$GE$19&amp;'Input_P&amp;L'!$H$21:$GE$21,0))/$W$19,IF(AND(Input!$C$2='Drop Downs'!$AR$4,N$17&lt;='Drop Downs'!$AS$4),INDEX('Input_P&amp;L'!$H$2:$GE$13,MATCH($B31,'Input_P&amp;L'!$F$2:$F$13,0),MATCH($A30&amp;N$18,'Input_P&amp;L'!$H$19:$GE$19&amp;'Input_P&amp;L'!$H$21:$GE$21,0))/$W$19,""))),"")*SUMIFS($C$14:$N$14,$C$12:$N$12,$B31),)</f>
        <v>0</v>
      </c>
      <c r="O31" s="1205">
        <f t="array" ref="O31">IFERROR(IFERROR(IF(AND(Input!$C$2='Drop Downs'!$AR$2,O$17&lt;='Drop Downs'!$AS$2),INDEX('Input_P&amp;L'!$H$2:$GE$13,MATCH($B31,'Input_P&amp;L'!$F$2:$F$13,0),MATCH($A30&amp;O$18,'Input_P&amp;L'!$H$19:$GE$19&amp;'Input_P&amp;L'!$H$21:$GE$21,0))/$W$19,IF(AND(Input!$C$2='Drop Downs'!$AR$3,O$17&lt;='Drop Downs'!$AS$3),INDEX('Input_P&amp;L'!$H$2:$GE$13,MATCH($B31,'Input_P&amp;L'!$F$2:$F$13,0),MATCH($A30&amp;O$18,'Input_P&amp;L'!$H$19:$GE$19&amp;'Input_P&amp;L'!$H$21:$GE$21,0))/$W$19,IF(AND(Input!$C$2='Drop Downs'!$AR$4,O$17&lt;='Drop Downs'!$AS$4),INDEX('Input_P&amp;L'!$H$2:$GE$13,MATCH($B31,'Input_P&amp;L'!$F$2:$F$13,0),MATCH($A30&amp;O$18,'Input_P&amp;L'!$H$19:$GE$19&amp;'Input_P&amp;L'!$H$21:$GE$21,0))/$W$19,""))),"")*SUMIFS($C$14:$N$14,$C$12:$N$12,$B31),)</f>
        <v>0</v>
      </c>
      <c r="P31" s="1205">
        <f t="array" ref="P31">IFERROR(IFERROR(IF(AND(Input!$C$2='Drop Downs'!$AR$2,P$17&lt;='Drop Downs'!$AS$2),INDEX('Input_P&amp;L'!$H$2:$GE$13,MATCH($B31,'Input_P&amp;L'!$F$2:$F$13,0),MATCH($A30&amp;P$18,'Input_P&amp;L'!$H$19:$GE$19&amp;'Input_P&amp;L'!$H$21:$GE$21,0))/$W$19,IF(AND(Input!$C$2='Drop Downs'!$AR$3,P$17&lt;='Drop Downs'!$AS$3),INDEX('Input_P&amp;L'!$H$2:$GE$13,MATCH($B31,'Input_P&amp;L'!$F$2:$F$13,0),MATCH($A30&amp;P$18,'Input_P&amp;L'!$H$19:$GE$19&amp;'Input_P&amp;L'!$H$21:$GE$21,0))/$W$19,IF(AND(Input!$C$2='Drop Downs'!$AR$4,P$17&lt;='Drop Downs'!$AS$4),INDEX('Input_P&amp;L'!$H$2:$GE$13,MATCH($B31,'Input_P&amp;L'!$F$2:$F$13,0),MATCH($A30&amp;P$18,'Input_P&amp;L'!$H$19:$GE$19&amp;'Input_P&amp;L'!$H$21:$GE$21,0))/$W$19,""))),"")*SUMIFS($C$14:$N$14,$C$12:$N$12,$B31),)</f>
        <v>0</v>
      </c>
      <c r="Q31" s="1205">
        <f t="array" ref="Q31">IFERROR(IFERROR(IF(AND(Input!$C$2='Drop Downs'!$AR$2,Q$17&lt;='Drop Downs'!$AS$2),INDEX('Input_P&amp;L'!$H$2:$GE$13,MATCH($B31,'Input_P&amp;L'!$F$2:$F$13,0),MATCH($A30&amp;Q$18,'Input_P&amp;L'!$H$19:$GE$19&amp;'Input_P&amp;L'!$H$21:$GE$21,0))/$W$19,IF(AND(Input!$C$2='Drop Downs'!$AR$3,Q$17&lt;='Drop Downs'!$AS$3),INDEX('Input_P&amp;L'!$H$2:$GE$13,MATCH($B31,'Input_P&amp;L'!$F$2:$F$13,0),MATCH($A30&amp;Q$18,'Input_P&amp;L'!$H$19:$GE$19&amp;'Input_P&amp;L'!$H$21:$GE$21,0))/$W$19,IF(AND(Input!$C$2='Drop Downs'!$AR$4,Q$17&lt;='Drop Downs'!$AS$4),INDEX('Input_P&amp;L'!$H$2:$GE$13,MATCH($B31,'Input_P&amp;L'!$F$2:$F$13,0),MATCH($A30&amp;Q$18,'Input_P&amp;L'!$H$19:$GE$19&amp;'Input_P&amp;L'!$H$21:$GE$21,0))/$W$19,""))),"")*SUMIFS($C$14:$N$14,$C$12:$N$12,$B31),)</f>
        <v>0</v>
      </c>
      <c r="R31" s="1205">
        <f t="array" ref="R31">IFERROR(IFERROR(IF(AND(Input!$C$2='Drop Downs'!$AR$2,R$17&lt;='Drop Downs'!$AS$2),INDEX('Input_P&amp;L'!$H$2:$GE$13,MATCH($B31,'Input_P&amp;L'!$F$2:$F$13,0),MATCH($A30&amp;R$18,'Input_P&amp;L'!$H$19:$GE$19&amp;'Input_P&amp;L'!$H$21:$GE$21,0))/$W$19,IF(AND(Input!$C$2='Drop Downs'!$AR$3,R$17&lt;='Drop Downs'!$AS$3),INDEX('Input_P&amp;L'!$H$2:$GE$13,MATCH($B31,'Input_P&amp;L'!$F$2:$F$13,0),MATCH($A30&amp;R$18,'Input_P&amp;L'!$H$19:$GE$19&amp;'Input_P&amp;L'!$H$21:$GE$21,0))/$W$19,IF(AND(Input!$C$2='Drop Downs'!$AR$4,R$17&lt;='Drop Downs'!$AS$4),INDEX('Input_P&amp;L'!$H$2:$GE$13,MATCH($B31,'Input_P&amp;L'!$F$2:$F$13,0),MATCH($A30&amp;R$18,'Input_P&amp;L'!$H$19:$GE$19&amp;'Input_P&amp;L'!$H$21:$GE$21,0))/$W$19,""))),"")*SUMIFS($C$14:$N$14,$C$12:$N$12,$B31),)</f>
        <v>0</v>
      </c>
      <c r="T31" s="1205"/>
    </row>
    <row r="32" spans="1:23">
      <c r="A32" s="1172" t="s">
        <v>313</v>
      </c>
      <c r="B32" s="1206" t="s">
        <v>369</v>
      </c>
      <c r="C32" s="1205">
        <f t="array" ref="C32">IFERROR(IFERROR(IF(AND(Input!$C$2='Drop Downs'!$AR$2,C$17&lt;='Drop Downs'!$AS$2),INDEX('Input_P&amp;L'!$H$2:$GE$13,MATCH($B32,'Input_P&amp;L'!$F$2:$F$13,0),MATCH($A31&amp;C$18,'Input_P&amp;L'!$H$19:$GE$19&amp;'Input_P&amp;L'!$H$21:$GE$21,0))/$W$19,IF(AND(Input!$C$2='Drop Downs'!$AR$3,C$17&lt;='Drop Downs'!$AS$3),INDEX('Input_P&amp;L'!$H$2:$GE$13,MATCH($B32,'Input_P&amp;L'!$F$2:$F$13,0),MATCH($A31&amp;C$18,'Input_P&amp;L'!$H$19:$GE$19&amp;'Input_P&amp;L'!$H$21:$GE$21,0))/$W$19,IF(AND(Input!$C$2='Drop Downs'!$AR$4,C$17&lt;='Drop Downs'!$AS$4),INDEX('Input_P&amp;L'!$H$2:$GE$13,MATCH($B32,'Input_P&amp;L'!$F$2:$F$13,0),MATCH($A31&amp;C$18,'Input_P&amp;L'!$H$19:$GE$19&amp;'Input_P&amp;L'!$H$21:$GE$21,0))/$W$19,""))),"")*SUMIFS($C$14:$N$14,$C$12:$N$12,$B32),)</f>
        <v>0</v>
      </c>
      <c r="D32" s="1205">
        <f t="array" ref="D32">IFERROR(IFERROR(IF(AND(Input!$C$2='Drop Downs'!$AR$2,D$17&lt;='Drop Downs'!$AS$2),INDEX('Input_P&amp;L'!$H$2:$GE$13,MATCH($B32,'Input_P&amp;L'!$F$2:$F$13,0),MATCH($A31&amp;D$18,'Input_P&amp;L'!$H$19:$GE$19&amp;'Input_P&amp;L'!$H$21:$GE$21,0))/$W$19,IF(AND(Input!$C$2='Drop Downs'!$AR$3,D$17&lt;='Drop Downs'!$AS$3),INDEX('Input_P&amp;L'!$H$2:$GE$13,MATCH($B32,'Input_P&amp;L'!$F$2:$F$13,0),MATCH($A31&amp;D$18,'Input_P&amp;L'!$H$19:$GE$19&amp;'Input_P&amp;L'!$H$21:$GE$21,0))/$W$19,IF(AND(Input!$C$2='Drop Downs'!$AR$4,D$17&lt;='Drop Downs'!$AS$4),INDEX('Input_P&amp;L'!$H$2:$GE$13,MATCH($B32,'Input_P&amp;L'!$F$2:$F$13,0),MATCH($A31&amp;D$18,'Input_P&amp;L'!$H$19:$GE$19&amp;'Input_P&amp;L'!$H$21:$GE$21,0))/$W$19,""))),"")*SUMIFS($C$14:$N$14,$C$12:$N$12,$B32),)</f>
        <v>0</v>
      </c>
      <c r="E32" s="1205">
        <f t="array" ref="E32">IFERROR(IFERROR(IF(AND(Input!$C$2='Drop Downs'!$AR$2,E$17&lt;='Drop Downs'!$AS$2),INDEX('Input_P&amp;L'!$H$2:$GE$13,MATCH($B32,'Input_P&amp;L'!$F$2:$F$13,0),MATCH($A31&amp;E$18,'Input_P&amp;L'!$H$19:$GE$19&amp;'Input_P&amp;L'!$H$21:$GE$21,0))/$W$19,IF(AND(Input!$C$2='Drop Downs'!$AR$3,E$17&lt;='Drop Downs'!$AS$3),INDEX('Input_P&amp;L'!$H$2:$GE$13,MATCH($B32,'Input_P&amp;L'!$F$2:$F$13,0),MATCH($A31&amp;E$18,'Input_P&amp;L'!$H$19:$GE$19&amp;'Input_P&amp;L'!$H$21:$GE$21,0))/$W$19,IF(AND(Input!$C$2='Drop Downs'!$AR$4,E$17&lt;='Drop Downs'!$AS$4),INDEX('Input_P&amp;L'!$H$2:$GE$13,MATCH($B32,'Input_P&amp;L'!$F$2:$F$13,0),MATCH($A31&amp;E$18,'Input_P&amp;L'!$H$19:$GE$19&amp;'Input_P&amp;L'!$H$21:$GE$21,0))/$W$19,""))),"")*SUMIFS($C$14:$N$14,$C$12:$N$12,$B32),)</f>
        <v>0</v>
      </c>
      <c r="F32" s="1205">
        <f t="array" ref="F32">IFERROR(IFERROR(IF(AND(Input!$C$2='Drop Downs'!$AR$2,F$17&lt;='Drop Downs'!$AS$2),INDEX('Input_P&amp;L'!$H$2:$GE$13,MATCH($B32,'Input_P&amp;L'!$F$2:$F$13,0),MATCH($A31&amp;F$18,'Input_P&amp;L'!$H$19:$GE$19&amp;'Input_P&amp;L'!$H$21:$GE$21,0))/$W$19,IF(AND(Input!$C$2='Drop Downs'!$AR$3,F$17&lt;='Drop Downs'!$AS$3),INDEX('Input_P&amp;L'!$H$2:$GE$13,MATCH($B32,'Input_P&amp;L'!$F$2:$F$13,0),MATCH($A31&amp;F$18,'Input_P&amp;L'!$H$19:$GE$19&amp;'Input_P&amp;L'!$H$21:$GE$21,0))/$W$19,IF(AND(Input!$C$2='Drop Downs'!$AR$4,F$17&lt;='Drop Downs'!$AS$4),INDEX('Input_P&amp;L'!$H$2:$GE$13,MATCH($B32,'Input_P&amp;L'!$F$2:$F$13,0),MATCH($A31&amp;F$18,'Input_P&amp;L'!$H$19:$GE$19&amp;'Input_P&amp;L'!$H$21:$GE$21,0))/$W$19,""))),"")*SUMIFS($C$14:$N$14,$C$12:$N$12,$B32),)</f>
        <v>0</v>
      </c>
      <c r="G32" s="1205">
        <f t="array" ref="G32">IFERROR(IFERROR(IF(AND(Input!$C$2='Drop Downs'!$AR$2,G$17&lt;='Drop Downs'!$AS$2),INDEX('Input_P&amp;L'!$H$2:$GE$13,MATCH($B32,'Input_P&amp;L'!$F$2:$F$13,0),MATCH($A31&amp;G$18,'Input_P&amp;L'!$H$19:$GE$19&amp;'Input_P&amp;L'!$H$21:$GE$21,0))/$W$19,IF(AND(Input!$C$2='Drop Downs'!$AR$3,G$17&lt;='Drop Downs'!$AS$3),INDEX('Input_P&amp;L'!$H$2:$GE$13,MATCH($B32,'Input_P&amp;L'!$F$2:$F$13,0),MATCH($A31&amp;G$18,'Input_P&amp;L'!$H$19:$GE$19&amp;'Input_P&amp;L'!$H$21:$GE$21,0))/$W$19,IF(AND(Input!$C$2='Drop Downs'!$AR$4,G$17&lt;='Drop Downs'!$AS$4),INDEX('Input_P&amp;L'!$H$2:$GE$13,MATCH($B32,'Input_P&amp;L'!$F$2:$F$13,0),MATCH($A31&amp;G$18,'Input_P&amp;L'!$H$19:$GE$19&amp;'Input_P&amp;L'!$H$21:$GE$21,0))/$W$19,""))),"")*SUMIFS($C$14:$N$14,$C$12:$N$12,$B32),)</f>
        <v>0</v>
      </c>
      <c r="H32" s="1205">
        <f t="array" ref="H32">IFERROR(IFERROR(IF(AND(Input!$C$2='Drop Downs'!$AR$2,H$17&lt;='Drop Downs'!$AS$2),INDEX('Input_P&amp;L'!$H$2:$GE$13,MATCH($B32,'Input_P&amp;L'!$F$2:$F$13,0),MATCH($A31&amp;H$18,'Input_P&amp;L'!$H$19:$GE$19&amp;'Input_P&amp;L'!$H$21:$GE$21,0))/$W$19,IF(AND(Input!$C$2='Drop Downs'!$AR$3,H$17&lt;='Drop Downs'!$AS$3),INDEX('Input_P&amp;L'!$H$2:$GE$13,MATCH($B32,'Input_P&amp;L'!$F$2:$F$13,0),MATCH($A31&amp;H$18,'Input_P&amp;L'!$H$19:$GE$19&amp;'Input_P&amp;L'!$H$21:$GE$21,0))/$W$19,IF(AND(Input!$C$2='Drop Downs'!$AR$4,H$17&lt;='Drop Downs'!$AS$4),INDEX('Input_P&amp;L'!$H$2:$GE$13,MATCH($B32,'Input_P&amp;L'!$F$2:$F$13,0),MATCH($A31&amp;H$18,'Input_P&amp;L'!$H$19:$GE$19&amp;'Input_P&amp;L'!$H$21:$GE$21,0))/$W$19,""))),"")*SUMIFS($C$14:$N$14,$C$12:$N$12,$B32),)</f>
        <v>0</v>
      </c>
      <c r="I32" s="1205">
        <f t="array" ref="I32">IFERROR(IFERROR(IF(AND(Input!$C$2='Drop Downs'!$AR$2,I$17&lt;='Drop Downs'!$AS$2),INDEX('Input_P&amp;L'!$H$2:$GE$13,MATCH($B32,'Input_P&amp;L'!$F$2:$F$13,0),MATCH($A31&amp;I$18,'Input_P&amp;L'!$H$19:$GE$19&amp;'Input_P&amp;L'!$H$21:$GE$21,0))/$W$19,IF(AND(Input!$C$2='Drop Downs'!$AR$3,I$17&lt;='Drop Downs'!$AS$3),INDEX('Input_P&amp;L'!$H$2:$GE$13,MATCH($B32,'Input_P&amp;L'!$F$2:$F$13,0),MATCH($A31&amp;I$18,'Input_P&amp;L'!$H$19:$GE$19&amp;'Input_P&amp;L'!$H$21:$GE$21,0))/$W$19,IF(AND(Input!$C$2='Drop Downs'!$AR$4,I$17&lt;='Drop Downs'!$AS$4),INDEX('Input_P&amp;L'!$H$2:$GE$13,MATCH($B32,'Input_P&amp;L'!$F$2:$F$13,0),MATCH($A31&amp;I$18,'Input_P&amp;L'!$H$19:$GE$19&amp;'Input_P&amp;L'!$H$21:$GE$21,0))/$W$19,""))),"")*SUMIFS($C$14:$N$14,$C$12:$N$12,$B32),)</f>
        <v>0</v>
      </c>
      <c r="J32" s="1205">
        <f t="array" ref="J32">IFERROR(IFERROR(IF(AND(Input!$C$2='Drop Downs'!$AR$2,J$17&lt;='Drop Downs'!$AS$2),INDEX('Input_P&amp;L'!$H$2:$GE$13,MATCH($B32,'Input_P&amp;L'!$F$2:$F$13,0),MATCH($A31&amp;J$18,'Input_P&amp;L'!$H$19:$GE$19&amp;'Input_P&amp;L'!$H$21:$GE$21,0))/$W$19,IF(AND(Input!$C$2='Drop Downs'!$AR$3,J$17&lt;='Drop Downs'!$AS$3),INDEX('Input_P&amp;L'!$H$2:$GE$13,MATCH($B32,'Input_P&amp;L'!$F$2:$F$13,0),MATCH($A31&amp;J$18,'Input_P&amp;L'!$H$19:$GE$19&amp;'Input_P&amp;L'!$H$21:$GE$21,0))/$W$19,IF(AND(Input!$C$2='Drop Downs'!$AR$4,J$17&lt;='Drop Downs'!$AS$4),INDEX('Input_P&amp;L'!$H$2:$GE$13,MATCH($B32,'Input_P&amp;L'!$F$2:$F$13,0),MATCH($A31&amp;J$18,'Input_P&amp;L'!$H$19:$GE$19&amp;'Input_P&amp;L'!$H$21:$GE$21,0))/$W$19,""))),"")*SUMIFS($C$14:$N$14,$C$12:$N$12,$B32),)</f>
        <v>0</v>
      </c>
      <c r="K32" s="1205">
        <f t="array" ref="K32">IFERROR(IFERROR(IF(AND(Input!$C$2='Drop Downs'!$AR$2,K$17&lt;='Drop Downs'!$AS$2),INDEX('Input_P&amp;L'!$H$2:$GE$13,MATCH($B32,'Input_P&amp;L'!$F$2:$F$13,0),MATCH($A31&amp;K$18,'Input_P&amp;L'!$H$19:$GE$19&amp;'Input_P&amp;L'!$H$21:$GE$21,0))/$W$19,IF(AND(Input!$C$2='Drop Downs'!$AR$3,K$17&lt;='Drop Downs'!$AS$3),INDEX('Input_P&amp;L'!$H$2:$GE$13,MATCH($B32,'Input_P&amp;L'!$F$2:$F$13,0),MATCH($A31&amp;K$18,'Input_P&amp;L'!$H$19:$GE$19&amp;'Input_P&amp;L'!$H$21:$GE$21,0))/$W$19,IF(AND(Input!$C$2='Drop Downs'!$AR$4,K$17&lt;='Drop Downs'!$AS$4),INDEX('Input_P&amp;L'!$H$2:$GE$13,MATCH($B32,'Input_P&amp;L'!$F$2:$F$13,0),MATCH($A31&amp;K$18,'Input_P&amp;L'!$H$19:$GE$19&amp;'Input_P&amp;L'!$H$21:$GE$21,0))/$W$19,""))),"")*SUMIFS($C$14:$N$14,$C$12:$N$12,$B32),)</f>
        <v>0</v>
      </c>
      <c r="L32" s="1205">
        <f t="array" ref="L32">IFERROR(IFERROR(IF(AND(Input!$C$2='Drop Downs'!$AR$2,L$17&lt;='Drop Downs'!$AS$2),INDEX('Input_P&amp;L'!$H$2:$GE$13,MATCH($B32,'Input_P&amp;L'!$F$2:$F$13,0),MATCH($A31&amp;L$18,'Input_P&amp;L'!$H$19:$GE$19&amp;'Input_P&amp;L'!$H$21:$GE$21,0))/$W$19,IF(AND(Input!$C$2='Drop Downs'!$AR$3,L$17&lt;='Drop Downs'!$AS$3),INDEX('Input_P&amp;L'!$H$2:$GE$13,MATCH($B32,'Input_P&amp;L'!$F$2:$F$13,0),MATCH($A31&amp;L$18,'Input_P&amp;L'!$H$19:$GE$19&amp;'Input_P&amp;L'!$H$21:$GE$21,0))/$W$19,IF(AND(Input!$C$2='Drop Downs'!$AR$4,L$17&lt;='Drop Downs'!$AS$4),INDEX('Input_P&amp;L'!$H$2:$GE$13,MATCH($B32,'Input_P&amp;L'!$F$2:$F$13,0),MATCH($A31&amp;L$18,'Input_P&amp;L'!$H$19:$GE$19&amp;'Input_P&amp;L'!$H$21:$GE$21,0))/$W$19,""))),"")*SUMIFS($C$14:$N$14,$C$12:$N$12,$B32),)</f>
        <v>0</v>
      </c>
      <c r="M32" s="1205">
        <f t="array" ref="M32">IFERROR(IFERROR(IF(AND(Input!$C$2='Drop Downs'!$AR$2,M$17&lt;='Drop Downs'!$AS$2),INDEX('Input_P&amp;L'!$H$2:$GE$13,MATCH($B32,'Input_P&amp;L'!$F$2:$F$13,0),MATCH($A31&amp;M$18,'Input_P&amp;L'!$H$19:$GE$19&amp;'Input_P&amp;L'!$H$21:$GE$21,0))/$W$19,IF(AND(Input!$C$2='Drop Downs'!$AR$3,M$17&lt;='Drop Downs'!$AS$3),INDEX('Input_P&amp;L'!$H$2:$GE$13,MATCH($B32,'Input_P&amp;L'!$F$2:$F$13,0),MATCH($A31&amp;M$18,'Input_P&amp;L'!$H$19:$GE$19&amp;'Input_P&amp;L'!$H$21:$GE$21,0))/$W$19,IF(AND(Input!$C$2='Drop Downs'!$AR$4,M$17&lt;='Drop Downs'!$AS$4),INDEX('Input_P&amp;L'!$H$2:$GE$13,MATCH($B32,'Input_P&amp;L'!$F$2:$F$13,0),MATCH($A31&amp;M$18,'Input_P&amp;L'!$H$19:$GE$19&amp;'Input_P&amp;L'!$H$21:$GE$21,0))/$W$19,""))),"")*SUMIFS($C$14:$N$14,$C$12:$N$12,$B32),)</f>
        <v>0</v>
      </c>
      <c r="N32" s="1205">
        <f t="array" ref="N32">IFERROR(IFERROR(IF(AND(Input!$C$2='Drop Downs'!$AR$2,N$17&lt;='Drop Downs'!$AS$2),INDEX('Input_P&amp;L'!$H$2:$GE$13,MATCH($B32,'Input_P&amp;L'!$F$2:$F$13,0),MATCH($A31&amp;N$18,'Input_P&amp;L'!$H$19:$GE$19&amp;'Input_P&amp;L'!$H$21:$GE$21,0))/$W$19,IF(AND(Input!$C$2='Drop Downs'!$AR$3,N$17&lt;='Drop Downs'!$AS$3),INDEX('Input_P&amp;L'!$H$2:$GE$13,MATCH($B32,'Input_P&amp;L'!$F$2:$F$13,0),MATCH($A31&amp;N$18,'Input_P&amp;L'!$H$19:$GE$19&amp;'Input_P&amp;L'!$H$21:$GE$21,0))/$W$19,IF(AND(Input!$C$2='Drop Downs'!$AR$4,N$17&lt;='Drop Downs'!$AS$4),INDEX('Input_P&amp;L'!$H$2:$GE$13,MATCH($B32,'Input_P&amp;L'!$F$2:$F$13,0),MATCH($A31&amp;N$18,'Input_P&amp;L'!$H$19:$GE$19&amp;'Input_P&amp;L'!$H$21:$GE$21,0))/$W$19,""))),"")*SUMIFS($C$14:$N$14,$C$12:$N$12,$B32),)</f>
        <v>0</v>
      </c>
      <c r="O32" s="1205">
        <f t="array" ref="O32">IFERROR(IFERROR(IF(AND(Input!$C$2='Drop Downs'!$AR$2,O$17&lt;='Drop Downs'!$AS$2),INDEX('Input_P&amp;L'!$H$2:$GE$13,MATCH($B32,'Input_P&amp;L'!$F$2:$F$13,0),MATCH($A31&amp;O$18,'Input_P&amp;L'!$H$19:$GE$19&amp;'Input_P&amp;L'!$H$21:$GE$21,0))/$W$19,IF(AND(Input!$C$2='Drop Downs'!$AR$3,O$17&lt;='Drop Downs'!$AS$3),INDEX('Input_P&amp;L'!$H$2:$GE$13,MATCH($B32,'Input_P&amp;L'!$F$2:$F$13,0),MATCH($A31&amp;O$18,'Input_P&amp;L'!$H$19:$GE$19&amp;'Input_P&amp;L'!$H$21:$GE$21,0))/$W$19,IF(AND(Input!$C$2='Drop Downs'!$AR$4,O$17&lt;='Drop Downs'!$AS$4),INDEX('Input_P&amp;L'!$H$2:$GE$13,MATCH($B32,'Input_P&amp;L'!$F$2:$F$13,0),MATCH($A31&amp;O$18,'Input_P&amp;L'!$H$19:$GE$19&amp;'Input_P&amp;L'!$H$21:$GE$21,0))/$W$19,""))),"")*SUMIFS($C$14:$N$14,$C$12:$N$12,$B32),)</f>
        <v>0</v>
      </c>
      <c r="P32" s="1205">
        <f t="array" ref="P32">IFERROR(IFERROR(IF(AND(Input!$C$2='Drop Downs'!$AR$2,P$17&lt;='Drop Downs'!$AS$2),INDEX('Input_P&amp;L'!$H$2:$GE$13,MATCH($B32,'Input_P&amp;L'!$F$2:$F$13,0),MATCH($A31&amp;P$18,'Input_P&amp;L'!$H$19:$GE$19&amp;'Input_P&amp;L'!$H$21:$GE$21,0))/$W$19,IF(AND(Input!$C$2='Drop Downs'!$AR$3,P$17&lt;='Drop Downs'!$AS$3),INDEX('Input_P&amp;L'!$H$2:$GE$13,MATCH($B32,'Input_P&amp;L'!$F$2:$F$13,0),MATCH($A31&amp;P$18,'Input_P&amp;L'!$H$19:$GE$19&amp;'Input_P&amp;L'!$H$21:$GE$21,0))/$W$19,IF(AND(Input!$C$2='Drop Downs'!$AR$4,P$17&lt;='Drop Downs'!$AS$4),INDEX('Input_P&amp;L'!$H$2:$GE$13,MATCH($B32,'Input_P&amp;L'!$F$2:$F$13,0),MATCH($A31&amp;P$18,'Input_P&amp;L'!$H$19:$GE$19&amp;'Input_P&amp;L'!$H$21:$GE$21,0))/$W$19,""))),"")*SUMIFS($C$14:$N$14,$C$12:$N$12,$B32),)</f>
        <v>0</v>
      </c>
      <c r="Q32" s="1205">
        <f t="array" ref="Q32">IFERROR(IFERROR(IF(AND(Input!$C$2='Drop Downs'!$AR$2,Q$17&lt;='Drop Downs'!$AS$2),INDEX('Input_P&amp;L'!$H$2:$GE$13,MATCH($B32,'Input_P&amp;L'!$F$2:$F$13,0),MATCH($A31&amp;Q$18,'Input_P&amp;L'!$H$19:$GE$19&amp;'Input_P&amp;L'!$H$21:$GE$21,0))/$W$19,IF(AND(Input!$C$2='Drop Downs'!$AR$3,Q$17&lt;='Drop Downs'!$AS$3),INDEX('Input_P&amp;L'!$H$2:$GE$13,MATCH($B32,'Input_P&amp;L'!$F$2:$F$13,0),MATCH($A31&amp;Q$18,'Input_P&amp;L'!$H$19:$GE$19&amp;'Input_P&amp;L'!$H$21:$GE$21,0))/$W$19,IF(AND(Input!$C$2='Drop Downs'!$AR$4,Q$17&lt;='Drop Downs'!$AS$4),INDEX('Input_P&amp;L'!$H$2:$GE$13,MATCH($B32,'Input_P&amp;L'!$F$2:$F$13,0),MATCH($A31&amp;Q$18,'Input_P&amp;L'!$H$19:$GE$19&amp;'Input_P&amp;L'!$H$21:$GE$21,0))/$W$19,""))),"")*SUMIFS($C$14:$N$14,$C$12:$N$12,$B32),)</f>
        <v>0</v>
      </c>
      <c r="R32" s="1205">
        <f t="array" ref="R32">IFERROR(IFERROR(IF(AND(Input!$C$2='Drop Downs'!$AR$2,R$17&lt;='Drop Downs'!$AS$2),INDEX('Input_P&amp;L'!$H$2:$GE$13,MATCH($B32,'Input_P&amp;L'!$F$2:$F$13,0),MATCH($A31&amp;R$18,'Input_P&amp;L'!$H$19:$GE$19&amp;'Input_P&amp;L'!$H$21:$GE$21,0))/$W$19,IF(AND(Input!$C$2='Drop Downs'!$AR$3,R$17&lt;='Drop Downs'!$AS$3),INDEX('Input_P&amp;L'!$H$2:$GE$13,MATCH($B32,'Input_P&amp;L'!$F$2:$F$13,0),MATCH($A31&amp;R$18,'Input_P&amp;L'!$H$19:$GE$19&amp;'Input_P&amp;L'!$H$21:$GE$21,0))/$W$19,IF(AND(Input!$C$2='Drop Downs'!$AR$4,R$17&lt;='Drop Downs'!$AS$4),INDEX('Input_P&amp;L'!$H$2:$GE$13,MATCH($B32,'Input_P&amp;L'!$F$2:$F$13,0),MATCH($A31&amp;R$18,'Input_P&amp;L'!$H$19:$GE$19&amp;'Input_P&amp;L'!$H$21:$GE$21,0))/$W$19,""))),"")*SUMIFS($C$14:$N$14,$C$12:$N$12,$B32),)</f>
        <v>0</v>
      </c>
      <c r="T32" s="1205"/>
    </row>
    <row r="33" spans="1:20">
      <c r="B33" s="1207" t="s">
        <v>902</v>
      </c>
      <c r="C33" s="1208">
        <f>IFERROR((C20-SUM(C21:C32)),)</f>
        <v>0</v>
      </c>
      <c r="D33" s="1208">
        <f t="shared" ref="D33:R33" si="6">IFERROR((D20-SUM(D21:D32)),)</f>
        <v>0</v>
      </c>
      <c r="E33" s="1208">
        <f t="shared" si="6"/>
        <v>0</v>
      </c>
      <c r="F33" s="1208">
        <f t="shared" si="6"/>
        <v>0</v>
      </c>
      <c r="G33" s="1208">
        <f t="shared" si="6"/>
        <v>0</v>
      </c>
      <c r="H33" s="1208">
        <f t="shared" si="6"/>
        <v>0</v>
      </c>
      <c r="I33" s="1208">
        <f t="shared" si="6"/>
        <v>0</v>
      </c>
      <c r="J33" s="1208">
        <f t="shared" si="6"/>
        <v>0</v>
      </c>
      <c r="K33" s="1208">
        <f t="shared" si="6"/>
        <v>0</v>
      </c>
      <c r="L33" s="1208">
        <f t="shared" si="6"/>
        <v>0</v>
      </c>
      <c r="M33" s="1208">
        <f t="shared" si="6"/>
        <v>0</v>
      </c>
      <c r="N33" s="1208">
        <f t="shared" si="6"/>
        <v>0</v>
      </c>
      <c r="O33" s="1208">
        <f t="shared" si="6"/>
        <v>0</v>
      </c>
      <c r="P33" s="1208">
        <f t="shared" si="6"/>
        <v>0</v>
      </c>
      <c r="Q33" s="1208">
        <f t="shared" si="6"/>
        <v>0</v>
      </c>
      <c r="R33" s="1208">
        <f t="shared" si="6"/>
        <v>0</v>
      </c>
      <c r="T33" s="1205"/>
    </row>
    <row r="34" spans="1:20">
      <c r="B34" s="1209" t="s">
        <v>903</v>
      </c>
      <c r="C34" s="1210" t="str">
        <f t="shared" ref="C34:R34" si="7">IFERROR(C20/B20-1,"")</f>
        <v/>
      </c>
      <c r="D34" s="1210" t="str">
        <f t="shared" si="7"/>
        <v/>
      </c>
      <c r="E34" s="1210" t="str">
        <f t="shared" si="7"/>
        <v/>
      </c>
      <c r="F34" s="1210" t="str">
        <f t="shared" si="7"/>
        <v/>
      </c>
      <c r="G34" s="1210" t="str">
        <f t="shared" si="7"/>
        <v/>
      </c>
      <c r="H34" s="1210" t="str">
        <f t="shared" si="7"/>
        <v/>
      </c>
      <c r="I34" s="1210">
        <f t="shared" si="7"/>
        <v>0.74399999999999999</v>
      </c>
      <c r="J34" s="1210">
        <f t="shared" si="7"/>
        <v>0.96199999999999997</v>
      </c>
      <c r="K34" s="1210">
        <f t="shared" si="7"/>
        <v>0.5259999999999998</v>
      </c>
      <c r="L34" s="1210">
        <f t="shared" si="7"/>
        <v>0.4170000000000007</v>
      </c>
      <c r="M34" s="1210">
        <f t="shared" si="7"/>
        <v>0.30800046211504539</v>
      </c>
      <c r="N34" s="1210">
        <f t="shared" si="7"/>
        <v>9.000000000000008E-2</v>
      </c>
      <c r="O34" s="1210">
        <f t="shared" si="7"/>
        <v>8.9999999999999858E-2</v>
      </c>
      <c r="P34" s="1210" t="str">
        <f t="shared" si="7"/>
        <v/>
      </c>
      <c r="Q34" s="1210" t="str">
        <f t="shared" si="7"/>
        <v/>
      </c>
      <c r="R34" s="1210" t="str">
        <f t="shared" si="7"/>
        <v/>
      </c>
      <c r="T34" s="1210"/>
    </row>
    <row r="35" spans="1:20" ht="5.25" customHeight="1">
      <c r="B35" s="1211"/>
      <c r="C35" s="1211"/>
      <c r="D35" s="1211"/>
      <c r="E35" s="1211"/>
      <c r="F35" s="1211"/>
      <c r="G35" s="1211"/>
      <c r="H35" s="1212"/>
      <c r="I35" s="1212"/>
      <c r="J35" s="1212"/>
      <c r="K35" s="1212"/>
      <c r="L35" s="1212"/>
      <c r="M35" s="1212"/>
      <c r="N35" s="1212"/>
      <c r="O35" s="1212"/>
      <c r="P35" s="1212"/>
      <c r="Q35" s="1212"/>
      <c r="R35" s="1211"/>
      <c r="T35" s="1212"/>
    </row>
    <row r="36" spans="1:20">
      <c r="A36" s="1172" t="s">
        <v>741</v>
      </c>
      <c r="B36" s="1211" t="s">
        <v>741</v>
      </c>
      <c r="C36" s="1213" t="str">
        <f t="array" ref="C36">IFERROR(IF(AND(Input!$C$2='Drop Downs'!$AR$2,C$17&lt;='Drop Downs'!$AS$2),-INDEX('Input_P&amp;L'!$H$1:$GE$1,,MATCH($A36&amp;C$18,'Input_P&amp;L'!$H$19:$GE$19&amp;'Input_P&amp;L'!$H$21:$GE$21,0))/$W$19,IF(AND(Input!$C$2='Drop Downs'!$AR$3,C$17&lt;='Drop Downs'!$AS$3),-INDEX('Input_P&amp;L'!$H$1:$GE$1,,MATCH($A36&amp;C$18,'Input_P&amp;L'!$H$19:$GE$19&amp;'Input_P&amp;L'!$H$21:$GE$21,0))/$W$19,IF(AND(Input!$C$2='Drop Downs'!$AR$4,C$17&lt;='Drop Downs'!$AS$4),-INDEX('Input_P&amp;L'!$H$1:$GE$1,,MATCH($A36&amp;C$18,'Input_P&amp;L'!$H$19:$GE$19&amp;'Input_P&amp;L'!$H$21:$GE$21,0))/$W$19,""))),"")</f>
        <v/>
      </c>
      <c r="D36" s="1213" t="str">
        <f t="array" ref="D36">IFERROR(IF(AND(Input!$C$2='Drop Downs'!$AR$2,D$17&lt;='Drop Downs'!$AS$2),-INDEX('Input_P&amp;L'!$H$1:$GE$1,,MATCH($A36&amp;D$18,'Input_P&amp;L'!$H$19:$GE$19&amp;'Input_P&amp;L'!$H$21:$GE$21,0))/$W$19,IF(AND(Input!$C$2='Drop Downs'!$AR$3,D$17&lt;='Drop Downs'!$AS$3),-INDEX('Input_P&amp;L'!$H$1:$GE$1,,MATCH($A36&amp;D$18,'Input_P&amp;L'!$H$19:$GE$19&amp;'Input_P&amp;L'!$H$21:$GE$21,0))/$W$19,IF(AND(Input!$C$2='Drop Downs'!$AR$4,D$17&lt;='Drop Downs'!$AS$4),-INDEX('Input_P&amp;L'!$H$1:$GE$1,,MATCH($A36&amp;D$18,'Input_P&amp;L'!$H$19:$GE$19&amp;'Input_P&amp;L'!$H$21:$GE$21,0))/$W$19,""))),"")</f>
        <v/>
      </c>
      <c r="E36" s="1213" t="str">
        <f t="array" ref="E36">IFERROR(IF(AND(Input!$C$2='Drop Downs'!$AR$2,E$17&lt;='Drop Downs'!$AS$2),-INDEX('Input_P&amp;L'!$H$1:$GE$1,,MATCH($A36&amp;E$18,'Input_P&amp;L'!$H$19:$GE$19&amp;'Input_P&amp;L'!$H$21:$GE$21,0))/$W$19,IF(AND(Input!$C$2='Drop Downs'!$AR$3,E$17&lt;='Drop Downs'!$AS$3),-INDEX('Input_P&amp;L'!$H$1:$GE$1,,MATCH($A36&amp;E$18,'Input_P&amp;L'!$H$19:$GE$19&amp;'Input_P&amp;L'!$H$21:$GE$21,0))/$W$19,IF(AND(Input!$C$2='Drop Downs'!$AR$4,E$17&lt;='Drop Downs'!$AS$4),-INDEX('Input_P&amp;L'!$H$1:$GE$1,,MATCH($A36&amp;E$18,'Input_P&amp;L'!$H$19:$GE$19&amp;'Input_P&amp;L'!$H$21:$GE$21,0))/$W$19,""))),"")</f>
        <v/>
      </c>
      <c r="F36" s="1213" t="str">
        <f t="array" ref="F36">IFERROR(IF(AND(Input!$C$2='Drop Downs'!$AR$2,F$17&lt;='Drop Downs'!$AS$2),-INDEX('Input_P&amp;L'!$H$1:$GE$1,,MATCH($A36&amp;F$18,'Input_P&amp;L'!$H$19:$GE$19&amp;'Input_P&amp;L'!$H$21:$GE$21,0))/$W$19,IF(AND(Input!$C$2='Drop Downs'!$AR$3,F$17&lt;='Drop Downs'!$AS$3),-INDEX('Input_P&amp;L'!$H$1:$GE$1,,MATCH($A36&amp;F$18,'Input_P&amp;L'!$H$19:$GE$19&amp;'Input_P&amp;L'!$H$21:$GE$21,0))/$W$19,IF(AND(Input!$C$2='Drop Downs'!$AR$4,F$17&lt;='Drop Downs'!$AS$4),-INDEX('Input_P&amp;L'!$H$1:$GE$1,,MATCH($A36&amp;F$18,'Input_P&amp;L'!$H$19:$GE$19&amp;'Input_P&amp;L'!$H$21:$GE$21,0))/$W$19,""))),"")</f>
        <v/>
      </c>
      <c r="G36" s="1213" t="str">
        <f t="array" ref="G36">IFERROR(IF(AND(Input!$C$2='Drop Downs'!$AR$2,G$17&lt;='Drop Downs'!$AS$2),-INDEX('Input_P&amp;L'!$H$1:$GE$1,,MATCH($A36&amp;G$18,'Input_P&amp;L'!$H$19:$GE$19&amp;'Input_P&amp;L'!$H$21:$GE$21,0))/$W$19,IF(AND(Input!$C$2='Drop Downs'!$AR$3,G$17&lt;='Drop Downs'!$AS$3),-INDEX('Input_P&amp;L'!$H$1:$GE$1,,MATCH($A36&amp;G$18,'Input_P&amp;L'!$H$19:$GE$19&amp;'Input_P&amp;L'!$H$21:$GE$21,0))/$W$19,IF(AND(Input!$C$2='Drop Downs'!$AR$4,G$17&lt;='Drop Downs'!$AS$4),-INDEX('Input_P&amp;L'!$H$1:$GE$1,,MATCH($A36&amp;G$18,'Input_P&amp;L'!$H$19:$GE$19&amp;'Input_P&amp;L'!$H$21:$GE$21,0))/$W$19,""))),"")</f>
        <v/>
      </c>
      <c r="H36" s="1213">
        <f t="array" ref="H36">IFERROR(IF(AND(Input!$C$2='Drop Downs'!$AR$2,H$17&lt;='Drop Downs'!$AS$2),-INDEX('Input_P&amp;L'!$H$1:$GE$1,,MATCH($A36&amp;H$18,'Input_P&amp;L'!$H$19:$GE$19&amp;'Input_P&amp;L'!$H$21:$GE$21,0))/$W$19,IF(AND(Input!$C$2='Drop Downs'!$AR$3,H$17&lt;='Drop Downs'!$AS$3),-INDEX('Input_P&amp;L'!$H$1:$GE$1,,MATCH($A36&amp;H$18,'Input_P&amp;L'!$H$19:$GE$19&amp;'Input_P&amp;L'!$H$21:$GE$21,0))/$W$19,IF(AND(Input!$C$2='Drop Downs'!$AR$4,H$17&lt;='Drop Downs'!$AS$4),-INDEX('Input_P&amp;L'!$H$1:$GE$1,,MATCH($A36&amp;H$18,'Input_P&amp;L'!$H$19:$GE$19&amp;'Input_P&amp;L'!$H$21:$GE$21,0))/$W$19,""))),"")</f>
        <v>-0.42112173913043482</v>
      </c>
      <c r="I36" s="1213">
        <f t="array" ref="I36">IFERROR(IF(AND(Input!$C$2='Drop Downs'!$AR$2,I$17&lt;='Drop Downs'!$AS$2),-INDEX('Input_P&amp;L'!$H$1:$GE$1,,MATCH($A36&amp;I$18,'Input_P&amp;L'!$H$19:$GE$19&amp;'Input_P&amp;L'!$H$21:$GE$21,0))/$W$19,IF(AND(Input!$C$2='Drop Downs'!$AR$3,I$17&lt;='Drop Downs'!$AS$3),-INDEX('Input_P&amp;L'!$H$1:$GE$1,,MATCH($A36&amp;I$18,'Input_P&amp;L'!$H$19:$GE$19&amp;'Input_P&amp;L'!$H$21:$GE$21,0))/$W$19,IF(AND(Input!$C$2='Drop Downs'!$AR$4,I$17&lt;='Drop Downs'!$AS$4),-INDEX('Input_P&amp;L'!$H$1:$GE$1,,MATCH($A36&amp;I$18,'Input_P&amp;L'!$H$19:$GE$19&amp;'Input_P&amp;L'!$H$21:$GE$21,0))/$W$19,""))),"")</f>
        <v>-0.72097669565217382</v>
      </c>
      <c r="J36" s="1213">
        <f t="array" ref="J36">IFERROR(IF(AND(Input!$C$2='Drop Downs'!$AR$2,J$17&lt;='Drop Downs'!$AS$2),-INDEX('Input_P&amp;L'!$H$1:$GE$1,,MATCH($A36&amp;J$18,'Input_P&amp;L'!$H$19:$GE$19&amp;'Input_P&amp;L'!$H$21:$GE$21,0))/$W$19,IF(AND(Input!$C$2='Drop Downs'!$AR$3,J$17&lt;='Drop Downs'!$AS$3),-INDEX('Input_P&amp;L'!$H$1:$GE$1,,MATCH($A36&amp;J$18,'Input_P&amp;L'!$H$19:$GE$19&amp;'Input_P&amp;L'!$H$21:$GE$21,0))/$W$19,IF(AND(Input!$C$2='Drop Downs'!$AR$4,J$17&lt;='Drop Downs'!$AS$4),-INDEX('Input_P&amp;L'!$H$1:$GE$1,,MATCH($A36&amp;J$18,'Input_P&amp;L'!$H$19:$GE$19&amp;'Input_P&amp;L'!$H$21:$GE$21,0))/$W$19,""))),"")</f>
        <v>-1.388590747826087</v>
      </c>
      <c r="K36" s="1213">
        <f t="array" ref="K36">IFERROR(IF(AND(Input!$C$2='Drop Downs'!$AR$2,K$17&lt;='Drop Downs'!$AS$2),-INDEX('Input_P&amp;L'!$H$1:$GE$1,,MATCH($A36&amp;K$18,'Input_P&amp;L'!$H$19:$GE$19&amp;'Input_P&amp;L'!$H$21:$GE$21,0))/$W$19,IF(AND(Input!$C$2='Drop Downs'!$AR$3,K$17&lt;='Drop Downs'!$AS$3),-INDEX('Input_P&amp;L'!$H$1:$GE$1,,MATCH($A36&amp;K$18,'Input_P&amp;L'!$H$19:$GE$19&amp;'Input_P&amp;L'!$H$21:$GE$21,0))/$W$19,IF(AND(Input!$C$2='Drop Downs'!$AR$4,K$17&lt;='Drop Downs'!$AS$4),-INDEX('Input_P&amp;L'!$H$1:$GE$1,,MATCH($A36&amp;K$18,'Input_P&amp;L'!$H$19:$GE$19&amp;'Input_P&amp;L'!$H$21:$GE$21,0))/$W$19,""))),"")</f>
        <v>-2.0800912695652176</v>
      </c>
      <c r="L36" s="1213">
        <f t="array" ref="L36">IFERROR(IF(AND(Input!$C$2='Drop Downs'!$AR$2,L$17&lt;='Drop Downs'!$AS$2),-INDEX('Input_P&amp;L'!$H$1:$GE$1,,MATCH($A36&amp;L$18,'Input_P&amp;L'!$H$19:$GE$19&amp;'Input_P&amp;L'!$H$21:$GE$21,0))/$W$19,IF(AND(Input!$C$2='Drop Downs'!$AR$3,L$17&lt;='Drop Downs'!$AS$3),-INDEX('Input_P&amp;L'!$H$1:$GE$1,,MATCH($A36&amp;L$18,'Input_P&amp;L'!$H$19:$GE$19&amp;'Input_P&amp;L'!$H$21:$GE$21,0))/$W$19,IF(AND(Input!$C$2='Drop Downs'!$AR$4,L$17&lt;='Drop Downs'!$AS$4),-INDEX('Input_P&amp;L'!$H$1:$GE$1,,MATCH($A36&amp;L$18,'Input_P&amp;L'!$H$19:$GE$19&amp;'Input_P&amp;L'!$H$21:$GE$21,0))/$W$19,""))),"")</f>
        <v>-2.8933905474782611</v>
      </c>
      <c r="M36" s="1213">
        <f t="array" ref="M36">IFERROR(IF(AND(Input!$C$2='Drop Downs'!$AR$2,M$17&lt;='Drop Downs'!$AS$2),-INDEX('Input_P&amp;L'!$H$1:$GE$1,,MATCH($A36&amp;M$18,'Input_P&amp;L'!$H$19:$GE$19&amp;'Input_P&amp;L'!$H$21:$GE$21,0))/$W$19,IF(AND(Input!$C$2='Drop Downs'!$AR$3,M$17&lt;='Drop Downs'!$AS$3),-INDEX('Input_P&amp;L'!$H$1:$GE$1,,MATCH($A36&amp;M$18,'Input_P&amp;L'!$H$19:$GE$19&amp;'Input_P&amp;L'!$H$21:$GE$21,0))/$W$19,IF(AND(Input!$C$2='Drop Downs'!$AR$4,M$17&lt;='Drop Downs'!$AS$4),-INDEX('Input_P&amp;L'!$H$1:$GE$1,,MATCH($A36&amp;M$18,'Input_P&amp;L'!$H$19:$GE$19&amp;'Input_P&amp;L'!$H$21:$GE$21,0))/$W$19,""))),"")</f>
        <v>-3.7151452953043478</v>
      </c>
      <c r="N36" s="1213">
        <f t="array" ref="N36">IFERROR(IF(AND(Input!$C$2='Drop Downs'!$AR$2,N$17&lt;='Drop Downs'!$AS$2),-INDEX('Input_P&amp;L'!$H$1:$GE$1,,MATCH($A36&amp;N$18,'Input_P&amp;L'!$H$19:$GE$19&amp;'Input_P&amp;L'!$H$21:$GE$21,0))/$W$19,IF(AND(Input!$C$2='Drop Downs'!$AR$3,N$17&lt;='Drop Downs'!$AS$3),-INDEX('Input_P&amp;L'!$H$1:$GE$1,,MATCH($A36&amp;N$18,'Input_P&amp;L'!$H$19:$GE$19&amp;'Input_P&amp;L'!$H$21:$GE$21,0))/$W$19,IF(AND(Input!$C$2='Drop Downs'!$AR$4,N$17&lt;='Drop Downs'!$AS$4),-INDEX('Input_P&amp;L'!$H$1:$GE$1,,MATCH($A36&amp;N$18,'Input_P&amp;L'!$H$19:$GE$19&amp;'Input_P&amp;L'!$H$21:$GE$21,0))/$W$19,""))),"")</f>
        <v>-3.9751542714782611</v>
      </c>
      <c r="O36" s="1213">
        <f t="array" ref="O36">IFERROR(IF(AND(Input!$C$2='Drop Downs'!$AR$2,O$17&lt;='Drop Downs'!$AS$2),-INDEX('Input_P&amp;L'!$H$1:$GE$1,,MATCH($A36&amp;O$18,'Input_P&amp;L'!$H$19:$GE$19&amp;'Input_P&amp;L'!$H$21:$GE$21,0))/$W$19,IF(AND(Input!$C$2='Drop Downs'!$AR$3,O$17&lt;='Drop Downs'!$AS$3),-INDEX('Input_P&amp;L'!$H$1:$GE$1,,MATCH($A36&amp;O$18,'Input_P&amp;L'!$H$19:$GE$19&amp;'Input_P&amp;L'!$H$21:$GE$21,0))/$W$19,IF(AND(Input!$C$2='Drop Downs'!$AR$4,O$17&lt;='Drop Downs'!$AS$4),-INDEX('Input_P&amp;L'!$H$1:$GE$1,,MATCH($A36&amp;O$18,'Input_P&amp;L'!$H$19:$GE$19&amp;'Input_P&amp;L'!$H$21:$GE$21,0))/$W$19,""))),"")</f>
        <v>-4.2534751255652177</v>
      </c>
      <c r="P36" s="1213" t="str">
        <f t="array" ref="P36">IFERROR(IF(AND(Input!$C$2='Drop Downs'!$AR$2,P$17&lt;='Drop Downs'!$AS$2),-INDEX('Input_P&amp;L'!$H$1:$GE$1,,MATCH($A36&amp;P$18,'Input_P&amp;L'!$H$19:$GE$19&amp;'Input_P&amp;L'!$H$21:$GE$21,0))/$W$19,IF(AND(Input!$C$2='Drop Downs'!$AR$3,P$17&lt;='Drop Downs'!$AS$3),-INDEX('Input_P&amp;L'!$H$1:$GE$1,,MATCH($A36&amp;P$18,'Input_P&amp;L'!$H$19:$GE$19&amp;'Input_P&amp;L'!$H$21:$GE$21,0))/$W$19,IF(AND(Input!$C$2='Drop Downs'!$AR$4,P$17&lt;='Drop Downs'!$AS$4),-INDEX('Input_P&amp;L'!$H$1:$GE$1,,MATCH($A36&amp;P$18,'Input_P&amp;L'!$H$19:$GE$19&amp;'Input_P&amp;L'!$H$21:$GE$21,0))/$W$19,""))),"")</f>
        <v/>
      </c>
      <c r="Q36" s="1213" t="str">
        <f t="array" ref="Q36">IFERROR(IF(AND(Input!$C$2='Drop Downs'!$AR$2,Q$17&lt;='Drop Downs'!$AS$2),-INDEX('Input_P&amp;L'!$H$1:$GE$1,,MATCH($A36&amp;Q$18,'Input_P&amp;L'!$H$19:$GE$19&amp;'Input_P&amp;L'!$H$21:$GE$21,0))/$W$19,IF(AND(Input!$C$2='Drop Downs'!$AR$3,Q$17&lt;='Drop Downs'!$AS$3),-INDEX('Input_P&amp;L'!$H$1:$GE$1,,MATCH($A36&amp;Q$18,'Input_P&amp;L'!$H$19:$GE$19&amp;'Input_P&amp;L'!$H$21:$GE$21,0))/$W$19,IF(AND(Input!$C$2='Drop Downs'!$AR$4,Q$17&lt;='Drop Downs'!$AS$4),-INDEX('Input_P&amp;L'!$H$1:$GE$1,,MATCH($A36&amp;Q$18,'Input_P&amp;L'!$H$19:$GE$19&amp;'Input_P&amp;L'!$H$21:$GE$21,0))/$W$19,""))),"")</f>
        <v/>
      </c>
      <c r="R36" s="1213" t="str">
        <f t="array" ref="R36">IFERROR(IF(AND(Input!$C$2='Drop Downs'!$AR$2,R$17&lt;='Drop Downs'!$AS$2),-INDEX('Input_P&amp;L'!$H$1:$GE$1,,MATCH($A36&amp;R$18,'Input_P&amp;L'!$H$19:$GE$19&amp;'Input_P&amp;L'!$H$21:$GE$21,0))/$W$19,IF(AND(Input!$C$2='Drop Downs'!$AR$3,R$17&lt;='Drop Downs'!$AS$3),-INDEX('Input_P&amp;L'!$H$1:$GE$1,,MATCH($A36&amp;R$18,'Input_P&amp;L'!$H$19:$GE$19&amp;'Input_P&amp;L'!$H$21:$GE$21,0))/$W$19,IF(AND(Input!$C$2='Drop Downs'!$AR$4,R$17&lt;='Drop Downs'!$AS$4),-INDEX('Input_P&amp;L'!$H$1:$GE$1,,MATCH($A36&amp;R$18,'Input_P&amp;L'!$H$19:$GE$19&amp;'Input_P&amp;L'!$H$21:$GE$21,0))/$W$19,""))),"")</f>
        <v/>
      </c>
      <c r="T36" s="1205">
        <f>SUM(C36:Q36)</f>
        <v>-19.447945692000001</v>
      </c>
    </row>
    <row r="37" spans="1:20">
      <c r="A37" s="1172" t="s">
        <v>741</v>
      </c>
      <c r="B37" s="1206" t="s">
        <v>715</v>
      </c>
      <c r="C37" s="1213">
        <f t="array" ref="C37">IFERROR(IFERROR(IF(AND(Input!$C$2='Drop Downs'!$AR$2,C$17&lt;='Drop Downs'!$AS$2),-INDEX('Input_P&amp;L'!$H$2:$GE$13,MATCH($B21,'Input_P&amp;L'!$F$2:$F$13,0),MATCH($A37&amp;C$18,'Input_P&amp;L'!$H$19:$GE$19&amp;'Input_P&amp;L'!$H$21:$GE$21,0))/$W$19,IF(AND(Input!$C$2='Drop Downs'!$AR$3,C$17&lt;='Drop Downs'!$AS$3),-INDEX('Input_P&amp;L'!$H$2:$GE$13,MATCH($B21,'Input_P&amp;L'!$F$2:$F$13,0),MATCH($A37&amp;C$18,'Input_P&amp;L'!$H$19:$GE$19&amp;'Input_P&amp;L'!$H$21:$GE$21,0))/$W$19,IF(AND(Input!$C$2='Drop Downs'!$AR$4,C$17&lt;='Drop Downs'!$AS$4),-INDEX('Input_P&amp;L'!$H$2:$GE$13,MATCH($B21,'Input_P&amp;L'!$F$2:$F$13,0),MATCH($A37&amp;C$18,'Input_P&amp;L'!$H$19:$GE$19&amp;'Input_P&amp;L'!$H$21:$GE$21,0))/$W$19,""))),"")*SUMIFS($C$14:$N$14,$C$12:$N$12,$B37),)</f>
        <v>0</v>
      </c>
      <c r="D37" s="1213">
        <f t="array" ref="D37">IFERROR(IFERROR(IF(AND(Input!$C$2='Drop Downs'!$AR$2,D$17&lt;='Drop Downs'!$AS$2),-INDEX('Input_P&amp;L'!$H$2:$GE$13,MATCH($B21,'Input_P&amp;L'!$F$2:$F$13,0),MATCH($A37&amp;D$18,'Input_P&amp;L'!$H$19:$GE$19&amp;'Input_P&amp;L'!$H$21:$GE$21,0))/$W$19,IF(AND(Input!$C$2='Drop Downs'!$AR$3,D$17&lt;='Drop Downs'!$AS$3),-INDEX('Input_P&amp;L'!$H$2:$GE$13,MATCH($B21,'Input_P&amp;L'!$F$2:$F$13,0),MATCH($A37&amp;D$18,'Input_P&amp;L'!$H$19:$GE$19&amp;'Input_P&amp;L'!$H$21:$GE$21,0))/$W$19,IF(AND(Input!$C$2='Drop Downs'!$AR$4,D$17&lt;='Drop Downs'!$AS$4),-INDEX('Input_P&amp;L'!$H$2:$GE$13,MATCH($B21,'Input_P&amp;L'!$F$2:$F$13,0),MATCH($A37&amp;D$18,'Input_P&amp;L'!$H$19:$GE$19&amp;'Input_P&amp;L'!$H$21:$GE$21,0))/$W$19,""))),"")*SUMIFS($C$14:$N$14,$C$12:$N$12,$B37),)</f>
        <v>0</v>
      </c>
      <c r="E37" s="1213">
        <f t="array" ref="E37">IFERROR(IFERROR(IF(AND(Input!$C$2='Drop Downs'!$AR$2,E$17&lt;='Drop Downs'!$AS$2),-INDEX('Input_P&amp;L'!$H$2:$GE$13,MATCH($B21,'Input_P&amp;L'!$F$2:$F$13,0),MATCH($A37&amp;E$18,'Input_P&amp;L'!$H$19:$GE$19&amp;'Input_P&amp;L'!$H$21:$GE$21,0))/$W$19,IF(AND(Input!$C$2='Drop Downs'!$AR$3,E$17&lt;='Drop Downs'!$AS$3),-INDEX('Input_P&amp;L'!$H$2:$GE$13,MATCH($B21,'Input_P&amp;L'!$F$2:$F$13,0),MATCH($A37&amp;E$18,'Input_P&amp;L'!$H$19:$GE$19&amp;'Input_P&amp;L'!$H$21:$GE$21,0))/$W$19,IF(AND(Input!$C$2='Drop Downs'!$AR$4,E$17&lt;='Drop Downs'!$AS$4),-INDEX('Input_P&amp;L'!$H$2:$GE$13,MATCH($B21,'Input_P&amp;L'!$F$2:$F$13,0),MATCH($A37&amp;E$18,'Input_P&amp;L'!$H$19:$GE$19&amp;'Input_P&amp;L'!$H$21:$GE$21,0))/$W$19,""))),"")*SUMIFS($C$14:$N$14,$C$12:$N$12,$B37),)</f>
        <v>0</v>
      </c>
      <c r="F37" s="1213">
        <f t="array" ref="F37">IFERROR(IFERROR(IF(AND(Input!$C$2='Drop Downs'!$AR$2,F$17&lt;='Drop Downs'!$AS$2),-INDEX('Input_P&amp;L'!$H$2:$GE$13,MATCH($B21,'Input_P&amp;L'!$F$2:$F$13,0),MATCH($A37&amp;F$18,'Input_P&amp;L'!$H$19:$GE$19&amp;'Input_P&amp;L'!$H$21:$GE$21,0))/$W$19,IF(AND(Input!$C$2='Drop Downs'!$AR$3,F$17&lt;='Drop Downs'!$AS$3),-INDEX('Input_P&amp;L'!$H$2:$GE$13,MATCH($B21,'Input_P&amp;L'!$F$2:$F$13,0),MATCH($A37&amp;F$18,'Input_P&amp;L'!$H$19:$GE$19&amp;'Input_P&amp;L'!$H$21:$GE$21,0))/$W$19,IF(AND(Input!$C$2='Drop Downs'!$AR$4,F$17&lt;='Drop Downs'!$AS$4),-INDEX('Input_P&amp;L'!$H$2:$GE$13,MATCH($B21,'Input_P&amp;L'!$F$2:$F$13,0),MATCH($A37&amp;F$18,'Input_P&amp;L'!$H$19:$GE$19&amp;'Input_P&amp;L'!$H$21:$GE$21,0))/$W$19,""))),"")*SUMIFS($C$14:$N$14,$C$12:$N$12,$B37),)</f>
        <v>0</v>
      </c>
      <c r="G37" s="1213">
        <f t="array" ref="G37">IFERROR(IFERROR(IF(AND(Input!$C$2='Drop Downs'!$AR$2,G$17&lt;='Drop Downs'!$AS$2),-INDEX('Input_P&amp;L'!$H$2:$GE$13,MATCH($B21,'Input_P&amp;L'!$F$2:$F$13,0),MATCH($A37&amp;G$18,'Input_P&amp;L'!$H$19:$GE$19&amp;'Input_P&amp;L'!$H$21:$GE$21,0))/$W$19,IF(AND(Input!$C$2='Drop Downs'!$AR$3,G$17&lt;='Drop Downs'!$AS$3),-INDEX('Input_P&amp;L'!$H$2:$GE$13,MATCH($B21,'Input_P&amp;L'!$F$2:$F$13,0),MATCH($A37&amp;G$18,'Input_P&amp;L'!$H$19:$GE$19&amp;'Input_P&amp;L'!$H$21:$GE$21,0))/$W$19,IF(AND(Input!$C$2='Drop Downs'!$AR$4,G$17&lt;='Drop Downs'!$AS$4),-INDEX('Input_P&amp;L'!$H$2:$GE$13,MATCH($B21,'Input_P&amp;L'!$F$2:$F$13,0),MATCH($A37&amp;G$18,'Input_P&amp;L'!$H$19:$GE$19&amp;'Input_P&amp;L'!$H$21:$GE$21,0))/$W$19,""))),"")*SUMIFS($C$14:$N$14,$C$12:$N$12,$B37),)</f>
        <v>0</v>
      </c>
      <c r="H37" s="1213">
        <f t="array" ref="H37">IFERROR(IFERROR(IF(AND(Input!$C$2='Drop Downs'!$AR$2,H$17&lt;='Drop Downs'!$AS$2),-INDEX('Input_P&amp;L'!$H$2:$GE$13,MATCH($B21,'Input_P&amp;L'!$F$2:$F$13,0),MATCH($A37&amp;H$18,'Input_P&amp;L'!$H$19:$GE$19&amp;'Input_P&amp;L'!$H$21:$GE$21,0))/$W$19,IF(AND(Input!$C$2='Drop Downs'!$AR$3,H$17&lt;='Drop Downs'!$AS$3),-INDEX('Input_P&amp;L'!$H$2:$GE$13,MATCH($B21,'Input_P&amp;L'!$F$2:$F$13,0),MATCH($A37&amp;H$18,'Input_P&amp;L'!$H$19:$GE$19&amp;'Input_P&amp;L'!$H$21:$GE$21,0))/$W$19,IF(AND(Input!$C$2='Drop Downs'!$AR$4,H$17&lt;='Drop Downs'!$AS$4),-INDEX('Input_P&amp;L'!$H$2:$GE$13,MATCH($B21,'Input_P&amp;L'!$F$2:$F$13,0),MATCH($A37&amp;H$18,'Input_P&amp;L'!$H$19:$GE$19&amp;'Input_P&amp;L'!$H$21:$GE$21,0))/$W$19,""))),"")*SUMIFS($C$14:$N$14,$C$12:$N$12,$B37),)</f>
        <v>-0.42112173913043482</v>
      </c>
      <c r="I37" s="1213">
        <f t="array" ref="I37">IFERROR(IFERROR(IF(AND(Input!$C$2='Drop Downs'!$AR$2,I$17&lt;='Drop Downs'!$AS$2),-INDEX('Input_P&amp;L'!$H$2:$GE$13,MATCH($B21,'Input_P&amp;L'!$F$2:$F$13,0),MATCH($A37&amp;I$18,'Input_P&amp;L'!$H$19:$GE$19&amp;'Input_P&amp;L'!$H$21:$GE$21,0))/$W$19,IF(AND(Input!$C$2='Drop Downs'!$AR$3,I$17&lt;='Drop Downs'!$AS$3),-INDEX('Input_P&amp;L'!$H$2:$GE$13,MATCH($B21,'Input_P&amp;L'!$F$2:$F$13,0),MATCH($A37&amp;I$18,'Input_P&amp;L'!$H$19:$GE$19&amp;'Input_P&amp;L'!$H$21:$GE$21,0))/$W$19,IF(AND(Input!$C$2='Drop Downs'!$AR$4,I$17&lt;='Drop Downs'!$AS$4),-INDEX('Input_P&amp;L'!$H$2:$GE$13,MATCH($B21,'Input_P&amp;L'!$F$2:$F$13,0),MATCH($A37&amp;I$18,'Input_P&amp;L'!$H$19:$GE$19&amp;'Input_P&amp;L'!$H$21:$GE$21,0))/$W$19,""))),"")*SUMIFS($C$14:$N$14,$C$12:$N$12,$B37),)</f>
        <v>-0.72097669565217382</v>
      </c>
      <c r="J37" s="1213">
        <f t="array" ref="J37">IFERROR(IFERROR(IF(AND(Input!$C$2='Drop Downs'!$AR$2,J$17&lt;='Drop Downs'!$AS$2),-INDEX('Input_P&amp;L'!$H$2:$GE$13,MATCH($B21,'Input_P&amp;L'!$F$2:$F$13,0),MATCH($A37&amp;J$18,'Input_P&amp;L'!$H$19:$GE$19&amp;'Input_P&amp;L'!$H$21:$GE$21,0))/$W$19,IF(AND(Input!$C$2='Drop Downs'!$AR$3,J$17&lt;='Drop Downs'!$AS$3),-INDEX('Input_P&amp;L'!$H$2:$GE$13,MATCH($B21,'Input_P&amp;L'!$F$2:$F$13,0),MATCH($A37&amp;J$18,'Input_P&amp;L'!$H$19:$GE$19&amp;'Input_P&amp;L'!$H$21:$GE$21,0))/$W$19,IF(AND(Input!$C$2='Drop Downs'!$AR$4,J$17&lt;='Drop Downs'!$AS$4),-INDEX('Input_P&amp;L'!$H$2:$GE$13,MATCH($B21,'Input_P&amp;L'!$F$2:$F$13,0),MATCH($A37&amp;J$18,'Input_P&amp;L'!$H$19:$GE$19&amp;'Input_P&amp;L'!$H$21:$GE$21,0))/$W$19,""))),"")*SUMIFS($C$14:$N$14,$C$12:$N$12,$B37),)</f>
        <v>-1.388590747826087</v>
      </c>
      <c r="K37" s="1213">
        <f t="array" ref="K37">IFERROR(IFERROR(IF(AND(Input!$C$2='Drop Downs'!$AR$2,K$17&lt;='Drop Downs'!$AS$2),-INDEX('Input_P&amp;L'!$H$2:$GE$13,MATCH($B21,'Input_P&amp;L'!$F$2:$F$13,0),MATCH($A37&amp;K$18,'Input_P&amp;L'!$H$19:$GE$19&amp;'Input_P&amp;L'!$H$21:$GE$21,0))/$W$19,IF(AND(Input!$C$2='Drop Downs'!$AR$3,K$17&lt;='Drop Downs'!$AS$3),-INDEX('Input_P&amp;L'!$H$2:$GE$13,MATCH($B21,'Input_P&amp;L'!$F$2:$F$13,0),MATCH($A37&amp;K$18,'Input_P&amp;L'!$H$19:$GE$19&amp;'Input_P&amp;L'!$H$21:$GE$21,0))/$W$19,IF(AND(Input!$C$2='Drop Downs'!$AR$4,K$17&lt;='Drop Downs'!$AS$4),-INDEX('Input_P&amp;L'!$H$2:$GE$13,MATCH($B21,'Input_P&amp;L'!$F$2:$F$13,0),MATCH($A37&amp;K$18,'Input_P&amp;L'!$H$19:$GE$19&amp;'Input_P&amp;L'!$H$21:$GE$21,0))/$W$19,""))),"")*SUMIFS($C$14:$N$14,$C$12:$N$12,$B37),)</f>
        <v>-2.0800912695652176</v>
      </c>
      <c r="L37" s="1213">
        <f t="array" ref="L37">IFERROR(IFERROR(IF(AND(Input!$C$2='Drop Downs'!$AR$2,L$17&lt;='Drop Downs'!$AS$2),-INDEX('Input_P&amp;L'!$H$2:$GE$13,MATCH($B21,'Input_P&amp;L'!$F$2:$F$13,0),MATCH($A37&amp;L$18,'Input_P&amp;L'!$H$19:$GE$19&amp;'Input_P&amp;L'!$H$21:$GE$21,0))/$W$19,IF(AND(Input!$C$2='Drop Downs'!$AR$3,L$17&lt;='Drop Downs'!$AS$3),-INDEX('Input_P&amp;L'!$H$2:$GE$13,MATCH($B21,'Input_P&amp;L'!$F$2:$F$13,0),MATCH($A37&amp;L$18,'Input_P&amp;L'!$H$19:$GE$19&amp;'Input_P&amp;L'!$H$21:$GE$21,0))/$W$19,IF(AND(Input!$C$2='Drop Downs'!$AR$4,L$17&lt;='Drop Downs'!$AS$4),-INDEX('Input_P&amp;L'!$H$2:$GE$13,MATCH($B21,'Input_P&amp;L'!$F$2:$F$13,0),MATCH($A37&amp;L$18,'Input_P&amp;L'!$H$19:$GE$19&amp;'Input_P&amp;L'!$H$21:$GE$21,0))/$W$19,""))),"")*SUMIFS($C$14:$N$14,$C$12:$N$12,$B37),)</f>
        <v>-2.8933905474782611</v>
      </c>
      <c r="M37" s="1213">
        <f t="array" ref="M37">IFERROR(IFERROR(IF(AND(Input!$C$2='Drop Downs'!$AR$2,M$17&lt;='Drop Downs'!$AS$2),-INDEX('Input_P&amp;L'!$H$2:$GE$13,MATCH($B21,'Input_P&amp;L'!$F$2:$F$13,0),MATCH($A37&amp;M$18,'Input_P&amp;L'!$H$19:$GE$19&amp;'Input_P&amp;L'!$H$21:$GE$21,0))/$W$19,IF(AND(Input!$C$2='Drop Downs'!$AR$3,M$17&lt;='Drop Downs'!$AS$3),-INDEX('Input_P&amp;L'!$H$2:$GE$13,MATCH($B21,'Input_P&amp;L'!$F$2:$F$13,0),MATCH($A37&amp;M$18,'Input_P&amp;L'!$H$19:$GE$19&amp;'Input_P&amp;L'!$H$21:$GE$21,0))/$W$19,IF(AND(Input!$C$2='Drop Downs'!$AR$4,M$17&lt;='Drop Downs'!$AS$4),-INDEX('Input_P&amp;L'!$H$2:$GE$13,MATCH($B21,'Input_P&amp;L'!$F$2:$F$13,0),MATCH($A37&amp;M$18,'Input_P&amp;L'!$H$19:$GE$19&amp;'Input_P&amp;L'!$H$21:$GE$21,0))/$W$19,""))),"")*SUMIFS($C$14:$N$14,$C$12:$N$12,$B37),)</f>
        <v>-3.7151452953043478</v>
      </c>
      <c r="N37" s="1213">
        <f t="array" ref="N37">IFERROR(IFERROR(IF(AND(Input!$C$2='Drop Downs'!$AR$2,N$17&lt;='Drop Downs'!$AS$2),-INDEX('Input_P&amp;L'!$H$2:$GE$13,MATCH($B21,'Input_P&amp;L'!$F$2:$F$13,0),MATCH($A37&amp;N$18,'Input_P&amp;L'!$H$19:$GE$19&amp;'Input_P&amp;L'!$H$21:$GE$21,0))/$W$19,IF(AND(Input!$C$2='Drop Downs'!$AR$3,N$17&lt;='Drop Downs'!$AS$3),-INDEX('Input_P&amp;L'!$H$2:$GE$13,MATCH($B21,'Input_P&amp;L'!$F$2:$F$13,0),MATCH($A37&amp;N$18,'Input_P&amp;L'!$H$19:$GE$19&amp;'Input_P&amp;L'!$H$21:$GE$21,0))/$W$19,IF(AND(Input!$C$2='Drop Downs'!$AR$4,N$17&lt;='Drop Downs'!$AS$4),-INDEX('Input_P&amp;L'!$H$2:$GE$13,MATCH($B21,'Input_P&amp;L'!$F$2:$F$13,0),MATCH($A37&amp;N$18,'Input_P&amp;L'!$H$19:$GE$19&amp;'Input_P&amp;L'!$H$21:$GE$21,0))/$W$19,""))),"")*SUMIFS($C$14:$N$14,$C$12:$N$12,$B37),)</f>
        <v>-3.9751542714782611</v>
      </c>
      <c r="O37" s="1213">
        <f t="array" ref="O37">IFERROR(IFERROR(IF(AND(Input!$C$2='Drop Downs'!$AR$2,O$17&lt;='Drop Downs'!$AS$2),-INDEX('Input_P&amp;L'!$H$2:$GE$13,MATCH($B21,'Input_P&amp;L'!$F$2:$F$13,0),MATCH($A37&amp;O$18,'Input_P&amp;L'!$H$19:$GE$19&amp;'Input_P&amp;L'!$H$21:$GE$21,0))/$W$19,IF(AND(Input!$C$2='Drop Downs'!$AR$3,O$17&lt;='Drop Downs'!$AS$3),-INDEX('Input_P&amp;L'!$H$2:$GE$13,MATCH($B21,'Input_P&amp;L'!$F$2:$F$13,0),MATCH($A37&amp;O$18,'Input_P&amp;L'!$H$19:$GE$19&amp;'Input_P&amp;L'!$H$21:$GE$21,0))/$W$19,IF(AND(Input!$C$2='Drop Downs'!$AR$4,O$17&lt;='Drop Downs'!$AS$4),-INDEX('Input_P&amp;L'!$H$2:$GE$13,MATCH($B21,'Input_P&amp;L'!$F$2:$F$13,0),MATCH($A37&amp;O$18,'Input_P&amp;L'!$H$19:$GE$19&amp;'Input_P&amp;L'!$H$21:$GE$21,0))/$W$19,""))),"")*SUMIFS($C$14:$N$14,$C$12:$N$12,$B37),)</f>
        <v>-4.2534751255652177</v>
      </c>
      <c r="P37" s="1213">
        <f t="array" ref="P37">IFERROR(IFERROR(IF(AND(Input!$C$2='Drop Downs'!$AR$2,P$17&lt;='Drop Downs'!$AS$2),-INDEX('Input_P&amp;L'!$H$2:$GE$13,MATCH($B21,'Input_P&amp;L'!$F$2:$F$13,0),MATCH($A37&amp;P$18,'Input_P&amp;L'!$H$19:$GE$19&amp;'Input_P&amp;L'!$H$21:$GE$21,0))/$W$19,IF(AND(Input!$C$2='Drop Downs'!$AR$3,P$17&lt;='Drop Downs'!$AS$3),-INDEX('Input_P&amp;L'!$H$2:$GE$13,MATCH($B21,'Input_P&amp;L'!$F$2:$F$13,0),MATCH($A37&amp;P$18,'Input_P&amp;L'!$H$19:$GE$19&amp;'Input_P&amp;L'!$H$21:$GE$21,0))/$W$19,IF(AND(Input!$C$2='Drop Downs'!$AR$4,P$17&lt;='Drop Downs'!$AS$4),-INDEX('Input_P&amp;L'!$H$2:$GE$13,MATCH($B21,'Input_P&amp;L'!$F$2:$F$13,0),MATCH($A37&amp;P$18,'Input_P&amp;L'!$H$19:$GE$19&amp;'Input_P&amp;L'!$H$21:$GE$21,0))/$W$19,""))),"")*SUMIFS($C$14:$N$14,$C$12:$N$12,$B37),)</f>
        <v>0</v>
      </c>
      <c r="Q37" s="1213">
        <f t="array" ref="Q37">IFERROR(IFERROR(IF(AND(Input!$C$2='Drop Downs'!$AR$2,Q$17&lt;='Drop Downs'!$AS$2),-INDEX('Input_P&amp;L'!$H$2:$GE$13,MATCH($B21,'Input_P&amp;L'!$F$2:$F$13,0),MATCH($A37&amp;Q$18,'Input_P&amp;L'!$H$19:$GE$19&amp;'Input_P&amp;L'!$H$21:$GE$21,0))/$W$19,IF(AND(Input!$C$2='Drop Downs'!$AR$3,Q$17&lt;='Drop Downs'!$AS$3),-INDEX('Input_P&amp;L'!$H$2:$GE$13,MATCH($B21,'Input_P&amp;L'!$F$2:$F$13,0),MATCH($A37&amp;Q$18,'Input_P&amp;L'!$H$19:$GE$19&amp;'Input_P&amp;L'!$H$21:$GE$21,0))/$W$19,IF(AND(Input!$C$2='Drop Downs'!$AR$4,Q$17&lt;='Drop Downs'!$AS$4),-INDEX('Input_P&amp;L'!$H$2:$GE$13,MATCH($B21,'Input_P&amp;L'!$F$2:$F$13,0),MATCH($A37&amp;Q$18,'Input_P&amp;L'!$H$19:$GE$19&amp;'Input_P&amp;L'!$H$21:$GE$21,0))/$W$19,""))),"")*SUMIFS($C$14:$N$14,$C$12:$N$12,$B37),)</f>
        <v>0</v>
      </c>
      <c r="R37" s="1213">
        <f t="array" ref="R37">IFERROR(IFERROR(IF(AND(Input!$C$2='Drop Downs'!$AR$2,R$17&lt;='Drop Downs'!$AS$2),-INDEX('Input_P&amp;L'!$H$2:$GE$13,MATCH($B21,'Input_P&amp;L'!$F$2:$F$13,0),MATCH($A37&amp;R$18,'Input_P&amp;L'!$H$19:$GE$19&amp;'Input_P&amp;L'!$H$21:$GE$21,0))/$W$19,IF(AND(Input!$C$2='Drop Downs'!$AR$3,R$17&lt;='Drop Downs'!$AS$3),-INDEX('Input_P&amp;L'!$H$2:$GE$13,MATCH($B21,'Input_P&amp;L'!$F$2:$F$13,0),MATCH($A37&amp;R$18,'Input_P&amp;L'!$H$19:$GE$19&amp;'Input_P&amp;L'!$H$21:$GE$21,0))/$W$19,IF(AND(Input!$C$2='Drop Downs'!$AR$4,R$17&lt;='Drop Downs'!$AS$4),-INDEX('Input_P&amp;L'!$H$2:$GE$13,MATCH($B21,'Input_P&amp;L'!$F$2:$F$13,0),MATCH($A37&amp;R$18,'Input_P&amp;L'!$H$19:$GE$19&amp;'Input_P&amp;L'!$H$21:$GE$21,0))/$W$19,""))),"")*SUMIFS($C$14:$N$14,$C$12:$N$12,$B37),)</f>
        <v>0</v>
      </c>
      <c r="T37" s="1205"/>
    </row>
    <row r="38" spans="1:20">
      <c r="A38" s="1172" t="s">
        <v>741</v>
      </c>
      <c r="B38" s="1206" t="s">
        <v>721</v>
      </c>
      <c r="C38" s="1213">
        <f t="array" ref="C38">IFERROR(IFERROR(IF(AND(Input!$C$2='Drop Downs'!$AR$2,C$17&lt;='Drop Downs'!$AS$2),-INDEX('Input_P&amp;L'!$H$2:$GE$13,MATCH($B22,'Input_P&amp;L'!$F$2:$F$13,0),MATCH($A38&amp;C$18,'Input_P&amp;L'!$H$19:$GE$19&amp;'Input_P&amp;L'!$H$21:$GE$21,0))/$W$19,IF(AND(Input!$C$2='Drop Downs'!$AR$3,C$17&lt;='Drop Downs'!$AS$3),-INDEX('Input_P&amp;L'!$H$2:$GE$13,MATCH($B22,'Input_P&amp;L'!$F$2:$F$13,0),MATCH($A38&amp;C$18,'Input_P&amp;L'!$H$19:$GE$19&amp;'Input_P&amp;L'!$H$21:$GE$21,0))/$W$19,IF(AND(Input!$C$2='Drop Downs'!$AR$4,C$17&lt;='Drop Downs'!$AS$4),-INDEX('Input_P&amp;L'!$H$2:$GE$13,MATCH($B22,'Input_P&amp;L'!$F$2:$F$13,0),MATCH($A38&amp;C$18,'Input_P&amp;L'!$H$19:$GE$19&amp;'Input_P&amp;L'!$H$21:$GE$21,0))/$W$19,""))),"")*SUMIFS($C$14:$N$14,$C$12:$N$12,$B38),)</f>
        <v>0</v>
      </c>
      <c r="D38" s="1213">
        <f t="array" ref="D38">IFERROR(IFERROR(IF(AND(Input!$C$2='Drop Downs'!$AR$2,D$17&lt;='Drop Downs'!$AS$2),-INDEX('Input_P&amp;L'!$H$2:$GE$13,MATCH($B22,'Input_P&amp;L'!$F$2:$F$13,0),MATCH($A38&amp;D$18,'Input_P&amp;L'!$H$19:$GE$19&amp;'Input_P&amp;L'!$H$21:$GE$21,0))/$W$19,IF(AND(Input!$C$2='Drop Downs'!$AR$3,D$17&lt;='Drop Downs'!$AS$3),-INDEX('Input_P&amp;L'!$H$2:$GE$13,MATCH($B22,'Input_P&amp;L'!$F$2:$F$13,0),MATCH($A38&amp;D$18,'Input_P&amp;L'!$H$19:$GE$19&amp;'Input_P&amp;L'!$H$21:$GE$21,0))/$W$19,IF(AND(Input!$C$2='Drop Downs'!$AR$4,D$17&lt;='Drop Downs'!$AS$4),-INDEX('Input_P&amp;L'!$H$2:$GE$13,MATCH($B22,'Input_P&amp;L'!$F$2:$F$13,0),MATCH($A38&amp;D$18,'Input_P&amp;L'!$H$19:$GE$19&amp;'Input_P&amp;L'!$H$21:$GE$21,0))/$W$19,""))),"")*SUMIFS($C$14:$N$14,$C$12:$N$12,$B38),)</f>
        <v>0</v>
      </c>
      <c r="E38" s="1213">
        <f t="array" ref="E38">IFERROR(IFERROR(IF(AND(Input!$C$2='Drop Downs'!$AR$2,E$17&lt;='Drop Downs'!$AS$2),-INDEX('Input_P&amp;L'!$H$2:$GE$13,MATCH($B22,'Input_P&amp;L'!$F$2:$F$13,0),MATCH($A38&amp;E$18,'Input_P&amp;L'!$H$19:$GE$19&amp;'Input_P&amp;L'!$H$21:$GE$21,0))/$W$19,IF(AND(Input!$C$2='Drop Downs'!$AR$3,E$17&lt;='Drop Downs'!$AS$3),-INDEX('Input_P&amp;L'!$H$2:$GE$13,MATCH($B22,'Input_P&amp;L'!$F$2:$F$13,0),MATCH($A38&amp;E$18,'Input_P&amp;L'!$H$19:$GE$19&amp;'Input_P&amp;L'!$H$21:$GE$21,0))/$W$19,IF(AND(Input!$C$2='Drop Downs'!$AR$4,E$17&lt;='Drop Downs'!$AS$4),-INDEX('Input_P&amp;L'!$H$2:$GE$13,MATCH($B22,'Input_P&amp;L'!$F$2:$F$13,0),MATCH($A38&amp;E$18,'Input_P&amp;L'!$H$19:$GE$19&amp;'Input_P&amp;L'!$H$21:$GE$21,0))/$W$19,""))),"")*SUMIFS($C$14:$N$14,$C$12:$N$12,$B38),)</f>
        <v>0</v>
      </c>
      <c r="F38" s="1213">
        <f t="array" ref="F38">IFERROR(IFERROR(IF(AND(Input!$C$2='Drop Downs'!$AR$2,F$17&lt;='Drop Downs'!$AS$2),-INDEX('Input_P&amp;L'!$H$2:$GE$13,MATCH($B22,'Input_P&amp;L'!$F$2:$F$13,0),MATCH($A38&amp;F$18,'Input_P&amp;L'!$H$19:$GE$19&amp;'Input_P&amp;L'!$H$21:$GE$21,0))/$W$19,IF(AND(Input!$C$2='Drop Downs'!$AR$3,F$17&lt;='Drop Downs'!$AS$3),-INDEX('Input_P&amp;L'!$H$2:$GE$13,MATCH($B22,'Input_P&amp;L'!$F$2:$F$13,0),MATCH($A38&amp;F$18,'Input_P&amp;L'!$H$19:$GE$19&amp;'Input_P&amp;L'!$H$21:$GE$21,0))/$W$19,IF(AND(Input!$C$2='Drop Downs'!$AR$4,F$17&lt;='Drop Downs'!$AS$4),-INDEX('Input_P&amp;L'!$H$2:$GE$13,MATCH($B22,'Input_P&amp;L'!$F$2:$F$13,0),MATCH($A38&amp;F$18,'Input_P&amp;L'!$H$19:$GE$19&amp;'Input_P&amp;L'!$H$21:$GE$21,0))/$W$19,""))),"")*SUMIFS($C$14:$N$14,$C$12:$N$12,$B38),)</f>
        <v>0</v>
      </c>
      <c r="G38" s="1213">
        <f t="array" ref="G38">IFERROR(IFERROR(IF(AND(Input!$C$2='Drop Downs'!$AR$2,G$17&lt;='Drop Downs'!$AS$2),-INDEX('Input_P&amp;L'!$H$2:$GE$13,MATCH($B22,'Input_P&amp;L'!$F$2:$F$13,0),MATCH($A38&amp;G$18,'Input_P&amp;L'!$H$19:$GE$19&amp;'Input_P&amp;L'!$H$21:$GE$21,0))/$W$19,IF(AND(Input!$C$2='Drop Downs'!$AR$3,G$17&lt;='Drop Downs'!$AS$3),-INDEX('Input_P&amp;L'!$H$2:$GE$13,MATCH($B22,'Input_P&amp;L'!$F$2:$F$13,0),MATCH($A38&amp;G$18,'Input_P&amp;L'!$H$19:$GE$19&amp;'Input_P&amp;L'!$H$21:$GE$21,0))/$W$19,IF(AND(Input!$C$2='Drop Downs'!$AR$4,G$17&lt;='Drop Downs'!$AS$4),-INDEX('Input_P&amp;L'!$H$2:$GE$13,MATCH($B22,'Input_P&amp;L'!$F$2:$F$13,0),MATCH($A38&amp;G$18,'Input_P&amp;L'!$H$19:$GE$19&amp;'Input_P&amp;L'!$H$21:$GE$21,0))/$W$19,""))),"")*SUMIFS($C$14:$N$14,$C$12:$N$12,$B38),)</f>
        <v>0</v>
      </c>
      <c r="H38" s="1213">
        <f t="array" ref="H38">IFERROR(IFERROR(IF(AND(Input!$C$2='Drop Downs'!$AR$2,H$17&lt;='Drop Downs'!$AS$2),-INDEX('Input_P&amp;L'!$H$2:$GE$13,MATCH($B22,'Input_P&amp;L'!$F$2:$F$13,0),MATCH($A38&amp;H$18,'Input_P&amp;L'!$H$19:$GE$19&amp;'Input_P&amp;L'!$H$21:$GE$21,0))/$W$19,IF(AND(Input!$C$2='Drop Downs'!$AR$3,H$17&lt;='Drop Downs'!$AS$3),-INDEX('Input_P&amp;L'!$H$2:$GE$13,MATCH($B22,'Input_P&amp;L'!$F$2:$F$13,0),MATCH($A38&amp;H$18,'Input_P&amp;L'!$H$19:$GE$19&amp;'Input_P&amp;L'!$H$21:$GE$21,0))/$W$19,IF(AND(Input!$C$2='Drop Downs'!$AR$4,H$17&lt;='Drop Downs'!$AS$4),-INDEX('Input_P&amp;L'!$H$2:$GE$13,MATCH($B22,'Input_P&amp;L'!$F$2:$F$13,0),MATCH($A38&amp;H$18,'Input_P&amp;L'!$H$19:$GE$19&amp;'Input_P&amp;L'!$H$21:$GE$21,0))/$W$19,""))),"")*SUMIFS($C$14:$N$14,$C$12:$N$12,$B38),)</f>
        <v>0</v>
      </c>
      <c r="I38" s="1213">
        <f t="array" ref="I38">IFERROR(IFERROR(IF(AND(Input!$C$2='Drop Downs'!$AR$2,I$17&lt;='Drop Downs'!$AS$2),-INDEX('Input_P&amp;L'!$H$2:$GE$13,MATCH($B22,'Input_P&amp;L'!$F$2:$F$13,0),MATCH($A38&amp;I$18,'Input_P&amp;L'!$H$19:$GE$19&amp;'Input_P&amp;L'!$H$21:$GE$21,0))/$W$19,IF(AND(Input!$C$2='Drop Downs'!$AR$3,I$17&lt;='Drop Downs'!$AS$3),-INDEX('Input_P&amp;L'!$H$2:$GE$13,MATCH($B22,'Input_P&amp;L'!$F$2:$F$13,0),MATCH($A38&amp;I$18,'Input_P&amp;L'!$H$19:$GE$19&amp;'Input_P&amp;L'!$H$21:$GE$21,0))/$W$19,IF(AND(Input!$C$2='Drop Downs'!$AR$4,I$17&lt;='Drop Downs'!$AS$4),-INDEX('Input_P&amp;L'!$H$2:$GE$13,MATCH($B22,'Input_P&amp;L'!$F$2:$F$13,0),MATCH($A38&amp;I$18,'Input_P&amp;L'!$H$19:$GE$19&amp;'Input_P&amp;L'!$H$21:$GE$21,0))/$W$19,""))),"")*SUMIFS($C$14:$N$14,$C$12:$N$12,$B38),)</f>
        <v>0</v>
      </c>
      <c r="J38" s="1213">
        <f t="array" ref="J38">IFERROR(IFERROR(IF(AND(Input!$C$2='Drop Downs'!$AR$2,J$17&lt;='Drop Downs'!$AS$2),-INDEX('Input_P&amp;L'!$H$2:$GE$13,MATCH($B22,'Input_P&amp;L'!$F$2:$F$13,0),MATCH($A38&amp;J$18,'Input_P&amp;L'!$H$19:$GE$19&amp;'Input_P&amp;L'!$H$21:$GE$21,0))/$W$19,IF(AND(Input!$C$2='Drop Downs'!$AR$3,J$17&lt;='Drop Downs'!$AS$3),-INDEX('Input_P&amp;L'!$H$2:$GE$13,MATCH($B22,'Input_P&amp;L'!$F$2:$F$13,0),MATCH($A38&amp;J$18,'Input_P&amp;L'!$H$19:$GE$19&amp;'Input_P&amp;L'!$H$21:$GE$21,0))/$W$19,IF(AND(Input!$C$2='Drop Downs'!$AR$4,J$17&lt;='Drop Downs'!$AS$4),-INDEX('Input_P&amp;L'!$H$2:$GE$13,MATCH($B22,'Input_P&amp;L'!$F$2:$F$13,0),MATCH($A38&amp;J$18,'Input_P&amp;L'!$H$19:$GE$19&amp;'Input_P&amp;L'!$H$21:$GE$21,0))/$W$19,""))),"")*SUMIFS($C$14:$N$14,$C$12:$N$12,$B38),)</f>
        <v>0</v>
      </c>
      <c r="K38" s="1213">
        <f t="array" ref="K38">IFERROR(IFERROR(IF(AND(Input!$C$2='Drop Downs'!$AR$2,K$17&lt;='Drop Downs'!$AS$2),-INDEX('Input_P&amp;L'!$H$2:$GE$13,MATCH($B22,'Input_P&amp;L'!$F$2:$F$13,0),MATCH($A38&amp;K$18,'Input_P&amp;L'!$H$19:$GE$19&amp;'Input_P&amp;L'!$H$21:$GE$21,0))/$W$19,IF(AND(Input!$C$2='Drop Downs'!$AR$3,K$17&lt;='Drop Downs'!$AS$3),-INDEX('Input_P&amp;L'!$H$2:$GE$13,MATCH($B22,'Input_P&amp;L'!$F$2:$F$13,0),MATCH($A38&amp;K$18,'Input_P&amp;L'!$H$19:$GE$19&amp;'Input_P&amp;L'!$H$21:$GE$21,0))/$W$19,IF(AND(Input!$C$2='Drop Downs'!$AR$4,K$17&lt;='Drop Downs'!$AS$4),-INDEX('Input_P&amp;L'!$H$2:$GE$13,MATCH($B22,'Input_P&amp;L'!$F$2:$F$13,0),MATCH($A38&amp;K$18,'Input_P&amp;L'!$H$19:$GE$19&amp;'Input_P&amp;L'!$H$21:$GE$21,0))/$W$19,""))),"")*SUMIFS($C$14:$N$14,$C$12:$N$12,$B38),)</f>
        <v>0</v>
      </c>
      <c r="L38" s="1213">
        <f t="array" ref="L38">IFERROR(IFERROR(IF(AND(Input!$C$2='Drop Downs'!$AR$2,L$17&lt;='Drop Downs'!$AS$2),-INDEX('Input_P&amp;L'!$H$2:$GE$13,MATCH($B22,'Input_P&amp;L'!$F$2:$F$13,0),MATCH($A38&amp;L$18,'Input_P&amp;L'!$H$19:$GE$19&amp;'Input_P&amp;L'!$H$21:$GE$21,0))/$W$19,IF(AND(Input!$C$2='Drop Downs'!$AR$3,L$17&lt;='Drop Downs'!$AS$3),-INDEX('Input_P&amp;L'!$H$2:$GE$13,MATCH($B22,'Input_P&amp;L'!$F$2:$F$13,0),MATCH($A38&amp;L$18,'Input_P&amp;L'!$H$19:$GE$19&amp;'Input_P&amp;L'!$H$21:$GE$21,0))/$W$19,IF(AND(Input!$C$2='Drop Downs'!$AR$4,L$17&lt;='Drop Downs'!$AS$4),-INDEX('Input_P&amp;L'!$H$2:$GE$13,MATCH($B22,'Input_P&amp;L'!$F$2:$F$13,0),MATCH($A38&amp;L$18,'Input_P&amp;L'!$H$19:$GE$19&amp;'Input_P&amp;L'!$H$21:$GE$21,0))/$W$19,""))),"")*SUMIFS($C$14:$N$14,$C$12:$N$12,$B38),)</f>
        <v>0</v>
      </c>
      <c r="M38" s="1213">
        <f t="array" ref="M38">IFERROR(IFERROR(IF(AND(Input!$C$2='Drop Downs'!$AR$2,M$17&lt;='Drop Downs'!$AS$2),-INDEX('Input_P&amp;L'!$H$2:$GE$13,MATCH($B22,'Input_P&amp;L'!$F$2:$F$13,0),MATCH($A38&amp;M$18,'Input_P&amp;L'!$H$19:$GE$19&amp;'Input_P&amp;L'!$H$21:$GE$21,0))/$W$19,IF(AND(Input!$C$2='Drop Downs'!$AR$3,M$17&lt;='Drop Downs'!$AS$3),-INDEX('Input_P&amp;L'!$H$2:$GE$13,MATCH($B22,'Input_P&amp;L'!$F$2:$F$13,0),MATCH($A38&amp;M$18,'Input_P&amp;L'!$H$19:$GE$19&amp;'Input_P&amp;L'!$H$21:$GE$21,0))/$W$19,IF(AND(Input!$C$2='Drop Downs'!$AR$4,M$17&lt;='Drop Downs'!$AS$4),-INDEX('Input_P&amp;L'!$H$2:$GE$13,MATCH($B22,'Input_P&amp;L'!$F$2:$F$13,0),MATCH($A38&amp;M$18,'Input_P&amp;L'!$H$19:$GE$19&amp;'Input_P&amp;L'!$H$21:$GE$21,0))/$W$19,""))),"")*SUMIFS($C$14:$N$14,$C$12:$N$12,$B38),)</f>
        <v>0</v>
      </c>
      <c r="N38" s="1213">
        <f t="array" ref="N38">IFERROR(IFERROR(IF(AND(Input!$C$2='Drop Downs'!$AR$2,N$17&lt;='Drop Downs'!$AS$2),-INDEX('Input_P&amp;L'!$H$2:$GE$13,MATCH($B22,'Input_P&amp;L'!$F$2:$F$13,0),MATCH($A38&amp;N$18,'Input_P&amp;L'!$H$19:$GE$19&amp;'Input_P&amp;L'!$H$21:$GE$21,0))/$W$19,IF(AND(Input!$C$2='Drop Downs'!$AR$3,N$17&lt;='Drop Downs'!$AS$3),-INDEX('Input_P&amp;L'!$H$2:$GE$13,MATCH($B22,'Input_P&amp;L'!$F$2:$F$13,0),MATCH($A38&amp;N$18,'Input_P&amp;L'!$H$19:$GE$19&amp;'Input_P&amp;L'!$H$21:$GE$21,0))/$W$19,IF(AND(Input!$C$2='Drop Downs'!$AR$4,N$17&lt;='Drop Downs'!$AS$4),-INDEX('Input_P&amp;L'!$H$2:$GE$13,MATCH($B22,'Input_P&amp;L'!$F$2:$F$13,0),MATCH($A38&amp;N$18,'Input_P&amp;L'!$H$19:$GE$19&amp;'Input_P&amp;L'!$H$21:$GE$21,0))/$W$19,""))),"")*SUMIFS($C$14:$N$14,$C$12:$N$12,$B38),)</f>
        <v>0</v>
      </c>
      <c r="O38" s="1213">
        <f t="array" ref="O38">IFERROR(IFERROR(IF(AND(Input!$C$2='Drop Downs'!$AR$2,O$17&lt;='Drop Downs'!$AS$2),-INDEX('Input_P&amp;L'!$H$2:$GE$13,MATCH($B22,'Input_P&amp;L'!$F$2:$F$13,0),MATCH($A38&amp;O$18,'Input_P&amp;L'!$H$19:$GE$19&amp;'Input_P&amp;L'!$H$21:$GE$21,0))/$W$19,IF(AND(Input!$C$2='Drop Downs'!$AR$3,O$17&lt;='Drop Downs'!$AS$3),-INDEX('Input_P&amp;L'!$H$2:$GE$13,MATCH($B22,'Input_P&amp;L'!$F$2:$F$13,0),MATCH($A38&amp;O$18,'Input_P&amp;L'!$H$19:$GE$19&amp;'Input_P&amp;L'!$H$21:$GE$21,0))/$W$19,IF(AND(Input!$C$2='Drop Downs'!$AR$4,O$17&lt;='Drop Downs'!$AS$4),-INDEX('Input_P&amp;L'!$H$2:$GE$13,MATCH($B22,'Input_P&amp;L'!$F$2:$F$13,0),MATCH($A38&amp;O$18,'Input_P&amp;L'!$H$19:$GE$19&amp;'Input_P&amp;L'!$H$21:$GE$21,0))/$W$19,""))),"")*SUMIFS($C$14:$N$14,$C$12:$N$12,$B38),)</f>
        <v>0</v>
      </c>
      <c r="P38" s="1213">
        <f t="array" ref="P38">IFERROR(IFERROR(IF(AND(Input!$C$2='Drop Downs'!$AR$2,P$17&lt;='Drop Downs'!$AS$2),-INDEX('Input_P&amp;L'!$H$2:$GE$13,MATCH($B22,'Input_P&amp;L'!$F$2:$F$13,0),MATCH($A38&amp;P$18,'Input_P&amp;L'!$H$19:$GE$19&amp;'Input_P&amp;L'!$H$21:$GE$21,0))/$W$19,IF(AND(Input!$C$2='Drop Downs'!$AR$3,P$17&lt;='Drop Downs'!$AS$3),-INDEX('Input_P&amp;L'!$H$2:$GE$13,MATCH($B22,'Input_P&amp;L'!$F$2:$F$13,0),MATCH($A38&amp;P$18,'Input_P&amp;L'!$H$19:$GE$19&amp;'Input_P&amp;L'!$H$21:$GE$21,0))/$W$19,IF(AND(Input!$C$2='Drop Downs'!$AR$4,P$17&lt;='Drop Downs'!$AS$4),-INDEX('Input_P&amp;L'!$H$2:$GE$13,MATCH($B22,'Input_P&amp;L'!$F$2:$F$13,0),MATCH($A38&amp;P$18,'Input_P&amp;L'!$H$19:$GE$19&amp;'Input_P&amp;L'!$H$21:$GE$21,0))/$W$19,""))),"")*SUMIFS($C$14:$N$14,$C$12:$N$12,$B38),)</f>
        <v>0</v>
      </c>
      <c r="Q38" s="1213">
        <f t="array" ref="Q38">IFERROR(IFERROR(IF(AND(Input!$C$2='Drop Downs'!$AR$2,Q$17&lt;='Drop Downs'!$AS$2),-INDEX('Input_P&amp;L'!$H$2:$GE$13,MATCH($B22,'Input_P&amp;L'!$F$2:$F$13,0),MATCH($A38&amp;Q$18,'Input_P&amp;L'!$H$19:$GE$19&amp;'Input_P&amp;L'!$H$21:$GE$21,0))/$W$19,IF(AND(Input!$C$2='Drop Downs'!$AR$3,Q$17&lt;='Drop Downs'!$AS$3),-INDEX('Input_P&amp;L'!$H$2:$GE$13,MATCH($B22,'Input_P&amp;L'!$F$2:$F$13,0),MATCH($A38&amp;Q$18,'Input_P&amp;L'!$H$19:$GE$19&amp;'Input_P&amp;L'!$H$21:$GE$21,0))/$W$19,IF(AND(Input!$C$2='Drop Downs'!$AR$4,Q$17&lt;='Drop Downs'!$AS$4),-INDEX('Input_P&amp;L'!$H$2:$GE$13,MATCH($B22,'Input_P&amp;L'!$F$2:$F$13,0),MATCH($A38&amp;Q$18,'Input_P&amp;L'!$H$19:$GE$19&amp;'Input_P&amp;L'!$H$21:$GE$21,0))/$W$19,""))),"")*SUMIFS($C$14:$N$14,$C$12:$N$12,$B38),)</f>
        <v>0</v>
      </c>
      <c r="R38" s="1213">
        <f t="array" ref="R38">IFERROR(IFERROR(IF(AND(Input!$C$2='Drop Downs'!$AR$2,R$17&lt;='Drop Downs'!$AS$2),-INDEX('Input_P&amp;L'!$H$2:$GE$13,MATCH($B22,'Input_P&amp;L'!$F$2:$F$13,0),MATCH($A38&amp;R$18,'Input_P&amp;L'!$H$19:$GE$19&amp;'Input_P&amp;L'!$H$21:$GE$21,0))/$W$19,IF(AND(Input!$C$2='Drop Downs'!$AR$3,R$17&lt;='Drop Downs'!$AS$3),-INDEX('Input_P&amp;L'!$H$2:$GE$13,MATCH($B22,'Input_P&amp;L'!$F$2:$F$13,0),MATCH($A38&amp;R$18,'Input_P&amp;L'!$H$19:$GE$19&amp;'Input_P&amp;L'!$H$21:$GE$21,0))/$W$19,IF(AND(Input!$C$2='Drop Downs'!$AR$4,R$17&lt;='Drop Downs'!$AS$4),-INDEX('Input_P&amp;L'!$H$2:$GE$13,MATCH($B22,'Input_P&amp;L'!$F$2:$F$13,0),MATCH($A38&amp;R$18,'Input_P&amp;L'!$H$19:$GE$19&amp;'Input_P&amp;L'!$H$21:$GE$21,0))/$W$19,""))),"")*SUMIFS($C$14:$N$14,$C$12:$N$12,$B38),)</f>
        <v>0</v>
      </c>
      <c r="T38" s="1205"/>
    </row>
    <row r="39" spans="1:20">
      <c r="A39" s="1172" t="s">
        <v>741</v>
      </c>
      <c r="B39" s="1206" t="s">
        <v>372</v>
      </c>
      <c r="C39" s="1213">
        <f t="array" ref="C39">IFERROR(IFERROR(IF(AND(Input!$C$2='Drop Downs'!$AR$2,C$17&lt;='Drop Downs'!$AS$2),-INDEX('Input_P&amp;L'!$H$2:$GE$13,MATCH($B23,'Input_P&amp;L'!$F$2:$F$13,0),MATCH($A39&amp;C$18,'Input_P&amp;L'!$H$19:$GE$19&amp;'Input_P&amp;L'!$H$21:$GE$21,0))/$W$19,IF(AND(Input!$C$2='Drop Downs'!$AR$3,C$17&lt;='Drop Downs'!$AS$3),-INDEX('Input_P&amp;L'!$H$2:$GE$13,MATCH($B23,'Input_P&amp;L'!$F$2:$F$13,0),MATCH($A39&amp;C$18,'Input_P&amp;L'!$H$19:$GE$19&amp;'Input_P&amp;L'!$H$21:$GE$21,0))/$W$19,IF(AND(Input!$C$2='Drop Downs'!$AR$4,C$17&lt;='Drop Downs'!$AS$4),-INDEX('Input_P&amp;L'!$H$2:$GE$13,MATCH($B23,'Input_P&amp;L'!$F$2:$F$13,0),MATCH($A39&amp;C$18,'Input_P&amp;L'!$H$19:$GE$19&amp;'Input_P&amp;L'!$H$21:$GE$21,0))/$W$19,""))),"")*SUMIFS($C$14:$N$14,$C$12:$N$12,$B39),)</f>
        <v>0</v>
      </c>
      <c r="D39" s="1213">
        <f t="array" ref="D39">IFERROR(IFERROR(IF(AND(Input!$C$2='Drop Downs'!$AR$2,D$17&lt;='Drop Downs'!$AS$2),-INDEX('Input_P&amp;L'!$H$2:$GE$13,MATCH($B23,'Input_P&amp;L'!$F$2:$F$13,0),MATCH($A39&amp;D$18,'Input_P&amp;L'!$H$19:$GE$19&amp;'Input_P&amp;L'!$H$21:$GE$21,0))/$W$19,IF(AND(Input!$C$2='Drop Downs'!$AR$3,D$17&lt;='Drop Downs'!$AS$3),-INDEX('Input_P&amp;L'!$H$2:$GE$13,MATCH($B23,'Input_P&amp;L'!$F$2:$F$13,0),MATCH($A39&amp;D$18,'Input_P&amp;L'!$H$19:$GE$19&amp;'Input_P&amp;L'!$H$21:$GE$21,0))/$W$19,IF(AND(Input!$C$2='Drop Downs'!$AR$4,D$17&lt;='Drop Downs'!$AS$4),-INDEX('Input_P&amp;L'!$H$2:$GE$13,MATCH($B23,'Input_P&amp;L'!$F$2:$F$13,0),MATCH($A39&amp;D$18,'Input_P&amp;L'!$H$19:$GE$19&amp;'Input_P&amp;L'!$H$21:$GE$21,0))/$W$19,""))),"")*SUMIFS($C$14:$N$14,$C$12:$N$12,$B39),)</f>
        <v>0</v>
      </c>
      <c r="E39" s="1213">
        <f t="array" ref="E39">IFERROR(IFERROR(IF(AND(Input!$C$2='Drop Downs'!$AR$2,E$17&lt;='Drop Downs'!$AS$2),-INDEX('Input_P&amp;L'!$H$2:$GE$13,MATCH($B23,'Input_P&amp;L'!$F$2:$F$13,0),MATCH($A39&amp;E$18,'Input_P&amp;L'!$H$19:$GE$19&amp;'Input_P&amp;L'!$H$21:$GE$21,0))/$W$19,IF(AND(Input!$C$2='Drop Downs'!$AR$3,E$17&lt;='Drop Downs'!$AS$3),-INDEX('Input_P&amp;L'!$H$2:$GE$13,MATCH($B23,'Input_P&amp;L'!$F$2:$F$13,0),MATCH($A39&amp;E$18,'Input_P&amp;L'!$H$19:$GE$19&amp;'Input_P&amp;L'!$H$21:$GE$21,0))/$W$19,IF(AND(Input!$C$2='Drop Downs'!$AR$4,E$17&lt;='Drop Downs'!$AS$4),-INDEX('Input_P&amp;L'!$H$2:$GE$13,MATCH($B23,'Input_P&amp;L'!$F$2:$F$13,0),MATCH($A39&amp;E$18,'Input_P&amp;L'!$H$19:$GE$19&amp;'Input_P&amp;L'!$H$21:$GE$21,0))/$W$19,""))),"")*SUMIFS($C$14:$N$14,$C$12:$N$12,$B39),)</f>
        <v>0</v>
      </c>
      <c r="F39" s="1213">
        <f t="array" ref="F39">IFERROR(IFERROR(IF(AND(Input!$C$2='Drop Downs'!$AR$2,F$17&lt;='Drop Downs'!$AS$2),-INDEX('Input_P&amp;L'!$H$2:$GE$13,MATCH($B23,'Input_P&amp;L'!$F$2:$F$13,0),MATCH($A39&amp;F$18,'Input_P&amp;L'!$H$19:$GE$19&amp;'Input_P&amp;L'!$H$21:$GE$21,0))/$W$19,IF(AND(Input!$C$2='Drop Downs'!$AR$3,F$17&lt;='Drop Downs'!$AS$3),-INDEX('Input_P&amp;L'!$H$2:$GE$13,MATCH($B23,'Input_P&amp;L'!$F$2:$F$13,0),MATCH($A39&amp;F$18,'Input_P&amp;L'!$H$19:$GE$19&amp;'Input_P&amp;L'!$H$21:$GE$21,0))/$W$19,IF(AND(Input!$C$2='Drop Downs'!$AR$4,F$17&lt;='Drop Downs'!$AS$4),-INDEX('Input_P&amp;L'!$H$2:$GE$13,MATCH($B23,'Input_P&amp;L'!$F$2:$F$13,0),MATCH($A39&amp;F$18,'Input_P&amp;L'!$H$19:$GE$19&amp;'Input_P&amp;L'!$H$21:$GE$21,0))/$W$19,""))),"")*SUMIFS($C$14:$N$14,$C$12:$N$12,$B39),)</f>
        <v>0</v>
      </c>
      <c r="G39" s="1213">
        <f t="array" ref="G39">IFERROR(IFERROR(IF(AND(Input!$C$2='Drop Downs'!$AR$2,G$17&lt;='Drop Downs'!$AS$2),-INDEX('Input_P&amp;L'!$H$2:$GE$13,MATCH($B23,'Input_P&amp;L'!$F$2:$F$13,0),MATCH($A39&amp;G$18,'Input_P&amp;L'!$H$19:$GE$19&amp;'Input_P&amp;L'!$H$21:$GE$21,0))/$W$19,IF(AND(Input!$C$2='Drop Downs'!$AR$3,G$17&lt;='Drop Downs'!$AS$3),-INDEX('Input_P&amp;L'!$H$2:$GE$13,MATCH($B23,'Input_P&amp;L'!$F$2:$F$13,0),MATCH($A39&amp;G$18,'Input_P&amp;L'!$H$19:$GE$19&amp;'Input_P&amp;L'!$H$21:$GE$21,0))/$W$19,IF(AND(Input!$C$2='Drop Downs'!$AR$4,G$17&lt;='Drop Downs'!$AS$4),-INDEX('Input_P&amp;L'!$H$2:$GE$13,MATCH($B23,'Input_P&amp;L'!$F$2:$F$13,0),MATCH($A39&amp;G$18,'Input_P&amp;L'!$H$19:$GE$19&amp;'Input_P&amp;L'!$H$21:$GE$21,0))/$W$19,""))),"")*SUMIFS($C$14:$N$14,$C$12:$N$12,$B39),)</f>
        <v>0</v>
      </c>
      <c r="H39" s="1213">
        <f t="array" ref="H39">IFERROR(IFERROR(IF(AND(Input!$C$2='Drop Downs'!$AR$2,H$17&lt;='Drop Downs'!$AS$2),-INDEX('Input_P&amp;L'!$H$2:$GE$13,MATCH($B23,'Input_P&amp;L'!$F$2:$F$13,0),MATCH($A39&amp;H$18,'Input_P&amp;L'!$H$19:$GE$19&amp;'Input_P&amp;L'!$H$21:$GE$21,0))/$W$19,IF(AND(Input!$C$2='Drop Downs'!$AR$3,H$17&lt;='Drop Downs'!$AS$3),-INDEX('Input_P&amp;L'!$H$2:$GE$13,MATCH($B23,'Input_P&amp;L'!$F$2:$F$13,0),MATCH($A39&amp;H$18,'Input_P&amp;L'!$H$19:$GE$19&amp;'Input_P&amp;L'!$H$21:$GE$21,0))/$W$19,IF(AND(Input!$C$2='Drop Downs'!$AR$4,H$17&lt;='Drop Downs'!$AS$4),-INDEX('Input_P&amp;L'!$H$2:$GE$13,MATCH($B23,'Input_P&amp;L'!$F$2:$F$13,0),MATCH($A39&amp;H$18,'Input_P&amp;L'!$H$19:$GE$19&amp;'Input_P&amp;L'!$H$21:$GE$21,0))/$W$19,""))),"")*SUMIFS($C$14:$N$14,$C$12:$N$12,$B39),)</f>
        <v>0</v>
      </c>
      <c r="I39" s="1213">
        <f t="array" ref="I39">IFERROR(IFERROR(IF(AND(Input!$C$2='Drop Downs'!$AR$2,I$17&lt;='Drop Downs'!$AS$2),-INDEX('Input_P&amp;L'!$H$2:$GE$13,MATCH($B23,'Input_P&amp;L'!$F$2:$F$13,0),MATCH($A39&amp;I$18,'Input_P&amp;L'!$H$19:$GE$19&amp;'Input_P&amp;L'!$H$21:$GE$21,0))/$W$19,IF(AND(Input!$C$2='Drop Downs'!$AR$3,I$17&lt;='Drop Downs'!$AS$3),-INDEX('Input_P&amp;L'!$H$2:$GE$13,MATCH($B23,'Input_P&amp;L'!$F$2:$F$13,0),MATCH($A39&amp;I$18,'Input_P&amp;L'!$H$19:$GE$19&amp;'Input_P&amp;L'!$H$21:$GE$21,0))/$W$19,IF(AND(Input!$C$2='Drop Downs'!$AR$4,I$17&lt;='Drop Downs'!$AS$4),-INDEX('Input_P&amp;L'!$H$2:$GE$13,MATCH($B23,'Input_P&amp;L'!$F$2:$F$13,0),MATCH($A39&amp;I$18,'Input_P&amp;L'!$H$19:$GE$19&amp;'Input_P&amp;L'!$H$21:$GE$21,0))/$W$19,""))),"")*SUMIFS($C$14:$N$14,$C$12:$N$12,$B39),)</f>
        <v>0</v>
      </c>
      <c r="J39" s="1213">
        <f t="array" ref="J39">IFERROR(IFERROR(IF(AND(Input!$C$2='Drop Downs'!$AR$2,J$17&lt;='Drop Downs'!$AS$2),-INDEX('Input_P&amp;L'!$H$2:$GE$13,MATCH($B23,'Input_P&amp;L'!$F$2:$F$13,0),MATCH($A39&amp;J$18,'Input_P&amp;L'!$H$19:$GE$19&amp;'Input_P&amp;L'!$H$21:$GE$21,0))/$W$19,IF(AND(Input!$C$2='Drop Downs'!$AR$3,J$17&lt;='Drop Downs'!$AS$3),-INDEX('Input_P&amp;L'!$H$2:$GE$13,MATCH($B23,'Input_P&amp;L'!$F$2:$F$13,0),MATCH($A39&amp;J$18,'Input_P&amp;L'!$H$19:$GE$19&amp;'Input_P&amp;L'!$H$21:$GE$21,0))/$W$19,IF(AND(Input!$C$2='Drop Downs'!$AR$4,J$17&lt;='Drop Downs'!$AS$4),-INDEX('Input_P&amp;L'!$H$2:$GE$13,MATCH($B23,'Input_P&amp;L'!$F$2:$F$13,0),MATCH($A39&amp;J$18,'Input_P&amp;L'!$H$19:$GE$19&amp;'Input_P&amp;L'!$H$21:$GE$21,0))/$W$19,""))),"")*SUMIFS($C$14:$N$14,$C$12:$N$12,$B39),)</f>
        <v>0</v>
      </c>
      <c r="K39" s="1213">
        <f t="array" ref="K39">IFERROR(IFERROR(IF(AND(Input!$C$2='Drop Downs'!$AR$2,K$17&lt;='Drop Downs'!$AS$2),-INDEX('Input_P&amp;L'!$H$2:$GE$13,MATCH($B23,'Input_P&amp;L'!$F$2:$F$13,0),MATCH($A39&amp;K$18,'Input_P&amp;L'!$H$19:$GE$19&amp;'Input_P&amp;L'!$H$21:$GE$21,0))/$W$19,IF(AND(Input!$C$2='Drop Downs'!$AR$3,K$17&lt;='Drop Downs'!$AS$3),-INDEX('Input_P&amp;L'!$H$2:$GE$13,MATCH($B23,'Input_P&amp;L'!$F$2:$F$13,0),MATCH($A39&amp;K$18,'Input_P&amp;L'!$H$19:$GE$19&amp;'Input_P&amp;L'!$H$21:$GE$21,0))/$W$19,IF(AND(Input!$C$2='Drop Downs'!$AR$4,K$17&lt;='Drop Downs'!$AS$4),-INDEX('Input_P&amp;L'!$H$2:$GE$13,MATCH($B23,'Input_P&amp;L'!$F$2:$F$13,0),MATCH($A39&amp;K$18,'Input_P&amp;L'!$H$19:$GE$19&amp;'Input_P&amp;L'!$H$21:$GE$21,0))/$W$19,""))),"")*SUMIFS($C$14:$N$14,$C$12:$N$12,$B39),)</f>
        <v>0</v>
      </c>
      <c r="L39" s="1213">
        <f t="array" ref="L39">IFERROR(IFERROR(IF(AND(Input!$C$2='Drop Downs'!$AR$2,L$17&lt;='Drop Downs'!$AS$2),-INDEX('Input_P&amp;L'!$H$2:$GE$13,MATCH($B23,'Input_P&amp;L'!$F$2:$F$13,0),MATCH($A39&amp;L$18,'Input_P&amp;L'!$H$19:$GE$19&amp;'Input_P&amp;L'!$H$21:$GE$21,0))/$W$19,IF(AND(Input!$C$2='Drop Downs'!$AR$3,L$17&lt;='Drop Downs'!$AS$3),-INDEX('Input_P&amp;L'!$H$2:$GE$13,MATCH($B23,'Input_P&amp;L'!$F$2:$F$13,0),MATCH($A39&amp;L$18,'Input_P&amp;L'!$H$19:$GE$19&amp;'Input_P&amp;L'!$H$21:$GE$21,0))/$W$19,IF(AND(Input!$C$2='Drop Downs'!$AR$4,L$17&lt;='Drop Downs'!$AS$4),-INDEX('Input_P&amp;L'!$H$2:$GE$13,MATCH($B23,'Input_P&amp;L'!$F$2:$F$13,0),MATCH($A39&amp;L$18,'Input_P&amp;L'!$H$19:$GE$19&amp;'Input_P&amp;L'!$H$21:$GE$21,0))/$W$19,""))),"")*SUMIFS($C$14:$N$14,$C$12:$N$12,$B39),)</f>
        <v>0</v>
      </c>
      <c r="M39" s="1213">
        <f t="array" ref="M39">IFERROR(IFERROR(IF(AND(Input!$C$2='Drop Downs'!$AR$2,M$17&lt;='Drop Downs'!$AS$2),-INDEX('Input_P&amp;L'!$H$2:$GE$13,MATCH($B23,'Input_P&amp;L'!$F$2:$F$13,0),MATCH($A39&amp;M$18,'Input_P&amp;L'!$H$19:$GE$19&amp;'Input_P&amp;L'!$H$21:$GE$21,0))/$W$19,IF(AND(Input!$C$2='Drop Downs'!$AR$3,M$17&lt;='Drop Downs'!$AS$3),-INDEX('Input_P&amp;L'!$H$2:$GE$13,MATCH($B23,'Input_P&amp;L'!$F$2:$F$13,0),MATCH($A39&amp;M$18,'Input_P&amp;L'!$H$19:$GE$19&amp;'Input_P&amp;L'!$H$21:$GE$21,0))/$W$19,IF(AND(Input!$C$2='Drop Downs'!$AR$4,M$17&lt;='Drop Downs'!$AS$4),-INDEX('Input_P&amp;L'!$H$2:$GE$13,MATCH($B23,'Input_P&amp;L'!$F$2:$F$13,0),MATCH($A39&amp;M$18,'Input_P&amp;L'!$H$19:$GE$19&amp;'Input_P&amp;L'!$H$21:$GE$21,0))/$W$19,""))),"")*SUMIFS($C$14:$N$14,$C$12:$N$12,$B39),)</f>
        <v>0</v>
      </c>
      <c r="N39" s="1213">
        <f t="array" ref="N39">IFERROR(IFERROR(IF(AND(Input!$C$2='Drop Downs'!$AR$2,N$17&lt;='Drop Downs'!$AS$2),-INDEX('Input_P&amp;L'!$H$2:$GE$13,MATCH($B23,'Input_P&amp;L'!$F$2:$F$13,0),MATCH($A39&amp;N$18,'Input_P&amp;L'!$H$19:$GE$19&amp;'Input_P&amp;L'!$H$21:$GE$21,0))/$W$19,IF(AND(Input!$C$2='Drop Downs'!$AR$3,N$17&lt;='Drop Downs'!$AS$3),-INDEX('Input_P&amp;L'!$H$2:$GE$13,MATCH($B23,'Input_P&amp;L'!$F$2:$F$13,0),MATCH($A39&amp;N$18,'Input_P&amp;L'!$H$19:$GE$19&amp;'Input_P&amp;L'!$H$21:$GE$21,0))/$W$19,IF(AND(Input!$C$2='Drop Downs'!$AR$4,N$17&lt;='Drop Downs'!$AS$4),-INDEX('Input_P&amp;L'!$H$2:$GE$13,MATCH($B23,'Input_P&amp;L'!$F$2:$F$13,0),MATCH($A39&amp;N$18,'Input_P&amp;L'!$H$19:$GE$19&amp;'Input_P&amp;L'!$H$21:$GE$21,0))/$W$19,""))),"")*SUMIFS($C$14:$N$14,$C$12:$N$12,$B39),)</f>
        <v>0</v>
      </c>
      <c r="O39" s="1213">
        <f t="array" ref="O39">IFERROR(IFERROR(IF(AND(Input!$C$2='Drop Downs'!$AR$2,O$17&lt;='Drop Downs'!$AS$2),-INDEX('Input_P&amp;L'!$H$2:$GE$13,MATCH($B23,'Input_P&amp;L'!$F$2:$F$13,0),MATCH($A39&amp;O$18,'Input_P&amp;L'!$H$19:$GE$19&amp;'Input_P&amp;L'!$H$21:$GE$21,0))/$W$19,IF(AND(Input!$C$2='Drop Downs'!$AR$3,O$17&lt;='Drop Downs'!$AS$3),-INDEX('Input_P&amp;L'!$H$2:$GE$13,MATCH($B23,'Input_P&amp;L'!$F$2:$F$13,0),MATCH($A39&amp;O$18,'Input_P&amp;L'!$H$19:$GE$19&amp;'Input_P&amp;L'!$H$21:$GE$21,0))/$W$19,IF(AND(Input!$C$2='Drop Downs'!$AR$4,O$17&lt;='Drop Downs'!$AS$4),-INDEX('Input_P&amp;L'!$H$2:$GE$13,MATCH($B23,'Input_P&amp;L'!$F$2:$F$13,0),MATCH($A39&amp;O$18,'Input_P&amp;L'!$H$19:$GE$19&amp;'Input_P&amp;L'!$H$21:$GE$21,0))/$W$19,""))),"")*SUMIFS($C$14:$N$14,$C$12:$N$12,$B39),)</f>
        <v>0</v>
      </c>
      <c r="P39" s="1213">
        <f t="array" ref="P39">IFERROR(IFERROR(IF(AND(Input!$C$2='Drop Downs'!$AR$2,P$17&lt;='Drop Downs'!$AS$2),-INDEX('Input_P&amp;L'!$H$2:$GE$13,MATCH($B23,'Input_P&amp;L'!$F$2:$F$13,0),MATCH($A39&amp;P$18,'Input_P&amp;L'!$H$19:$GE$19&amp;'Input_P&amp;L'!$H$21:$GE$21,0))/$W$19,IF(AND(Input!$C$2='Drop Downs'!$AR$3,P$17&lt;='Drop Downs'!$AS$3),-INDEX('Input_P&amp;L'!$H$2:$GE$13,MATCH($B23,'Input_P&amp;L'!$F$2:$F$13,0),MATCH($A39&amp;P$18,'Input_P&amp;L'!$H$19:$GE$19&amp;'Input_P&amp;L'!$H$21:$GE$21,0))/$W$19,IF(AND(Input!$C$2='Drop Downs'!$AR$4,P$17&lt;='Drop Downs'!$AS$4),-INDEX('Input_P&amp;L'!$H$2:$GE$13,MATCH($B23,'Input_P&amp;L'!$F$2:$F$13,0),MATCH($A39&amp;P$18,'Input_P&amp;L'!$H$19:$GE$19&amp;'Input_P&amp;L'!$H$21:$GE$21,0))/$W$19,""))),"")*SUMIFS($C$14:$N$14,$C$12:$N$12,$B39),)</f>
        <v>0</v>
      </c>
      <c r="Q39" s="1213">
        <f t="array" ref="Q39">IFERROR(IFERROR(IF(AND(Input!$C$2='Drop Downs'!$AR$2,Q$17&lt;='Drop Downs'!$AS$2),-INDEX('Input_P&amp;L'!$H$2:$GE$13,MATCH($B23,'Input_P&amp;L'!$F$2:$F$13,0),MATCH($A39&amp;Q$18,'Input_P&amp;L'!$H$19:$GE$19&amp;'Input_P&amp;L'!$H$21:$GE$21,0))/$W$19,IF(AND(Input!$C$2='Drop Downs'!$AR$3,Q$17&lt;='Drop Downs'!$AS$3),-INDEX('Input_P&amp;L'!$H$2:$GE$13,MATCH($B23,'Input_P&amp;L'!$F$2:$F$13,0),MATCH($A39&amp;Q$18,'Input_P&amp;L'!$H$19:$GE$19&amp;'Input_P&amp;L'!$H$21:$GE$21,0))/$W$19,IF(AND(Input!$C$2='Drop Downs'!$AR$4,Q$17&lt;='Drop Downs'!$AS$4),-INDEX('Input_P&amp;L'!$H$2:$GE$13,MATCH($B23,'Input_P&amp;L'!$F$2:$F$13,0),MATCH($A39&amp;Q$18,'Input_P&amp;L'!$H$19:$GE$19&amp;'Input_P&amp;L'!$H$21:$GE$21,0))/$W$19,""))),"")*SUMIFS($C$14:$N$14,$C$12:$N$12,$B39),)</f>
        <v>0</v>
      </c>
      <c r="R39" s="1213">
        <f t="array" ref="R39">IFERROR(IFERROR(IF(AND(Input!$C$2='Drop Downs'!$AR$2,R$17&lt;='Drop Downs'!$AS$2),-INDEX('Input_P&amp;L'!$H$2:$GE$13,MATCH($B23,'Input_P&amp;L'!$F$2:$F$13,0),MATCH($A39&amp;R$18,'Input_P&amp;L'!$H$19:$GE$19&amp;'Input_P&amp;L'!$H$21:$GE$21,0))/$W$19,IF(AND(Input!$C$2='Drop Downs'!$AR$3,R$17&lt;='Drop Downs'!$AS$3),-INDEX('Input_P&amp;L'!$H$2:$GE$13,MATCH($B23,'Input_P&amp;L'!$F$2:$F$13,0),MATCH($A39&amp;R$18,'Input_P&amp;L'!$H$19:$GE$19&amp;'Input_P&amp;L'!$H$21:$GE$21,0))/$W$19,IF(AND(Input!$C$2='Drop Downs'!$AR$4,R$17&lt;='Drop Downs'!$AS$4),-INDEX('Input_P&amp;L'!$H$2:$GE$13,MATCH($B23,'Input_P&amp;L'!$F$2:$F$13,0),MATCH($A39&amp;R$18,'Input_P&amp;L'!$H$19:$GE$19&amp;'Input_P&amp;L'!$H$21:$GE$21,0))/$W$19,""))),"")*SUMIFS($C$14:$N$14,$C$12:$N$12,$B39),)</f>
        <v>0</v>
      </c>
      <c r="T39" s="1205"/>
    </row>
    <row r="40" spans="1:20">
      <c r="A40" s="1172" t="s">
        <v>741</v>
      </c>
      <c r="B40" s="1206" t="s">
        <v>722</v>
      </c>
      <c r="C40" s="1213">
        <f t="array" ref="C40">IFERROR(IFERROR(IF(AND(Input!$C$2='Drop Downs'!$AR$2,C$17&lt;='Drop Downs'!$AS$2),-INDEX('Input_P&amp;L'!$H$2:$GE$13,MATCH($B24,'Input_P&amp;L'!$F$2:$F$13,0),MATCH($A40&amp;C$18,'Input_P&amp;L'!$H$19:$GE$19&amp;'Input_P&amp;L'!$H$21:$GE$21,0))/$W$19,IF(AND(Input!$C$2='Drop Downs'!$AR$3,C$17&lt;='Drop Downs'!$AS$3),-INDEX('Input_P&amp;L'!$H$2:$GE$13,MATCH($B24,'Input_P&amp;L'!$F$2:$F$13,0),MATCH($A40&amp;C$18,'Input_P&amp;L'!$H$19:$GE$19&amp;'Input_P&amp;L'!$H$21:$GE$21,0))/$W$19,IF(AND(Input!$C$2='Drop Downs'!$AR$4,C$17&lt;='Drop Downs'!$AS$4),-INDEX('Input_P&amp;L'!$H$2:$GE$13,MATCH($B24,'Input_P&amp;L'!$F$2:$F$13,0),MATCH($A40&amp;C$18,'Input_P&amp;L'!$H$19:$GE$19&amp;'Input_P&amp;L'!$H$21:$GE$21,0))/$W$19,""))),"")*SUMIFS($C$14:$N$14,$C$12:$N$12,$B40),)</f>
        <v>0</v>
      </c>
      <c r="D40" s="1213">
        <f t="array" ref="D40">IFERROR(IFERROR(IF(AND(Input!$C$2='Drop Downs'!$AR$2,D$17&lt;='Drop Downs'!$AS$2),-INDEX('Input_P&amp;L'!$H$2:$GE$13,MATCH($B24,'Input_P&amp;L'!$F$2:$F$13,0),MATCH($A40&amp;D$18,'Input_P&amp;L'!$H$19:$GE$19&amp;'Input_P&amp;L'!$H$21:$GE$21,0))/$W$19,IF(AND(Input!$C$2='Drop Downs'!$AR$3,D$17&lt;='Drop Downs'!$AS$3),-INDEX('Input_P&amp;L'!$H$2:$GE$13,MATCH($B24,'Input_P&amp;L'!$F$2:$F$13,0),MATCH($A40&amp;D$18,'Input_P&amp;L'!$H$19:$GE$19&amp;'Input_P&amp;L'!$H$21:$GE$21,0))/$W$19,IF(AND(Input!$C$2='Drop Downs'!$AR$4,D$17&lt;='Drop Downs'!$AS$4),-INDEX('Input_P&amp;L'!$H$2:$GE$13,MATCH($B24,'Input_P&amp;L'!$F$2:$F$13,0),MATCH($A40&amp;D$18,'Input_P&amp;L'!$H$19:$GE$19&amp;'Input_P&amp;L'!$H$21:$GE$21,0))/$W$19,""))),"")*SUMIFS($C$14:$N$14,$C$12:$N$12,$B40),)</f>
        <v>0</v>
      </c>
      <c r="E40" s="1213">
        <f t="array" ref="E40">IFERROR(IFERROR(IF(AND(Input!$C$2='Drop Downs'!$AR$2,E$17&lt;='Drop Downs'!$AS$2),-INDEX('Input_P&amp;L'!$H$2:$GE$13,MATCH($B24,'Input_P&amp;L'!$F$2:$F$13,0),MATCH($A40&amp;E$18,'Input_P&amp;L'!$H$19:$GE$19&amp;'Input_P&amp;L'!$H$21:$GE$21,0))/$W$19,IF(AND(Input!$C$2='Drop Downs'!$AR$3,E$17&lt;='Drop Downs'!$AS$3),-INDEX('Input_P&amp;L'!$H$2:$GE$13,MATCH($B24,'Input_P&amp;L'!$F$2:$F$13,0),MATCH($A40&amp;E$18,'Input_P&amp;L'!$H$19:$GE$19&amp;'Input_P&amp;L'!$H$21:$GE$21,0))/$W$19,IF(AND(Input!$C$2='Drop Downs'!$AR$4,E$17&lt;='Drop Downs'!$AS$4),-INDEX('Input_P&amp;L'!$H$2:$GE$13,MATCH($B24,'Input_P&amp;L'!$F$2:$F$13,0),MATCH($A40&amp;E$18,'Input_P&amp;L'!$H$19:$GE$19&amp;'Input_P&amp;L'!$H$21:$GE$21,0))/$W$19,""))),"")*SUMIFS($C$14:$N$14,$C$12:$N$12,$B40),)</f>
        <v>0</v>
      </c>
      <c r="F40" s="1213">
        <f t="array" ref="F40">IFERROR(IFERROR(IF(AND(Input!$C$2='Drop Downs'!$AR$2,F$17&lt;='Drop Downs'!$AS$2),-INDEX('Input_P&amp;L'!$H$2:$GE$13,MATCH($B24,'Input_P&amp;L'!$F$2:$F$13,0),MATCH($A40&amp;F$18,'Input_P&amp;L'!$H$19:$GE$19&amp;'Input_P&amp;L'!$H$21:$GE$21,0))/$W$19,IF(AND(Input!$C$2='Drop Downs'!$AR$3,F$17&lt;='Drop Downs'!$AS$3),-INDEX('Input_P&amp;L'!$H$2:$GE$13,MATCH($B24,'Input_P&amp;L'!$F$2:$F$13,0),MATCH($A40&amp;F$18,'Input_P&amp;L'!$H$19:$GE$19&amp;'Input_P&amp;L'!$H$21:$GE$21,0))/$W$19,IF(AND(Input!$C$2='Drop Downs'!$AR$4,F$17&lt;='Drop Downs'!$AS$4),-INDEX('Input_P&amp;L'!$H$2:$GE$13,MATCH($B24,'Input_P&amp;L'!$F$2:$F$13,0),MATCH($A40&amp;F$18,'Input_P&amp;L'!$H$19:$GE$19&amp;'Input_P&amp;L'!$H$21:$GE$21,0))/$W$19,""))),"")*SUMIFS($C$14:$N$14,$C$12:$N$12,$B40),)</f>
        <v>0</v>
      </c>
      <c r="G40" s="1213">
        <f t="array" ref="G40">IFERROR(IFERROR(IF(AND(Input!$C$2='Drop Downs'!$AR$2,G$17&lt;='Drop Downs'!$AS$2),-INDEX('Input_P&amp;L'!$H$2:$GE$13,MATCH($B24,'Input_P&amp;L'!$F$2:$F$13,0),MATCH($A40&amp;G$18,'Input_P&amp;L'!$H$19:$GE$19&amp;'Input_P&amp;L'!$H$21:$GE$21,0))/$W$19,IF(AND(Input!$C$2='Drop Downs'!$AR$3,G$17&lt;='Drop Downs'!$AS$3),-INDEX('Input_P&amp;L'!$H$2:$GE$13,MATCH($B24,'Input_P&amp;L'!$F$2:$F$13,0),MATCH($A40&amp;G$18,'Input_P&amp;L'!$H$19:$GE$19&amp;'Input_P&amp;L'!$H$21:$GE$21,0))/$W$19,IF(AND(Input!$C$2='Drop Downs'!$AR$4,G$17&lt;='Drop Downs'!$AS$4),-INDEX('Input_P&amp;L'!$H$2:$GE$13,MATCH($B24,'Input_P&amp;L'!$F$2:$F$13,0),MATCH($A40&amp;G$18,'Input_P&amp;L'!$H$19:$GE$19&amp;'Input_P&amp;L'!$H$21:$GE$21,0))/$W$19,""))),"")*SUMIFS($C$14:$N$14,$C$12:$N$12,$B40),)</f>
        <v>0</v>
      </c>
      <c r="H40" s="1213">
        <f t="array" ref="H40">IFERROR(IFERROR(IF(AND(Input!$C$2='Drop Downs'!$AR$2,H$17&lt;='Drop Downs'!$AS$2),-INDEX('Input_P&amp;L'!$H$2:$GE$13,MATCH($B24,'Input_P&amp;L'!$F$2:$F$13,0),MATCH($A40&amp;H$18,'Input_P&amp;L'!$H$19:$GE$19&amp;'Input_P&amp;L'!$H$21:$GE$21,0))/$W$19,IF(AND(Input!$C$2='Drop Downs'!$AR$3,H$17&lt;='Drop Downs'!$AS$3),-INDEX('Input_P&amp;L'!$H$2:$GE$13,MATCH($B24,'Input_P&amp;L'!$F$2:$F$13,0),MATCH($A40&amp;H$18,'Input_P&amp;L'!$H$19:$GE$19&amp;'Input_P&amp;L'!$H$21:$GE$21,0))/$W$19,IF(AND(Input!$C$2='Drop Downs'!$AR$4,H$17&lt;='Drop Downs'!$AS$4),-INDEX('Input_P&amp;L'!$H$2:$GE$13,MATCH($B24,'Input_P&amp;L'!$F$2:$F$13,0),MATCH($A40&amp;H$18,'Input_P&amp;L'!$H$19:$GE$19&amp;'Input_P&amp;L'!$H$21:$GE$21,0))/$W$19,""))),"")*SUMIFS($C$14:$N$14,$C$12:$N$12,$B40),)</f>
        <v>0</v>
      </c>
      <c r="I40" s="1213">
        <f t="array" ref="I40">IFERROR(IFERROR(IF(AND(Input!$C$2='Drop Downs'!$AR$2,I$17&lt;='Drop Downs'!$AS$2),-INDEX('Input_P&amp;L'!$H$2:$GE$13,MATCH($B24,'Input_P&amp;L'!$F$2:$F$13,0),MATCH($A40&amp;I$18,'Input_P&amp;L'!$H$19:$GE$19&amp;'Input_P&amp;L'!$H$21:$GE$21,0))/$W$19,IF(AND(Input!$C$2='Drop Downs'!$AR$3,I$17&lt;='Drop Downs'!$AS$3),-INDEX('Input_P&amp;L'!$H$2:$GE$13,MATCH($B24,'Input_P&amp;L'!$F$2:$F$13,0),MATCH($A40&amp;I$18,'Input_P&amp;L'!$H$19:$GE$19&amp;'Input_P&amp;L'!$H$21:$GE$21,0))/$W$19,IF(AND(Input!$C$2='Drop Downs'!$AR$4,I$17&lt;='Drop Downs'!$AS$4),-INDEX('Input_P&amp;L'!$H$2:$GE$13,MATCH($B24,'Input_P&amp;L'!$F$2:$F$13,0),MATCH($A40&amp;I$18,'Input_P&amp;L'!$H$19:$GE$19&amp;'Input_P&amp;L'!$H$21:$GE$21,0))/$W$19,""))),"")*SUMIFS($C$14:$N$14,$C$12:$N$12,$B40),)</f>
        <v>0</v>
      </c>
      <c r="J40" s="1213">
        <f t="array" ref="J40">IFERROR(IFERROR(IF(AND(Input!$C$2='Drop Downs'!$AR$2,J$17&lt;='Drop Downs'!$AS$2),-INDEX('Input_P&amp;L'!$H$2:$GE$13,MATCH($B24,'Input_P&amp;L'!$F$2:$F$13,0),MATCH($A40&amp;J$18,'Input_P&amp;L'!$H$19:$GE$19&amp;'Input_P&amp;L'!$H$21:$GE$21,0))/$W$19,IF(AND(Input!$C$2='Drop Downs'!$AR$3,J$17&lt;='Drop Downs'!$AS$3),-INDEX('Input_P&amp;L'!$H$2:$GE$13,MATCH($B24,'Input_P&amp;L'!$F$2:$F$13,0),MATCH($A40&amp;J$18,'Input_P&amp;L'!$H$19:$GE$19&amp;'Input_P&amp;L'!$H$21:$GE$21,0))/$W$19,IF(AND(Input!$C$2='Drop Downs'!$AR$4,J$17&lt;='Drop Downs'!$AS$4),-INDEX('Input_P&amp;L'!$H$2:$GE$13,MATCH($B24,'Input_P&amp;L'!$F$2:$F$13,0),MATCH($A40&amp;J$18,'Input_P&amp;L'!$H$19:$GE$19&amp;'Input_P&amp;L'!$H$21:$GE$21,0))/$W$19,""))),"")*SUMIFS($C$14:$N$14,$C$12:$N$12,$B40),)</f>
        <v>0</v>
      </c>
      <c r="K40" s="1213">
        <f t="array" ref="K40">IFERROR(IFERROR(IF(AND(Input!$C$2='Drop Downs'!$AR$2,K$17&lt;='Drop Downs'!$AS$2),-INDEX('Input_P&amp;L'!$H$2:$GE$13,MATCH($B24,'Input_P&amp;L'!$F$2:$F$13,0),MATCH($A40&amp;K$18,'Input_P&amp;L'!$H$19:$GE$19&amp;'Input_P&amp;L'!$H$21:$GE$21,0))/$W$19,IF(AND(Input!$C$2='Drop Downs'!$AR$3,K$17&lt;='Drop Downs'!$AS$3),-INDEX('Input_P&amp;L'!$H$2:$GE$13,MATCH($B24,'Input_P&amp;L'!$F$2:$F$13,0),MATCH($A40&amp;K$18,'Input_P&amp;L'!$H$19:$GE$19&amp;'Input_P&amp;L'!$H$21:$GE$21,0))/$W$19,IF(AND(Input!$C$2='Drop Downs'!$AR$4,K$17&lt;='Drop Downs'!$AS$4),-INDEX('Input_P&amp;L'!$H$2:$GE$13,MATCH($B24,'Input_P&amp;L'!$F$2:$F$13,0),MATCH($A40&amp;K$18,'Input_P&amp;L'!$H$19:$GE$19&amp;'Input_P&amp;L'!$H$21:$GE$21,0))/$W$19,""))),"")*SUMIFS($C$14:$N$14,$C$12:$N$12,$B40),)</f>
        <v>0</v>
      </c>
      <c r="L40" s="1213">
        <f t="array" ref="L40">IFERROR(IFERROR(IF(AND(Input!$C$2='Drop Downs'!$AR$2,L$17&lt;='Drop Downs'!$AS$2),-INDEX('Input_P&amp;L'!$H$2:$GE$13,MATCH($B24,'Input_P&amp;L'!$F$2:$F$13,0),MATCH($A40&amp;L$18,'Input_P&amp;L'!$H$19:$GE$19&amp;'Input_P&amp;L'!$H$21:$GE$21,0))/$W$19,IF(AND(Input!$C$2='Drop Downs'!$AR$3,L$17&lt;='Drop Downs'!$AS$3),-INDEX('Input_P&amp;L'!$H$2:$GE$13,MATCH($B24,'Input_P&amp;L'!$F$2:$F$13,0),MATCH($A40&amp;L$18,'Input_P&amp;L'!$H$19:$GE$19&amp;'Input_P&amp;L'!$H$21:$GE$21,0))/$W$19,IF(AND(Input!$C$2='Drop Downs'!$AR$4,L$17&lt;='Drop Downs'!$AS$4),-INDEX('Input_P&amp;L'!$H$2:$GE$13,MATCH($B24,'Input_P&amp;L'!$F$2:$F$13,0),MATCH($A40&amp;L$18,'Input_P&amp;L'!$H$19:$GE$19&amp;'Input_P&amp;L'!$H$21:$GE$21,0))/$W$19,""))),"")*SUMIFS($C$14:$N$14,$C$12:$N$12,$B40),)</f>
        <v>0</v>
      </c>
      <c r="M40" s="1213">
        <f t="array" ref="M40">IFERROR(IFERROR(IF(AND(Input!$C$2='Drop Downs'!$AR$2,M$17&lt;='Drop Downs'!$AS$2),-INDEX('Input_P&amp;L'!$H$2:$GE$13,MATCH($B24,'Input_P&amp;L'!$F$2:$F$13,0),MATCH($A40&amp;M$18,'Input_P&amp;L'!$H$19:$GE$19&amp;'Input_P&amp;L'!$H$21:$GE$21,0))/$W$19,IF(AND(Input!$C$2='Drop Downs'!$AR$3,M$17&lt;='Drop Downs'!$AS$3),-INDEX('Input_P&amp;L'!$H$2:$GE$13,MATCH($B24,'Input_P&amp;L'!$F$2:$F$13,0),MATCH($A40&amp;M$18,'Input_P&amp;L'!$H$19:$GE$19&amp;'Input_P&amp;L'!$H$21:$GE$21,0))/$W$19,IF(AND(Input!$C$2='Drop Downs'!$AR$4,M$17&lt;='Drop Downs'!$AS$4),-INDEX('Input_P&amp;L'!$H$2:$GE$13,MATCH($B24,'Input_P&amp;L'!$F$2:$F$13,0),MATCH($A40&amp;M$18,'Input_P&amp;L'!$H$19:$GE$19&amp;'Input_P&amp;L'!$H$21:$GE$21,0))/$W$19,""))),"")*SUMIFS($C$14:$N$14,$C$12:$N$12,$B40),)</f>
        <v>0</v>
      </c>
      <c r="N40" s="1213">
        <f t="array" ref="N40">IFERROR(IFERROR(IF(AND(Input!$C$2='Drop Downs'!$AR$2,N$17&lt;='Drop Downs'!$AS$2),-INDEX('Input_P&amp;L'!$H$2:$GE$13,MATCH($B24,'Input_P&amp;L'!$F$2:$F$13,0),MATCH($A40&amp;N$18,'Input_P&amp;L'!$H$19:$GE$19&amp;'Input_P&amp;L'!$H$21:$GE$21,0))/$W$19,IF(AND(Input!$C$2='Drop Downs'!$AR$3,N$17&lt;='Drop Downs'!$AS$3),-INDEX('Input_P&amp;L'!$H$2:$GE$13,MATCH($B24,'Input_P&amp;L'!$F$2:$F$13,0),MATCH($A40&amp;N$18,'Input_P&amp;L'!$H$19:$GE$19&amp;'Input_P&amp;L'!$H$21:$GE$21,0))/$W$19,IF(AND(Input!$C$2='Drop Downs'!$AR$4,N$17&lt;='Drop Downs'!$AS$4),-INDEX('Input_P&amp;L'!$H$2:$GE$13,MATCH($B24,'Input_P&amp;L'!$F$2:$F$13,0),MATCH($A40&amp;N$18,'Input_P&amp;L'!$H$19:$GE$19&amp;'Input_P&amp;L'!$H$21:$GE$21,0))/$W$19,""))),"")*SUMIFS($C$14:$N$14,$C$12:$N$12,$B40),)</f>
        <v>0</v>
      </c>
      <c r="O40" s="1213">
        <f t="array" ref="O40">IFERROR(IFERROR(IF(AND(Input!$C$2='Drop Downs'!$AR$2,O$17&lt;='Drop Downs'!$AS$2),-INDEX('Input_P&amp;L'!$H$2:$GE$13,MATCH($B24,'Input_P&amp;L'!$F$2:$F$13,0),MATCH($A40&amp;O$18,'Input_P&amp;L'!$H$19:$GE$19&amp;'Input_P&amp;L'!$H$21:$GE$21,0))/$W$19,IF(AND(Input!$C$2='Drop Downs'!$AR$3,O$17&lt;='Drop Downs'!$AS$3),-INDEX('Input_P&amp;L'!$H$2:$GE$13,MATCH($B24,'Input_P&amp;L'!$F$2:$F$13,0),MATCH($A40&amp;O$18,'Input_P&amp;L'!$H$19:$GE$19&amp;'Input_P&amp;L'!$H$21:$GE$21,0))/$W$19,IF(AND(Input!$C$2='Drop Downs'!$AR$4,O$17&lt;='Drop Downs'!$AS$4),-INDEX('Input_P&amp;L'!$H$2:$GE$13,MATCH($B24,'Input_P&amp;L'!$F$2:$F$13,0),MATCH($A40&amp;O$18,'Input_P&amp;L'!$H$19:$GE$19&amp;'Input_P&amp;L'!$H$21:$GE$21,0))/$W$19,""))),"")*SUMIFS($C$14:$N$14,$C$12:$N$12,$B40),)</f>
        <v>0</v>
      </c>
      <c r="P40" s="1213">
        <f t="array" ref="P40">IFERROR(IFERROR(IF(AND(Input!$C$2='Drop Downs'!$AR$2,P$17&lt;='Drop Downs'!$AS$2),-INDEX('Input_P&amp;L'!$H$2:$GE$13,MATCH($B24,'Input_P&amp;L'!$F$2:$F$13,0),MATCH($A40&amp;P$18,'Input_P&amp;L'!$H$19:$GE$19&amp;'Input_P&amp;L'!$H$21:$GE$21,0))/$W$19,IF(AND(Input!$C$2='Drop Downs'!$AR$3,P$17&lt;='Drop Downs'!$AS$3),-INDEX('Input_P&amp;L'!$H$2:$GE$13,MATCH($B24,'Input_P&amp;L'!$F$2:$F$13,0),MATCH($A40&amp;P$18,'Input_P&amp;L'!$H$19:$GE$19&amp;'Input_P&amp;L'!$H$21:$GE$21,0))/$W$19,IF(AND(Input!$C$2='Drop Downs'!$AR$4,P$17&lt;='Drop Downs'!$AS$4),-INDEX('Input_P&amp;L'!$H$2:$GE$13,MATCH($B24,'Input_P&amp;L'!$F$2:$F$13,0),MATCH($A40&amp;P$18,'Input_P&amp;L'!$H$19:$GE$19&amp;'Input_P&amp;L'!$H$21:$GE$21,0))/$W$19,""))),"")*SUMIFS($C$14:$N$14,$C$12:$N$12,$B40),)</f>
        <v>0</v>
      </c>
      <c r="Q40" s="1213">
        <f t="array" ref="Q40">IFERROR(IFERROR(IF(AND(Input!$C$2='Drop Downs'!$AR$2,Q$17&lt;='Drop Downs'!$AS$2),-INDEX('Input_P&amp;L'!$H$2:$GE$13,MATCH($B24,'Input_P&amp;L'!$F$2:$F$13,0),MATCH($A40&amp;Q$18,'Input_P&amp;L'!$H$19:$GE$19&amp;'Input_P&amp;L'!$H$21:$GE$21,0))/$W$19,IF(AND(Input!$C$2='Drop Downs'!$AR$3,Q$17&lt;='Drop Downs'!$AS$3),-INDEX('Input_P&amp;L'!$H$2:$GE$13,MATCH($B24,'Input_P&amp;L'!$F$2:$F$13,0),MATCH($A40&amp;Q$18,'Input_P&amp;L'!$H$19:$GE$19&amp;'Input_P&amp;L'!$H$21:$GE$21,0))/$W$19,IF(AND(Input!$C$2='Drop Downs'!$AR$4,Q$17&lt;='Drop Downs'!$AS$4),-INDEX('Input_P&amp;L'!$H$2:$GE$13,MATCH($B24,'Input_P&amp;L'!$F$2:$F$13,0),MATCH($A40&amp;Q$18,'Input_P&amp;L'!$H$19:$GE$19&amp;'Input_P&amp;L'!$H$21:$GE$21,0))/$W$19,""))),"")*SUMIFS($C$14:$N$14,$C$12:$N$12,$B40),)</f>
        <v>0</v>
      </c>
      <c r="R40" s="1213">
        <f t="array" ref="R40">IFERROR(IFERROR(IF(AND(Input!$C$2='Drop Downs'!$AR$2,R$17&lt;='Drop Downs'!$AS$2),-INDEX('Input_P&amp;L'!$H$2:$GE$13,MATCH($B24,'Input_P&amp;L'!$F$2:$F$13,0),MATCH($A40&amp;R$18,'Input_P&amp;L'!$H$19:$GE$19&amp;'Input_P&amp;L'!$H$21:$GE$21,0))/$W$19,IF(AND(Input!$C$2='Drop Downs'!$AR$3,R$17&lt;='Drop Downs'!$AS$3),-INDEX('Input_P&amp;L'!$H$2:$GE$13,MATCH($B24,'Input_P&amp;L'!$F$2:$F$13,0),MATCH($A40&amp;R$18,'Input_P&amp;L'!$H$19:$GE$19&amp;'Input_P&amp;L'!$H$21:$GE$21,0))/$W$19,IF(AND(Input!$C$2='Drop Downs'!$AR$4,R$17&lt;='Drop Downs'!$AS$4),-INDEX('Input_P&amp;L'!$H$2:$GE$13,MATCH($B24,'Input_P&amp;L'!$F$2:$F$13,0),MATCH($A40&amp;R$18,'Input_P&amp;L'!$H$19:$GE$19&amp;'Input_P&amp;L'!$H$21:$GE$21,0))/$W$19,""))),"")*SUMIFS($C$14:$N$14,$C$12:$N$12,$B40),)</f>
        <v>0</v>
      </c>
      <c r="T40" s="1205"/>
    </row>
    <row r="41" spans="1:20">
      <c r="A41" s="1172" t="s">
        <v>741</v>
      </c>
      <c r="B41" s="1206" t="s">
        <v>366</v>
      </c>
      <c r="C41" s="1213">
        <f t="array" ref="C41">IFERROR(IFERROR(IF(AND(Input!$C$2='Drop Downs'!$AR$2,C$17&lt;='Drop Downs'!$AS$2),-INDEX('Input_P&amp;L'!$H$2:$GE$13,MATCH($B25,'Input_P&amp;L'!$F$2:$F$13,0),MATCH($A41&amp;C$18,'Input_P&amp;L'!$H$19:$GE$19&amp;'Input_P&amp;L'!$H$21:$GE$21,0))/$W$19,IF(AND(Input!$C$2='Drop Downs'!$AR$3,C$17&lt;='Drop Downs'!$AS$3),-INDEX('Input_P&amp;L'!$H$2:$GE$13,MATCH($B25,'Input_P&amp;L'!$F$2:$F$13,0),MATCH($A41&amp;C$18,'Input_P&amp;L'!$H$19:$GE$19&amp;'Input_P&amp;L'!$H$21:$GE$21,0))/$W$19,IF(AND(Input!$C$2='Drop Downs'!$AR$4,C$17&lt;='Drop Downs'!$AS$4),-INDEX('Input_P&amp;L'!$H$2:$GE$13,MATCH($B25,'Input_P&amp;L'!$F$2:$F$13,0),MATCH($A41&amp;C$18,'Input_P&amp;L'!$H$19:$GE$19&amp;'Input_P&amp;L'!$H$21:$GE$21,0))/$W$19,""))),"")*SUMIFS($C$14:$N$14,$C$12:$N$12,$B41),)</f>
        <v>0</v>
      </c>
      <c r="D41" s="1213">
        <f t="array" ref="D41">IFERROR(IFERROR(IF(AND(Input!$C$2='Drop Downs'!$AR$2,D$17&lt;='Drop Downs'!$AS$2),-INDEX('Input_P&amp;L'!$H$2:$GE$13,MATCH($B25,'Input_P&amp;L'!$F$2:$F$13,0),MATCH($A41&amp;D$18,'Input_P&amp;L'!$H$19:$GE$19&amp;'Input_P&amp;L'!$H$21:$GE$21,0))/$W$19,IF(AND(Input!$C$2='Drop Downs'!$AR$3,D$17&lt;='Drop Downs'!$AS$3),-INDEX('Input_P&amp;L'!$H$2:$GE$13,MATCH($B25,'Input_P&amp;L'!$F$2:$F$13,0),MATCH($A41&amp;D$18,'Input_P&amp;L'!$H$19:$GE$19&amp;'Input_P&amp;L'!$H$21:$GE$21,0))/$W$19,IF(AND(Input!$C$2='Drop Downs'!$AR$4,D$17&lt;='Drop Downs'!$AS$4),-INDEX('Input_P&amp;L'!$H$2:$GE$13,MATCH($B25,'Input_P&amp;L'!$F$2:$F$13,0),MATCH($A41&amp;D$18,'Input_P&amp;L'!$H$19:$GE$19&amp;'Input_P&amp;L'!$H$21:$GE$21,0))/$W$19,""))),"")*SUMIFS($C$14:$N$14,$C$12:$N$12,$B41),)</f>
        <v>0</v>
      </c>
      <c r="E41" s="1213">
        <f t="array" ref="E41">IFERROR(IFERROR(IF(AND(Input!$C$2='Drop Downs'!$AR$2,E$17&lt;='Drop Downs'!$AS$2),-INDEX('Input_P&amp;L'!$H$2:$GE$13,MATCH($B25,'Input_P&amp;L'!$F$2:$F$13,0),MATCH($A41&amp;E$18,'Input_P&amp;L'!$H$19:$GE$19&amp;'Input_P&amp;L'!$H$21:$GE$21,0))/$W$19,IF(AND(Input!$C$2='Drop Downs'!$AR$3,E$17&lt;='Drop Downs'!$AS$3),-INDEX('Input_P&amp;L'!$H$2:$GE$13,MATCH($B25,'Input_P&amp;L'!$F$2:$F$13,0),MATCH($A41&amp;E$18,'Input_P&amp;L'!$H$19:$GE$19&amp;'Input_P&amp;L'!$H$21:$GE$21,0))/$W$19,IF(AND(Input!$C$2='Drop Downs'!$AR$4,E$17&lt;='Drop Downs'!$AS$4),-INDEX('Input_P&amp;L'!$H$2:$GE$13,MATCH($B25,'Input_P&amp;L'!$F$2:$F$13,0),MATCH($A41&amp;E$18,'Input_P&amp;L'!$H$19:$GE$19&amp;'Input_P&amp;L'!$H$21:$GE$21,0))/$W$19,""))),"")*SUMIFS($C$14:$N$14,$C$12:$N$12,$B41),)</f>
        <v>0</v>
      </c>
      <c r="F41" s="1213">
        <f t="array" ref="F41">IFERROR(IFERROR(IF(AND(Input!$C$2='Drop Downs'!$AR$2,F$17&lt;='Drop Downs'!$AS$2),-INDEX('Input_P&amp;L'!$H$2:$GE$13,MATCH($B25,'Input_P&amp;L'!$F$2:$F$13,0),MATCH($A41&amp;F$18,'Input_P&amp;L'!$H$19:$GE$19&amp;'Input_P&amp;L'!$H$21:$GE$21,0))/$W$19,IF(AND(Input!$C$2='Drop Downs'!$AR$3,F$17&lt;='Drop Downs'!$AS$3),-INDEX('Input_P&amp;L'!$H$2:$GE$13,MATCH($B25,'Input_P&amp;L'!$F$2:$F$13,0),MATCH($A41&amp;F$18,'Input_P&amp;L'!$H$19:$GE$19&amp;'Input_P&amp;L'!$H$21:$GE$21,0))/$W$19,IF(AND(Input!$C$2='Drop Downs'!$AR$4,F$17&lt;='Drop Downs'!$AS$4),-INDEX('Input_P&amp;L'!$H$2:$GE$13,MATCH($B25,'Input_P&amp;L'!$F$2:$F$13,0),MATCH($A41&amp;F$18,'Input_P&amp;L'!$H$19:$GE$19&amp;'Input_P&amp;L'!$H$21:$GE$21,0))/$W$19,""))),"")*SUMIFS($C$14:$N$14,$C$12:$N$12,$B41),)</f>
        <v>0</v>
      </c>
      <c r="G41" s="1213">
        <f t="array" ref="G41">IFERROR(IFERROR(IF(AND(Input!$C$2='Drop Downs'!$AR$2,G$17&lt;='Drop Downs'!$AS$2),-INDEX('Input_P&amp;L'!$H$2:$GE$13,MATCH($B25,'Input_P&amp;L'!$F$2:$F$13,0),MATCH($A41&amp;G$18,'Input_P&amp;L'!$H$19:$GE$19&amp;'Input_P&amp;L'!$H$21:$GE$21,0))/$W$19,IF(AND(Input!$C$2='Drop Downs'!$AR$3,G$17&lt;='Drop Downs'!$AS$3),-INDEX('Input_P&amp;L'!$H$2:$GE$13,MATCH($B25,'Input_P&amp;L'!$F$2:$F$13,0),MATCH($A41&amp;G$18,'Input_P&amp;L'!$H$19:$GE$19&amp;'Input_P&amp;L'!$H$21:$GE$21,0))/$W$19,IF(AND(Input!$C$2='Drop Downs'!$AR$4,G$17&lt;='Drop Downs'!$AS$4),-INDEX('Input_P&amp;L'!$H$2:$GE$13,MATCH($B25,'Input_P&amp;L'!$F$2:$F$13,0),MATCH($A41&amp;G$18,'Input_P&amp;L'!$H$19:$GE$19&amp;'Input_P&amp;L'!$H$21:$GE$21,0))/$W$19,""))),"")*SUMIFS($C$14:$N$14,$C$12:$N$12,$B41),)</f>
        <v>0</v>
      </c>
      <c r="H41" s="1213">
        <f t="array" ref="H41">IFERROR(IFERROR(IF(AND(Input!$C$2='Drop Downs'!$AR$2,H$17&lt;='Drop Downs'!$AS$2),-INDEX('Input_P&amp;L'!$H$2:$GE$13,MATCH($B25,'Input_P&amp;L'!$F$2:$F$13,0),MATCH($A41&amp;H$18,'Input_P&amp;L'!$H$19:$GE$19&amp;'Input_P&amp;L'!$H$21:$GE$21,0))/$W$19,IF(AND(Input!$C$2='Drop Downs'!$AR$3,H$17&lt;='Drop Downs'!$AS$3),-INDEX('Input_P&amp;L'!$H$2:$GE$13,MATCH($B25,'Input_P&amp;L'!$F$2:$F$13,0),MATCH($A41&amp;H$18,'Input_P&amp;L'!$H$19:$GE$19&amp;'Input_P&amp;L'!$H$21:$GE$21,0))/$W$19,IF(AND(Input!$C$2='Drop Downs'!$AR$4,H$17&lt;='Drop Downs'!$AS$4),-INDEX('Input_P&amp;L'!$H$2:$GE$13,MATCH($B25,'Input_P&amp;L'!$F$2:$F$13,0),MATCH($A41&amp;H$18,'Input_P&amp;L'!$H$19:$GE$19&amp;'Input_P&amp;L'!$H$21:$GE$21,0))/$W$19,""))),"")*SUMIFS($C$14:$N$14,$C$12:$N$12,$B41),)</f>
        <v>0</v>
      </c>
      <c r="I41" s="1213">
        <f t="array" ref="I41">IFERROR(IFERROR(IF(AND(Input!$C$2='Drop Downs'!$AR$2,I$17&lt;='Drop Downs'!$AS$2),-INDEX('Input_P&amp;L'!$H$2:$GE$13,MATCH($B25,'Input_P&amp;L'!$F$2:$F$13,0),MATCH($A41&amp;I$18,'Input_P&amp;L'!$H$19:$GE$19&amp;'Input_P&amp;L'!$H$21:$GE$21,0))/$W$19,IF(AND(Input!$C$2='Drop Downs'!$AR$3,I$17&lt;='Drop Downs'!$AS$3),-INDEX('Input_P&amp;L'!$H$2:$GE$13,MATCH($B25,'Input_P&amp;L'!$F$2:$F$13,0),MATCH($A41&amp;I$18,'Input_P&amp;L'!$H$19:$GE$19&amp;'Input_P&amp;L'!$H$21:$GE$21,0))/$W$19,IF(AND(Input!$C$2='Drop Downs'!$AR$4,I$17&lt;='Drop Downs'!$AS$4),-INDEX('Input_P&amp;L'!$H$2:$GE$13,MATCH($B25,'Input_P&amp;L'!$F$2:$F$13,0),MATCH($A41&amp;I$18,'Input_P&amp;L'!$H$19:$GE$19&amp;'Input_P&amp;L'!$H$21:$GE$21,0))/$W$19,""))),"")*SUMIFS($C$14:$N$14,$C$12:$N$12,$B41),)</f>
        <v>0</v>
      </c>
      <c r="J41" s="1213">
        <f t="array" ref="J41">IFERROR(IFERROR(IF(AND(Input!$C$2='Drop Downs'!$AR$2,J$17&lt;='Drop Downs'!$AS$2),-INDEX('Input_P&amp;L'!$H$2:$GE$13,MATCH($B25,'Input_P&amp;L'!$F$2:$F$13,0),MATCH($A41&amp;J$18,'Input_P&amp;L'!$H$19:$GE$19&amp;'Input_P&amp;L'!$H$21:$GE$21,0))/$W$19,IF(AND(Input!$C$2='Drop Downs'!$AR$3,J$17&lt;='Drop Downs'!$AS$3),-INDEX('Input_P&amp;L'!$H$2:$GE$13,MATCH($B25,'Input_P&amp;L'!$F$2:$F$13,0),MATCH($A41&amp;J$18,'Input_P&amp;L'!$H$19:$GE$19&amp;'Input_P&amp;L'!$H$21:$GE$21,0))/$W$19,IF(AND(Input!$C$2='Drop Downs'!$AR$4,J$17&lt;='Drop Downs'!$AS$4),-INDEX('Input_P&amp;L'!$H$2:$GE$13,MATCH($B25,'Input_P&amp;L'!$F$2:$F$13,0),MATCH($A41&amp;J$18,'Input_P&amp;L'!$H$19:$GE$19&amp;'Input_P&amp;L'!$H$21:$GE$21,0))/$W$19,""))),"")*SUMIFS($C$14:$N$14,$C$12:$N$12,$B41),)</f>
        <v>0</v>
      </c>
      <c r="K41" s="1213">
        <f t="array" ref="K41">IFERROR(IFERROR(IF(AND(Input!$C$2='Drop Downs'!$AR$2,K$17&lt;='Drop Downs'!$AS$2),-INDEX('Input_P&amp;L'!$H$2:$GE$13,MATCH($B25,'Input_P&amp;L'!$F$2:$F$13,0),MATCH($A41&amp;K$18,'Input_P&amp;L'!$H$19:$GE$19&amp;'Input_P&amp;L'!$H$21:$GE$21,0))/$W$19,IF(AND(Input!$C$2='Drop Downs'!$AR$3,K$17&lt;='Drop Downs'!$AS$3),-INDEX('Input_P&amp;L'!$H$2:$GE$13,MATCH($B25,'Input_P&amp;L'!$F$2:$F$13,0),MATCH($A41&amp;K$18,'Input_P&amp;L'!$H$19:$GE$19&amp;'Input_P&amp;L'!$H$21:$GE$21,0))/$W$19,IF(AND(Input!$C$2='Drop Downs'!$AR$4,K$17&lt;='Drop Downs'!$AS$4),-INDEX('Input_P&amp;L'!$H$2:$GE$13,MATCH($B25,'Input_P&amp;L'!$F$2:$F$13,0),MATCH($A41&amp;K$18,'Input_P&amp;L'!$H$19:$GE$19&amp;'Input_P&amp;L'!$H$21:$GE$21,0))/$W$19,""))),"")*SUMIFS($C$14:$N$14,$C$12:$N$12,$B41),)</f>
        <v>0</v>
      </c>
      <c r="L41" s="1213">
        <f t="array" ref="L41">IFERROR(IFERROR(IF(AND(Input!$C$2='Drop Downs'!$AR$2,L$17&lt;='Drop Downs'!$AS$2),-INDEX('Input_P&amp;L'!$H$2:$GE$13,MATCH($B25,'Input_P&amp;L'!$F$2:$F$13,0),MATCH($A41&amp;L$18,'Input_P&amp;L'!$H$19:$GE$19&amp;'Input_P&amp;L'!$H$21:$GE$21,0))/$W$19,IF(AND(Input!$C$2='Drop Downs'!$AR$3,L$17&lt;='Drop Downs'!$AS$3),-INDEX('Input_P&amp;L'!$H$2:$GE$13,MATCH($B25,'Input_P&amp;L'!$F$2:$F$13,0),MATCH($A41&amp;L$18,'Input_P&amp;L'!$H$19:$GE$19&amp;'Input_P&amp;L'!$H$21:$GE$21,0))/$W$19,IF(AND(Input!$C$2='Drop Downs'!$AR$4,L$17&lt;='Drop Downs'!$AS$4),-INDEX('Input_P&amp;L'!$H$2:$GE$13,MATCH($B25,'Input_P&amp;L'!$F$2:$F$13,0),MATCH($A41&amp;L$18,'Input_P&amp;L'!$H$19:$GE$19&amp;'Input_P&amp;L'!$H$21:$GE$21,0))/$W$19,""))),"")*SUMIFS($C$14:$N$14,$C$12:$N$12,$B41),)</f>
        <v>0</v>
      </c>
      <c r="M41" s="1213">
        <f t="array" ref="M41">IFERROR(IFERROR(IF(AND(Input!$C$2='Drop Downs'!$AR$2,M$17&lt;='Drop Downs'!$AS$2),-INDEX('Input_P&amp;L'!$H$2:$GE$13,MATCH($B25,'Input_P&amp;L'!$F$2:$F$13,0),MATCH($A41&amp;M$18,'Input_P&amp;L'!$H$19:$GE$19&amp;'Input_P&amp;L'!$H$21:$GE$21,0))/$W$19,IF(AND(Input!$C$2='Drop Downs'!$AR$3,M$17&lt;='Drop Downs'!$AS$3),-INDEX('Input_P&amp;L'!$H$2:$GE$13,MATCH($B25,'Input_P&amp;L'!$F$2:$F$13,0),MATCH($A41&amp;M$18,'Input_P&amp;L'!$H$19:$GE$19&amp;'Input_P&amp;L'!$H$21:$GE$21,0))/$W$19,IF(AND(Input!$C$2='Drop Downs'!$AR$4,M$17&lt;='Drop Downs'!$AS$4),-INDEX('Input_P&amp;L'!$H$2:$GE$13,MATCH($B25,'Input_P&amp;L'!$F$2:$F$13,0),MATCH($A41&amp;M$18,'Input_P&amp;L'!$H$19:$GE$19&amp;'Input_P&amp;L'!$H$21:$GE$21,0))/$W$19,""))),"")*SUMIFS($C$14:$N$14,$C$12:$N$12,$B41),)</f>
        <v>0</v>
      </c>
      <c r="N41" s="1213">
        <f t="array" ref="N41">IFERROR(IFERROR(IF(AND(Input!$C$2='Drop Downs'!$AR$2,N$17&lt;='Drop Downs'!$AS$2),-INDEX('Input_P&amp;L'!$H$2:$GE$13,MATCH($B25,'Input_P&amp;L'!$F$2:$F$13,0),MATCH($A41&amp;N$18,'Input_P&amp;L'!$H$19:$GE$19&amp;'Input_P&amp;L'!$H$21:$GE$21,0))/$W$19,IF(AND(Input!$C$2='Drop Downs'!$AR$3,N$17&lt;='Drop Downs'!$AS$3),-INDEX('Input_P&amp;L'!$H$2:$GE$13,MATCH($B25,'Input_P&amp;L'!$F$2:$F$13,0),MATCH($A41&amp;N$18,'Input_P&amp;L'!$H$19:$GE$19&amp;'Input_P&amp;L'!$H$21:$GE$21,0))/$W$19,IF(AND(Input!$C$2='Drop Downs'!$AR$4,N$17&lt;='Drop Downs'!$AS$4),-INDEX('Input_P&amp;L'!$H$2:$GE$13,MATCH($B25,'Input_P&amp;L'!$F$2:$F$13,0),MATCH($A41&amp;N$18,'Input_P&amp;L'!$H$19:$GE$19&amp;'Input_P&amp;L'!$H$21:$GE$21,0))/$W$19,""))),"")*SUMIFS($C$14:$N$14,$C$12:$N$12,$B41),)</f>
        <v>0</v>
      </c>
      <c r="O41" s="1213">
        <f t="array" ref="O41">IFERROR(IFERROR(IF(AND(Input!$C$2='Drop Downs'!$AR$2,O$17&lt;='Drop Downs'!$AS$2),-INDEX('Input_P&amp;L'!$H$2:$GE$13,MATCH($B25,'Input_P&amp;L'!$F$2:$F$13,0),MATCH($A41&amp;O$18,'Input_P&amp;L'!$H$19:$GE$19&amp;'Input_P&amp;L'!$H$21:$GE$21,0))/$W$19,IF(AND(Input!$C$2='Drop Downs'!$AR$3,O$17&lt;='Drop Downs'!$AS$3),-INDEX('Input_P&amp;L'!$H$2:$GE$13,MATCH($B25,'Input_P&amp;L'!$F$2:$F$13,0),MATCH($A41&amp;O$18,'Input_P&amp;L'!$H$19:$GE$19&amp;'Input_P&amp;L'!$H$21:$GE$21,0))/$W$19,IF(AND(Input!$C$2='Drop Downs'!$AR$4,O$17&lt;='Drop Downs'!$AS$4),-INDEX('Input_P&amp;L'!$H$2:$GE$13,MATCH($B25,'Input_P&amp;L'!$F$2:$F$13,0),MATCH($A41&amp;O$18,'Input_P&amp;L'!$H$19:$GE$19&amp;'Input_P&amp;L'!$H$21:$GE$21,0))/$W$19,""))),"")*SUMIFS($C$14:$N$14,$C$12:$N$12,$B41),)</f>
        <v>0</v>
      </c>
      <c r="P41" s="1213">
        <f t="array" ref="P41">IFERROR(IFERROR(IF(AND(Input!$C$2='Drop Downs'!$AR$2,P$17&lt;='Drop Downs'!$AS$2),-INDEX('Input_P&amp;L'!$H$2:$GE$13,MATCH($B25,'Input_P&amp;L'!$F$2:$F$13,0),MATCH($A41&amp;P$18,'Input_P&amp;L'!$H$19:$GE$19&amp;'Input_P&amp;L'!$H$21:$GE$21,0))/$W$19,IF(AND(Input!$C$2='Drop Downs'!$AR$3,P$17&lt;='Drop Downs'!$AS$3),-INDEX('Input_P&amp;L'!$H$2:$GE$13,MATCH($B25,'Input_P&amp;L'!$F$2:$F$13,0),MATCH($A41&amp;P$18,'Input_P&amp;L'!$H$19:$GE$19&amp;'Input_P&amp;L'!$H$21:$GE$21,0))/$W$19,IF(AND(Input!$C$2='Drop Downs'!$AR$4,P$17&lt;='Drop Downs'!$AS$4),-INDEX('Input_P&amp;L'!$H$2:$GE$13,MATCH($B25,'Input_P&amp;L'!$F$2:$F$13,0),MATCH($A41&amp;P$18,'Input_P&amp;L'!$H$19:$GE$19&amp;'Input_P&amp;L'!$H$21:$GE$21,0))/$W$19,""))),"")*SUMIFS($C$14:$N$14,$C$12:$N$12,$B41),)</f>
        <v>0</v>
      </c>
      <c r="Q41" s="1213">
        <f t="array" ref="Q41">IFERROR(IFERROR(IF(AND(Input!$C$2='Drop Downs'!$AR$2,Q$17&lt;='Drop Downs'!$AS$2),-INDEX('Input_P&amp;L'!$H$2:$GE$13,MATCH($B25,'Input_P&amp;L'!$F$2:$F$13,0),MATCH($A41&amp;Q$18,'Input_P&amp;L'!$H$19:$GE$19&amp;'Input_P&amp;L'!$H$21:$GE$21,0))/$W$19,IF(AND(Input!$C$2='Drop Downs'!$AR$3,Q$17&lt;='Drop Downs'!$AS$3),-INDEX('Input_P&amp;L'!$H$2:$GE$13,MATCH($B25,'Input_P&amp;L'!$F$2:$F$13,0),MATCH($A41&amp;Q$18,'Input_P&amp;L'!$H$19:$GE$19&amp;'Input_P&amp;L'!$H$21:$GE$21,0))/$W$19,IF(AND(Input!$C$2='Drop Downs'!$AR$4,Q$17&lt;='Drop Downs'!$AS$4),-INDEX('Input_P&amp;L'!$H$2:$GE$13,MATCH($B25,'Input_P&amp;L'!$F$2:$F$13,0),MATCH($A41&amp;Q$18,'Input_P&amp;L'!$H$19:$GE$19&amp;'Input_P&amp;L'!$H$21:$GE$21,0))/$W$19,""))),"")*SUMIFS($C$14:$N$14,$C$12:$N$12,$B41),)</f>
        <v>0</v>
      </c>
      <c r="R41" s="1213">
        <f t="array" ref="R41">IFERROR(IFERROR(IF(AND(Input!$C$2='Drop Downs'!$AR$2,R$17&lt;='Drop Downs'!$AS$2),-INDEX('Input_P&amp;L'!$H$2:$GE$13,MATCH($B25,'Input_P&amp;L'!$F$2:$F$13,0),MATCH($A41&amp;R$18,'Input_P&amp;L'!$H$19:$GE$19&amp;'Input_P&amp;L'!$H$21:$GE$21,0))/$W$19,IF(AND(Input!$C$2='Drop Downs'!$AR$3,R$17&lt;='Drop Downs'!$AS$3),-INDEX('Input_P&amp;L'!$H$2:$GE$13,MATCH($B25,'Input_P&amp;L'!$F$2:$F$13,0),MATCH($A41&amp;R$18,'Input_P&amp;L'!$H$19:$GE$19&amp;'Input_P&amp;L'!$H$21:$GE$21,0))/$W$19,IF(AND(Input!$C$2='Drop Downs'!$AR$4,R$17&lt;='Drop Downs'!$AS$4),-INDEX('Input_P&amp;L'!$H$2:$GE$13,MATCH($B25,'Input_P&amp;L'!$F$2:$F$13,0),MATCH($A41&amp;R$18,'Input_P&amp;L'!$H$19:$GE$19&amp;'Input_P&amp;L'!$H$21:$GE$21,0))/$W$19,""))),"")*SUMIFS($C$14:$N$14,$C$12:$N$12,$B41),)</f>
        <v>0</v>
      </c>
      <c r="T41" s="1205"/>
    </row>
    <row r="42" spans="1:20">
      <c r="A42" s="1172" t="s">
        <v>741</v>
      </c>
      <c r="B42" s="1206" t="s">
        <v>723</v>
      </c>
      <c r="C42" s="1213">
        <f t="array" ref="C42">IFERROR(IFERROR(IF(AND(Input!$C$2='Drop Downs'!$AR$2,C$17&lt;='Drop Downs'!$AS$2),-INDEX('Input_P&amp;L'!$H$2:$GE$13,MATCH($B26,'Input_P&amp;L'!$F$2:$F$13,0),MATCH($A42&amp;C$18,'Input_P&amp;L'!$H$19:$GE$19&amp;'Input_P&amp;L'!$H$21:$GE$21,0))/$W$19,IF(AND(Input!$C$2='Drop Downs'!$AR$3,C$17&lt;='Drop Downs'!$AS$3),-INDEX('Input_P&amp;L'!$H$2:$GE$13,MATCH($B26,'Input_P&amp;L'!$F$2:$F$13,0),MATCH($A42&amp;C$18,'Input_P&amp;L'!$H$19:$GE$19&amp;'Input_P&amp;L'!$H$21:$GE$21,0))/$W$19,IF(AND(Input!$C$2='Drop Downs'!$AR$4,C$17&lt;='Drop Downs'!$AS$4),-INDEX('Input_P&amp;L'!$H$2:$GE$13,MATCH($B26,'Input_P&amp;L'!$F$2:$F$13,0),MATCH($A42&amp;C$18,'Input_P&amp;L'!$H$19:$GE$19&amp;'Input_P&amp;L'!$H$21:$GE$21,0))/$W$19,""))),"")*SUMIFS($C$14:$N$14,$C$12:$N$12,$B42),)</f>
        <v>0</v>
      </c>
      <c r="D42" s="1213">
        <f t="array" ref="D42">IFERROR(IFERROR(IF(AND(Input!$C$2='Drop Downs'!$AR$2,D$17&lt;='Drop Downs'!$AS$2),-INDEX('Input_P&amp;L'!$H$2:$GE$13,MATCH($B26,'Input_P&amp;L'!$F$2:$F$13,0),MATCH($A42&amp;D$18,'Input_P&amp;L'!$H$19:$GE$19&amp;'Input_P&amp;L'!$H$21:$GE$21,0))/$W$19,IF(AND(Input!$C$2='Drop Downs'!$AR$3,D$17&lt;='Drop Downs'!$AS$3),-INDEX('Input_P&amp;L'!$H$2:$GE$13,MATCH($B26,'Input_P&amp;L'!$F$2:$F$13,0),MATCH($A42&amp;D$18,'Input_P&amp;L'!$H$19:$GE$19&amp;'Input_P&amp;L'!$H$21:$GE$21,0))/$W$19,IF(AND(Input!$C$2='Drop Downs'!$AR$4,D$17&lt;='Drop Downs'!$AS$4),-INDEX('Input_P&amp;L'!$H$2:$GE$13,MATCH($B26,'Input_P&amp;L'!$F$2:$F$13,0),MATCH($A42&amp;D$18,'Input_P&amp;L'!$H$19:$GE$19&amp;'Input_P&amp;L'!$H$21:$GE$21,0))/$W$19,""))),"")*SUMIFS($C$14:$N$14,$C$12:$N$12,$B42),)</f>
        <v>0</v>
      </c>
      <c r="E42" s="1213">
        <f t="array" ref="E42">IFERROR(IFERROR(IF(AND(Input!$C$2='Drop Downs'!$AR$2,E$17&lt;='Drop Downs'!$AS$2),-INDEX('Input_P&amp;L'!$H$2:$GE$13,MATCH($B26,'Input_P&amp;L'!$F$2:$F$13,0),MATCH($A42&amp;E$18,'Input_P&amp;L'!$H$19:$GE$19&amp;'Input_P&amp;L'!$H$21:$GE$21,0))/$W$19,IF(AND(Input!$C$2='Drop Downs'!$AR$3,E$17&lt;='Drop Downs'!$AS$3),-INDEX('Input_P&amp;L'!$H$2:$GE$13,MATCH($B26,'Input_P&amp;L'!$F$2:$F$13,0),MATCH($A42&amp;E$18,'Input_P&amp;L'!$H$19:$GE$19&amp;'Input_P&amp;L'!$H$21:$GE$21,0))/$W$19,IF(AND(Input!$C$2='Drop Downs'!$AR$4,E$17&lt;='Drop Downs'!$AS$4),-INDEX('Input_P&amp;L'!$H$2:$GE$13,MATCH($B26,'Input_P&amp;L'!$F$2:$F$13,0),MATCH($A42&amp;E$18,'Input_P&amp;L'!$H$19:$GE$19&amp;'Input_P&amp;L'!$H$21:$GE$21,0))/$W$19,""))),"")*SUMIFS($C$14:$N$14,$C$12:$N$12,$B42),)</f>
        <v>0</v>
      </c>
      <c r="F42" s="1213">
        <f t="array" ref="F42">IFERROR(IFERROR(IF(AND(Input!$C$2='Drop Downs'!$AR$2,F$17&lt;='Drop Downs'!$AS$2),-INDEX('Input_P&amp;L'!$H$2:$GE$13,MATCH($B26,'Input_P&amp;L'!$F$2:$F$13,0),MATCH($A42&amp;F$18,'Input_P&amp;L'!$H$19:$GE$19&amp;'Input_P&amp;L'!$H$21:$GE$21,0))/$W$19,IF(AND(Input!$C$2='Drop Downs'!$AR$3,F$17&lt;='Drop Downs'!$AS$3),-INDEX('Input_P&amp;L'!$H$2:$GE$13,MATCH($B26,'Input_P&amp;L'!$F$2:$F$13,0),MATCH($A42&amp;F$18,'Input_P&amp;L'!$H$19:$GE$19&amp;'Input_P&amp;L'!$H$21:$GE$21,0))/$W$19,IF(AND(Input!$C$2='Drop Downs'!$AR$4,F$17&lt;='Drop Downs'!$AS$4),-INDEX('Input_P&amp;L'!$H$2:$GE$13,MATCH($B26,'Input_P&amp;L'!$F$2:$F$13,0),MATCH($A42&amp;F$18,'Input_P&amp;L'!$H$19:$GE$19&amp;'Input_P&amp;L'!$H$21:$GE$21,0))/$W$19,""))),"")*SUMIFS($C$14:$N$14,$C$12:$N$12,$B42),)</f>
        <v>0</v>
      </c>
      <c r="G42" s="1213">
        <f t="array" ref="G42">IFERROR(IFERROR(IF(AND(Input!$C$2='Drop Downs'!$AR$2,G$17&lt;='Drop Downs'!$AS$2),-INDEX('Input_P&amp;L'!$H$2:$GE$13,MATCH($B26,'Input_P&amp;L'!$F$2:$F$13,0),MATCH($A42&amp;G$18,'Input_P&amp;L'!$H$19:$GE$19&amp;'Input_P&amp;L'!$H$21:$GE$21,0))/$W$19,IF(AND(Input!$C$2='Drop Downs'!$AR$3,G$17&lt;='Drop Downs'!$AS$3),-INDEX('Input_P&amp;L'!$H$2:$GE$13,MATCH($B26,'Input_P&amp;L'!$F$2:$F$13,0),MATCH($A42&amp;G$18,'Input_P&amp;L'!$H$19:$GE$19&amp;'Input_P&amp;L'!$H$21:$GE$21,0))/$W$19,IF(AND(Input!$C$2='Drop Downs'!$AR$4,G$17&lt;='Drop Downs'!$AS$4),-INDEX('Input_P&amp;L'!$H$2:$GE$13,MATCH($B26,'Input_P&amp;L'!$F$2:$F$13,0),MATCH($A42&amp;G$18,'Input_P&amp;L'!$H$19:$GE$19&amp;'Input_P&amp;L'!$H$21:$GE$21,0))/$W$19,""))),"")*SUMIFS($C$14:$N$14,$C$12:$N$12,$B42),)</f>
        <v>0</v>
      </c>
      <c r="H42" s="1213">
        <f t="array" ref="H42">IFERROR(IFERROR(IF(AND(Input!$C$2='Drop Downs'!$AR$2,H$17&lt;='Drop Downs'!$AS$2),-INDEX('Input_P&amp;L'!$H$2:$GE$13,MATCH($B26,'Input_P&amp;L'!$F$2:$F$13,0),MATCH($A42&amp;H$18,'Input_P&amp;L'!$H$19:$GE$19&amp;'Input_P&amp;L'!$H$21:$GE$21,0))/$W$19,IF(AND(Input!$C$2='Drop Downs'!$AR$3,H$17&lt;='Drop Downs'!$AS$3),-INDEX('Input_P&amp;L'!$H$2:$GE$13,MATCH($B26,'Input_P&amp;L'!$F$2:$F$13,0),MATCH($A42&amp;H$18,'Input_P&amp;L'!$H$19:$GE$19&amp;'Input_P&amp;L'!$H$21:$GE$21,0))/$W$19,IF(AND(Input!$C$2='Drop Downs'!$AR$4,H$17&lt;='Drop Downs'!$AS$4),-INDEX('Input_P&amp;L'!$H$2:$GE$13,MATCH($B26,'Input_P&amp;L'!$F$2:$F$13,0),MATCH($A42&amp;H$18,'Input_P&amp;L'!$H$19:$GE$19&amp;'Input_P&amp;L'!$H$21:$GE$21,0))/$W$19,""))),"")*SUMIFS($C$14:$N$14,$C$12:$N$12,$B42),)</f>
        <v>0</v>
      </c>
      <c r="I42" s="1213">
        <f t="array" ref="I42">IFERROR(IFERROR(IF(AND(Input!$C$2='Drop Downs'!$AR$2,I$17&lt;='Drop Downs'!$AS$2),-INDEX('Input_P&amp;L'!$H$2:$GE$13,MATCH($B26,'Input_P&amp;L'!$F$2:$F$13,0),MATCH($A42&amp;I$18,'Input_P&amp;L'!$H$19:$GE$19&amp;'Input_P&amp;L'!$H$21:$GE$21,0))/$W$19,IF(AND(Input!$C$2='Drop Downs'!$AR$3,I$17&lt;='Drop Downs'!$AS$3),-INDEX('Input_P&amp;L'!$H$2:$GE$13,MATCH($B26,'Input_P&amp;L'!$F$2:$F$13,0),MATCH($A42&amp;I$18,'Input_P&amp;L'!$H$19:$GE$19&amp;'Input_P&amp;L'!$H$21:$GE$21,0))/$W$19,IF(AND(Input!$C$2='Drop Downs'!$AR$4,I$17&lt;='Drop Downs'!$AS$4),-INDEX('Input_P&amp;L'!$H$2:$GE$13,MATCH($B26,'Input_P&amp;L'!$F$2:$F$13,0),MATCH($A42&amp;I$18,'Input_P&amp;L'!$H$19:$GE$19&amp;'Input_P&amp;L'!$H$21:$GE$21,0))/$W$19,""))),"")*SUMIFS($C$14:$N$14,$C$12:$N$12,$B42),)</f>
        <v>0</v>
      </c>
      <c r="J42" s="1213">
        <f t="array" ref="J42">IFERROR(IFERROR(IF(AND(Input!$C$2='Drop Downs'!$AR$2,J$17&lt;='Drop Downs'!$AS$2),-INDEX('Input_P&amp;L'!$H$2:$GE$13,MATCH($B26,'Input_P&amp;L'!$F$2:$F$13,0),MATCH($A42&amp;J$18,'Input_P&amp;L'!$H$19:$GE$19&amp;'Input_P&amp;L'!$H$21:$GE$21,0))/$W$19,IF(AND(Input!$C$2='Drop Downs'!$AR$3,J$17&lt;='Drop Downs'!$AS$3),-INDEX('Input_P&amp;L'!$H$2:$GE$13,MATCH($B26,'Input_P&amp;L'!$F$2:$F$13,0),MATCH($A42&amp;J$18,'Input_P&amp;L'!$H$19:$GE$19&amp;'Input_P&amp;L'!$H$21:$GE$21,0))/$W$19,IF(AND(Input!$C$2='Drop Downs'!$AR$4,J$17&lt;='Drop Downs'!$AS$4),-INDEX('Input_P&amp;L'!$H$2:$GE$13,MATCH($B26,'Input_P&amp;L'!$F$2:$F$13,0),MATCH($A42&amp;J$18,'Input_P&amp;L'!$H$19:$GE$19&amp;'Input_P&amp;L'!$H$21:$GE$21,0))/$W$19,""))),"")*SUMIFS($C$14:$N$14,$C$12:$N$12,$B42),)</f>
        <v>0</v>
      </c>
      <c r="K42" s="1213">
        <f t="array" ref="K42">IFERROR(IFERROR(IF(AND(Input!$C$2='Drop Downs'!$AR$2,K$17&lt;='Drop Downs'!$AS$2),-INDEX('Input_P&amp;L'!$H$2:$GE$13,MATCH($B26,'Input_P&amp;L'!$F$2:$F$13,0),MATCH($A42&amp;K$18,'Input_P&amp;L'!$H$19:$GE$19&amp;'Input_P&amp;L'!$H$21:$GE$21,0))/$W$19,IF(AND(Input!$C$2='Drop Downs'!$AR$3,K$17&lt;='Drop Downs'!$AS$3),-INDEX('Input_P&amp;L'!$H$2:$GE$13,MATCH($B26,'Input_P&amp;L'!$F$2:$F$13,0),MATCH($A42&amp;K$18,'Input_P&amp;L'!$H$19:$GE$19&amp;'Input_P&amp;L'!$H$21:$GE$21,0))/$W$19,IF(AND(Input!$C$2='Drop Downs'!$AR$4,K$17&lt;='Drop Downs'!$AS$4),-INDEX('Input_P&amp;L'!$H$2:$GE$13,MATCH($B26,'Input_P&amp;L'!$F$2:$F$13,0),MATCH($A42&amp;K$18,'Input_P&amp;L'!$H$19:$GE$19&amp;'Input_P&amp;L'!$H$21:$GE$21,0))/$W$19,""))),"")*SUMIFS($C$14:$N$14,$C$12:$N$12,$B42),)</f>
        <v>0</v>
      </c>
      <c r="L42" s="1213">
        <f t="array" ref="L42">IFERROR(IFERROR(IF(AND(Input!$C$2='Drop Downs'!$AR$2,L$17&lt;='Drop Downs'!$AS$2),-INDEX('Input_P&amp;L'!$H$2:$GE$13,MATCH($B26,'Input_P&amp;L'!$F$2:$F$13,0),MATCH($A42&amp;L$18,'Input_P&amp;L'!$H$19:$GE$19&amp;'Input_P&amp;L'!$H$21:$GE$21,0))/$W$19,IF(AND(Input!$C$2='Drop Downs'!$AR$3,L$17&lt;='Drop Downs'!$AS$3),-INDEX('Input_P&amp;L'!$H$2:$GE$13,MATCH($B26,'Input_P&amp;L'!$F$2:$F$13,0),MATCH($A42&amp;L$18,'Input_P&amp;L'!$H$19:$GE$19&amp;'Input_P&amp;L'!$H$21:$GE$21,0))/$W$19,IF(AND(Input!$C$2='Drop Downs'!$AR$4,L$17&lt;='Drop Downs'!$AS$4),-INDEX('Input_P&amp;L'!$H$2:$GE$13,MATCH($B26,'Input_P&amp;L'!$F$2:$F$13,0),MATCH($A42&amp;L$18,'Input_P&amp;L'!$H$19:$GE$19&amp;'Input_P&amp;L'!$H$21:$GE$21,0))/$W$19,""))),"")*SUMIFS($C$14:$N$14,$C$12:$N$12,$B42),)</f>
        <v>0</v>
      </c>
      <c r="M42" s="1213">
        <f t="array" ref="M42">IFERROR(IFERROR(IF(AND(Input!$C$2='Drop Downs'!$AR$2,M$17&lt;='Drop Downs'!$AS$2),-INDEX('Input_P&amp;L'!$H$2:$GE$13,MATCH($B26,'Input_P&amp;L'!$F$2:$F$13,0),MATCH($A42&amp;M$18,'Input_P&amp;L'!$H$19:$GE$19&amp;'Input_P&amp;L'!$H$21:$GE$21,0))/$W$19,IF(AND(Input!$C$2='Drop Downs'!$AR$3,M$17&lt;='Drop Downs'!$AS$3),-INDEX('Input_P&amp;L'!$H$2:$GE$13,MATCH($B26,'Input_P&amp;L'!$F$2:$F$13,0),MATCH($A42&amp;M$18,'Input_P&amp;L'!$H$19:$GE$19&amp;'Input_P&amp;L'!$H$21:$GE$21,0))/$W$19,IF(AND(Input!$C$2='Drop Downs'!$AR$4,M$17&lt;='Drop Downs'!$AS$4),-INDEX('Input_P&amp;L'!$H$2:$GE$13,MATCH($B26,'Input_P&amp;L'!$F$2:$F$13,0),MATCH($A42&amp;M$18,'Input_P&amp;L'!$H$19:$GE$19&amp;'Input_P&amp;L'!$H$21:$GE$21,0))/$W$19,""))),"")*SUMIFS($C$14:$N$14,$C$12:$N$12,$B42),)</f>
        <v>0</v>
      </c>
      <c r="N42" s="1213">
        <f t="array" ref="N42">IFERROR(IFERROR(IF(AND(Input!$C$2='Drop Downs'!$AR$2,N$17&lt;='Drop Downs'!$AS$2),-INDEX('Input_P&amp;L'!$H$2:$GE$13,MATCH($B26,'Input_P&amp;L'!$F$2:$F$13,0),MATCH($A42&amp;N$18,'Input_P&amp;L'!$H$19:$GE$19&amp;'Input_P&amp;L'!$H$21:$GE$21,0))/$W$19,IF(AND(Input!$C$2='Drop Downs'!$AR$3,N$17&lt;='Drop Downs'!$AS$3),-INDEX('Input_P&amp;L'!$H$2:$GE$13,MATCH($B26,'Input_P&amp;L'!$F$2:$F$13,0),MATCH($A42&amp;N$18,'Input_P&amp;L'!$H$19:$GE$19&amp;'Input_P&amp;L'!$H$21:$GE$21,0))/$W$19,IF(AND(Input!$C$2='Drop Downs'!$AR$4,N$17&lt;='Drop Downs'!$AS$4),-INDEX('Input_P&amp;L'!$H$2:$GE$13,MATCH($B26,'Input_P&amp;L'!$F$2:$F$13,0),MATCH($A42&amp;N$18,'Input_P&amp;L'!$H$19:$GE$19&amp;'Input_P&amp;L'!$H$21:$GE$21,0))/$W$19,""))),"")*SUMIFS($C$14:$N$14,$C$12:$N$12,$B42),)</f>
        <v>0</v>
      </c>
      <c r="O42" s="1213">
        <f t="array" ref="O42">IFERROR(IFERROR(IF(AND(Input!$C$2='Drop Downs'!$AR$2,O$17&lt;='Drop Downs'!$AS$2),-INDEX('Input_P&amp;L'!$H$2:$GE$13,MATCH($B26,'Input_P&amp;L'!$F$2:$F$13,0),MATCH($A42&amp;O$18,'Input_P&amp;L'!$H$19:$GE$19&amp;'Input_P&amp;L'!$H$21:$GE$21,0))/$W$19,IF(AND(Input!$C$2='Drop Downs'!$AR$3,O$17&lt;='Drop Downs'!$AS$3),-INDEX('Input_P&amp;L'!$H$2:$GE$13,MATCH($B26,'Input_P&amp;L'!$F$2:$F$13,0),MATCH($A42&amp;O$18,'Input_P&amp;L'!$H$19:$GE$19&amp;'Input_P&amp;L'!$H$21:$GE$21,0))/$W$19,IF(AND(Input!$C$2='Drop Downs'!$AR$4,O$17&lt;='Drop Downs'!$AS$4),-INDEX('Input_P&amp;L'!$H$2:$GE$13,MATCH($B26,'Input_P&amp;L'!$F$2:$F$13,0),MATCH($A42&amp;O$18,'Input_P&amp;L'!$H$19:$GE$19&amp;'Input_P&amp;L'!$H$21:$GE$21,0))/$W$19,""))),"")*SUMIFS($C$14:$N$14,$C$12:$N$12,$B42),)</f>
        <v>0</v>
      </c>
      <c r="P42" s="1213">
        <f t="array" ref="P42">IFERROR(IFERROR(IF(AND(Input!$C$2='Drop Downs'!$AR$2,P$17&lt;='Drop Downs'!$AS$2),-INDEX('Input_P&amp;L'!$H$2:$GE$13,MATCH($B26,'Input_P&amp;L'!$F$2:$F$13,0),MATCH($A42&amp;P$18,'Input_P&amp;L'!$H$19:$GE$19&amp;'Input_P&amp;L'!$H$21:$GE$21,0))/$W$19,IF(AND(Input!$C$2='Drop Downs'!$AR$3,P$17&lt;='Drop Downs'!$AS$3),-INDEX('Input_P&amp;L'!$H$2:$GE$13,MATCH($B26,'Input_P&amp;L'!$F$2:$F$13,0),MATCH($A42&amp;P$18,'Input_P&amp;L'!$H$19:$GE$19&amp;'Input_P&amp;L'!$H$21:$GE$21,0))/$W$19,IF(AND(Input!$C$2='Drop Downs'!$AR$4,P$17&lt;='Drop Downs'!$AS$4),-INDEX('Input_P&amp;L'!$H$2:$GE$13,MATCH($B26,'Input_P&amp;L'!$F$2:$F$13,0),MATCH($A42&amp;P$18,'Input_P&amp;L'!$H$19:$GE$19&amp;'Input_P&amp;L'!$H$21:$GE$21,0))/$W$19,""))),"")*SUMIFS($C$14:$N$14,$C$12:$N$12,$B42),)</f>
        <v>0</v>
      </c>
      <c r="Q42" s="1213">
        <f t="array" ref="Q42">IFERROR(IFERROR(IF(AND(Input!$C$2='Drop Downs'!$AR$2,Q$17&lt;='Drop Downs'!$AS$2),-INDEX('Input_P&amp;L'!$H$2:$GE$13,MATCH($B26,'Input_P&amp;L'!$F$2:$F$13,0),MATCH($A42&amp;Q$18,'Input_P&amp;L'!$H$19:$GE$19&amp;'Input_P&amp;L'!$H$21:$GE$21,0))/$W$19,IF(AND(Input!$C$2='Drop Downs'!$AR$3,Q$17&lt;='Drop Downs'!$AS$3),-INDEX('Input_P&amp;L'!$H$2:$GE$13,MATCH($B26,'Input_P&amp;L'!$F$2:$F$13,0),MATCH($A42&amp;Q$18,'Input_P&amp;L'!$H$19:$GE$19&amp;'Input_P&amp;L'!$H$21:$GE$21,0))/$W$19,IF(AND(Input!$C$2='Drop Downs'!$AR$4,Q$17&lt;='Drop Downs'!$AS$4),-INDEX('Input_P&amp;L'!$H$2:$GE$13,MATCH($B26,'Input_P&amp;L'!$F$2:$F$13,0),MATCH($A42&amp;Q$18,'Input_P&amp;L'!$H$19:$GE$19&amp;'Input_P&amp;L'!$H$21:$GE$21,0))/$W$19,""))),"")*SUMIFS($C$14:$N$14,$C$12:$N$12,$B42),)</f>
        <v>0</v>
      </c>
      <c r="R42" s="1213">
        <f t="array" ref="R42">IFERROR(IFERROR(IF(AND(Input!$C$2='Drop Downs'!$AR$2,R$17&lt;='Drop Downs'!$AS$2),-INDEX('Input_P&amp;L'!$H$2:$GE$13,MATCH($B26,'Input_P&amp;L'!$F$2:$F$13,0),MATCH($A42&amp;R$18,'Input_P&amp;L'!$H$19:$GE$19&amp;'Input_P&amp;L'!$H$21:$GE$21,0))/$W$19,IF(AND(Input!$C$2='Drop Downs'!$AR$3,R$17&lt;='Drop Downs'!$AS$3),-INDEX('Input_P&amp;L'!$H$2:$GE$13,MATCH($B26,'Input_P&amp;L'!$F$2:$F$13,0),MATCH($A42&amp;R$18,'Input_P&amp;L'!$H$19:$GE$19&amp;'Input_P&amp;L'!$H$21:$GE$21,0))/$W$19,IF(AND(Input!$C$2='Drop Downs'!$AR$4,R$17&lt;='Drop Downs'!$AS$4),-INDEX('Input_P&amp;L'!$H$2:$GE$13,MATCH($B26,'Input_P&amp;L'!$F$2:$F$13,0),MATCH($A42&amp;R$18,'Input_P&amp;L'!$H$19:$GE$19&amp;'Input_P&amp;L'!$H$21:$GE$21,0))/$W$19,""))),"")*SUMIFS($C$14:$N$14,$C$12:$N$12,$B42),)</f>
        <v>0</v>
      </c>
      <c r="T42" s="1205"/>
    </row>
    <row r="43" spans="1:20">
      <c r="A43" s="1172" t="s">
        <v>741</v>
      </c>
      <c r="B43" s="1206" t="s">
        <v>367</v>
      </c>
      <c r="C43" s="1213">
        <f t="array" ref="C43">IFERROR(IFERROR(IF(AND(Input!$C$2='Drop Downs'!$AR$2,C$17&lt;='Drop Downs'!$AS$2),-INDEX('Input_P&amp;L'!$H$2:$GE$13,MATCH($B27,'Input_P&amp;L'!$F$2:$F$13,0),MATCH($A43&amp;C$18,'Input_P&amp;L'!$H$19:$GE$19&amp;'Input_P&amp;L'!$H$21:$GE$21,0))/$W$19,IF(AND(Input!$C$2='Drop Downs'!$AR$3,C$17&lt;='Drop Downs'!$AS$3),-INDEX('Input_P&amp;L'!$H$2:$GE$13,MATCH($B27,'Input_P&amp;L'!$F$2:$F$13,0),MATCH($A43&amp;C$18,'Input_P&amp;L'!$H$19:$GE$19&amp;'Input_P&amp;L'!$H$21:$GE$21,0))/$W$19,IF(AND(Input!$C$2='Drop Downs'!$AR$4,C$17&lt;='Drop Downs'!$AS$4),-INDEX('Input_P&amp;L'!$H$2:$GE$13,MATCH($B27,'Input_P&amp;L'!$F$2:$F$13,0),MATCH($A43&amp;C$18,'Input_P&amp;L'!$H$19:$GE$19&amp;'Input_P&amp;L'!$H$21:$GE$21,0))/$W$19,""))),"")*SUMIFS($C$14:$N$14,$C$12:$N$12,$B43),)</f>
        <v>0</v>
      </c>
      <c r="D43" s="1213">
        <f t="array" ref="D43">IFERROR(IFERROR(IF(AND(Input!$C$2='Drop Downs'!$AR$2,D$17&lt;='Drop Downs'!$AS$2),-INDEX('Input_P&amp;L'!$H$2:$GE$13,MATCH($B27,'Input_P&amp;L'!$F$2:$F$13,0),MATCH($A43&amp;D$18,'Input_P&amp;L'!$H$19:$GE$19&amp;'Input_P&amp;L'!$H$21:$GE$21,0))/$W$19,IF(AND(Input!$C$2='Drop Downs'!$AR$3,D$17&lt;='Drop Downs'!$AS$3),-INDEX('Input_P&amp;L'!$H$2:$GE$13,MATCH($B27,'Input_P&amp;L'!$F$2:$F$13,0),MATCH($A43&amp;D$18,'Input_P&amp;L'!$H$19:$GE$19&amp;'Input_P&amp;L'!$H$21:$GE$21,0))/$W$19,IF(AND(Input!$C$2='Drop Downs'!$AR$4,D$17&lt;='Drop Downs'!$AS$4),-INDEX('Input_P&amp;L'!$H$2:$GE$13,MATCH($B27,'Input_P&amp;L'!$F$2:$F$13,0),MATCH($A43&amp;D$18,'Input_P&amp;L'!$H$19:$GE$19&amp;'Input_P&amp;L'!$H$21:$GE$21,0))/$W$19,""))),"")*SUMIFS($C$14:$N$14,$C$12:$N$12,$B43),)</f>
        <v>0</v>
      </c>
      <c r="E43" s="1213">
        <f t="array" ref="E43">IFERROR(IFERROR(IF(AND(Input!$C$2='Drop Downs'!$AR$2,E$17&lt;='Drop Downs'!$AS$2),-INDEX('Input_P&amp;L'!$H$2:$GE$13,MATCH($B27,'Input_P&amp;L'!$F$2:$F$13,0),MATCH($A43&amp;E$18,'Input_P&amp;L'!$H$19:$GE$19&amp;'Input_P&amp;L'!$H$21:$GE$21,0))/$W$19,IF(AND(Input!$C$2='Drop Downs'!$AR$3,E$17&lt;='Drop Downs'!$AS$3),-INDEX('Input_P&amp;L'!$H$2:$GE$13,MATCH($B27,'Input_P&amp;L'!$F$2:$F$13,0),MATCH($A43&amp;E$18,'Input_P&amp;L'!$H$19:$GE$19&amp;'Input_P&amp;L'!$H$21:$GE$21,0))/$W$19,IF(AND(Input!$C$2='Drop Downs'!$AR$4,E$17&lt;='Drop Downs'!$AS$4),-INDEX('Input_P&amp;L'!$H$2:$GE$13,MATCH($B27,'Input_P&amp;L'!$F$2:$F$13,0),MATCH($A43&amp;E$18,'Input_P&amp;L'!$H$19:$GE$19&amp;'Input_P&amp;L'!$H$21:$GE$21,0))/$W$19,""))),"")*SUMIFS($C$14:$N$14,$C$12:$N$12,$B43),)</f>
        <v>0</v>
      </c>
      <c r="F43" s="1213">
        <f t="array" ref="F43">IFERROR(IFERROR(IF(AND(Input!$C$2='Drop Downs'!$AR$2,F$17&lt;='Drop Downs'!$AS$2),-INDEX('Input_P&amp;L'!$H$2:$GE$13,MATCH($B27,'Input_P&amp;L'!$F$2:$F$13,0),MATCH($A43&amp;F$18,'Input_P&amp;L'!$H$19:$GE$19&amp;'Input_P&amp;L'!$H$21:$GE$21,0))/$W$19,IF(AND(Input!$C$2='Drop Downs'!$AR$3,F$17&lt;='Drop Downs'!$AS$3),-INDEX('Input_P&amp;L'!$H$2:$GE$13,MATCH($B27,'Input_P&amp;L'!$F$2:$F$13,0),MATCH($A43&amp;F$18,'Input_P&amp;L'!$H$19:$GE$19&amp;'Input_P&amp;L'!$H$21:$GE$21,0))/$W$19,IF(AND(Input!$C$2='Drop Downs'!$AR$4,F$17&lt;='Drop Downs'!$AS$4),-INDEX('Input_P&amp;L'!$H$2:$GE$13,MATCH($B27,'Input_P&amp;L'!$F$2:$F$13,0),MATCH($A43&amp;F$18,'Input_P&amp;L'!$H$19:$GE$19&amp;'Input_P&amp;L'!$H$21:$GE$21,0))/$W$19,""))),"")*SUMIFS($C$14:$N$14,$C$12:$N$12,$B43),)</f>
        <v>0</v>
      </c>
      <c r="G43" s="1213">
        <f t="array" ref="G43">IFERROR(IFERROR(IF(AND(Input!$C$2='Drop Downs'!$AR$2,G$17&lt;='Drop Downs'!$AS$2),-INDEX('Input_P&amp;L'!$H$2:$GE$13,MATCH($B27,'Input_P&amp;L'!$F$2:$F$13,0),MATCH($A43&amp;G$18,'Input_P&amp;L'!$H$19:$GE$19&amp;'Input_P&amp;L'!$H$21:$GE$21,0))/$W$19,IF(AND(Input!$C$2='Drop Downs'!$AR$3,G$17&lt;='Drop Downs'!$AS$3),-INDEX('Input_P&amp;L'!$H$2:$GE$13,MATCH($B27,'Input_P&amp;L'!$F$2:$F$13,0),MATCH($A43&amp;G$18,'Input_P&amp;L'!$H$19:$GE$19&amp;'Input_P&amp;L'!$H$21:$GE$21,0))/$W$19,IF(AND(Input!$C$2='Drop Downs'!$AR$4,G$17&lt;='Drop Downs'!$AS$4),-INDEX('Input_P&amp;L'!$H$2:$GE$13,MATCH($B27,'Input_P&amp;L'!$F$2:$F$13,0),MATCH($A43&amp;G$18,'Input_P&amp;L'!$H$19:$GE$19&amp;'Input_P&amp;L'!$H$21:$GE$21,0))/$W$19,""))),"")*SUMIFS($C$14:$N$14,$C$12:$N$12,$B43),)</f>
        <v>0</v>
      </c>
      <c r="H43" s="1213">
        <f t="array" ref="H43">IFERROR(IFERROR(IF(AND(Input!$C$2='Drop Downs'!$AR$2,H$17&lt;='Drop Downs'!$AS$2),-INDEX('Input_P&amp;L'!$H$2:$GE$13,MATCH($B27,'Input_P&amp;L'!$F$2:$F$13,0),MATCH($A43&amp;H$18,'Input_P&amp;L'!$H$19:$GE$19&amp;'Input_P&amp;L'!$H$21:$GE$21,0))/$W$19,IF(AND(Input!$C$2='Drop Downs'!$AR$3,H$17&lt;='Drop Downs'!$AS$3),-INDEX('Input_P&amp;L'!$H$2:$GE$13,MATCH($B27,'Input_P&amp;L'!$F$2:$F$13,0),MATCH($A43&amp;H$18,'Input_P&amp;L'!$H$19:$GE$19&amp;'Input_P&amp;L'!$H$21:$GE$21,0))/$W$19,IF(AND(Input!$C$2='Drop Downs'!$AR$4,H$17&lt;='Drop Downs'!$AS$4),-INDEX('Input_P&amp;L'!$H$2:$GE$13,MATCH($B27,'Input_P&amp;L'!$F$2:$F$13,0),MATCH($A43&amp;H$18,'Input_P&amp;L'!$H$19:$GE$19&amp;'Input_P&amp;L'!$H$21:$GE$21,0))/$W$19,""))),"")*SUMIFS($C$14:$N$14,$C$12:$N$12,$B43),)</f>
        <v>0</v>
      </c>
      <c r="I43" s="1213">
        <f t="array" ref="I43">IFERROR(IFERROR(IF(AND(Input!$C$2='Drop Downs'!$AR$2,I$17&lt;='Drop Downs'!$AS$2),-INDEX('Input_P&amp;L'!$H$2:$GE$13,MATCH($B27,'Input_P&amp;L'!$F$2:$F$13,0),MATCH($A43&amp;I$18,'Input_P&amp;L'!$H$19:$GE$19&amp;'Input_P&amp;L'!$H$21:$GE$21,0))/$W$19,IF(AND(Input!$C$2='Drop Downs'!$AR$3,I$17&lt;='Drop Downs'!$AS$3),-INDEX('Input_P&amp;L'!$H$2:$GE$13,MATCH($B27,'Input_P&amp;L'!$F$2:$F$13,0),MATCH($A43&amp;I$18,'Input_P&amp;L'!$H$19:$GE$19&amp;'Input_P&amp;L'!$H$21:$GE$21,0))/$W$19,IF(AND(Input!$C$2='Drop Downs'!$AR$4,I$17&lt;='Drop Downs'!$AS$4),-INDEX('Input_P&amp;L'!$H$2:$GE$13,MATCH($B27,'Input_P&amp;L'!$F$2:$F$13,0),MATCH($A43&amp;I$18,'Input_P&amp;L'!$H$19:$GE$19&amp;'Input_P&amp;L'!$H$21:$GE$21,0))/$W$19,""))),"")*SUMIFS($C$14:$N$14,$C$12:$N$12,$B43),)</f>
        <v>0</v>
      </c>
      <c r="J43" s="1213">
        <f t="array" ref="J43">IFERROR(IFERROR(IF(AND(Input!$C$2='Drop Downs'!$AR$2,J$17&lt;='Drop Downs'!$AS$2),-INDEX('Input_P&amp;L'!$H$2:$GE$13,MATCH($B27,'Input_P&amp;L'!$F$2:$F$13,0),MATCH($A43&amp;J$18,'Input_P&amp;L'!$H$19:$GE$19&amp;'Input_P&amp;L'!$H$21:$GE$21,0))/$W$19,IF(AND(Input!$C$2='Drop Downs'!$AR$3,J$17&lt;='Drop Downs'!$AS$3),-INDEX('Input_P&amp;L'!$H$2:$GE$13,MATCH($B27,'Input_P&amp;L'!$F$2:$F$13,0),MATCH($A43&amp;J$18,'Input_P&amp;L'!$H$19:$GE$19&amp;'Input_P&amp;L'!$H$21:$GE$21,0))/$W$19,IF(AND(Input!$C$2='Drop Downs'!$AR$4,J$17&lt;='Drop Downs'!$AS$4),-INDEX('Input_P&amp;L'!$H$2:$GE$13,MATCH($B27,'Input_P&amp;L'!$F$2:$F$13,0),MATCH($A43&amp;J$18,'Input_P&amp;L'!$H$19:$GE$19&amp;'Input_P&amp;L'!$H$21:$GE$21,0))/$W$19,""))),"")*SUMIFS($C$14:$N$14,$C$12:$N$12,$B43),)</f>
        <v>0</v>
      </c>
      <c r="K43" s="1213">
        <f t="array" ref="K43">IFERROR(IFERROR(IF(AND(Input!$C$2='Drop Downs'!$AR$2,K$17&lt;='Drop Downs'!$AS$2),-INDEX('Input_P&amp;L'!$H$2:$GE$13,MATCH($B27,'Input_P&amp;L'!$F$2:$F$13,0),MATCH($A43&amp;K$18,'Input_P&amp;L'!$H$19:$GE$19&amp;'Input_P&amp;L'!$H$21:$GE$21,0))/$W$19,IF(AND(Input!$C$2='Drop Downs'!$AR$3,K$17&lt;='Drop Downs'!$AS$3),-INDEX('Input_P&amp;L'!$H$2:$GE$13,MATCH($B27,'Input_P&amp;L'!$F$2:$F$13,0),MATCH($A43&amp;K$18,'Input_P&amp;L'!$H$19:$GE$19&amp;'Input_P&amp;L'!$H$21:$GE$21,0))/$W$19,IF(AND(Input!$C$2='Drop Downs'!$AR$4,K$17&lt;='Drop Downs'!$AS$4),-INDEX('Input_P&amp;L'!$H$2:$GE$13,MATCH($B27,'Input_P&amp;L'!$F$2:$F$13,0),MATCH($A43&amp;K$18,'Input_P&amp;L'!$H$19:$GE$19&amp;'Input_P&amp;L'!$H$21:$GE$21,0))/$W$19,""))),"")*SUMIFS($C$14:$N$14,$C$12:$N$12,$B43),)</f>
        <v>0</v>
      </c>
      <c r="L43" s="1213">
        <f t="array" ref="L43">IFERROR(IFERROR(IF(AND(Input!$C$2='Drop Downs'!$AR$2,L$17&lt;='Drop Downs'!$AS$2),-INDEX('Input_P&amp;L'!$H$2:$GE$13,MATCH($B27,'Input_P&amp;L'!$F$2:$F$13,0),MATCH($A43&amp;L$18,'Input_P&amp;L'!$H$19:$GE$19&amp;'Input_P&amp;L'!$H$21:$GE$21,0))/$W$19,IF(AND(Input!$C$2='Drop Downs'!$AR$3,L$17&lt;='Drop Downs'!$AS$3),-INDEX('Input_P&amp;L'!$H$2:$GE$13,MATCH($B27,'Input_P&amp;L'!$F$2:$F$13,0),MATCH($A43&amp;L$18,'Input_P&amp;L'!$H$19:$GE$19&amp;'Input_P&amp;L'!$H$21:$GE$21,0))/$W$19,IF(AND(Input!$C$2='Drop Downs'!$AR$4,L$17&lt;='Drop Downs'!$AS$4),-INDEX('Input_P&amp;L'!$H$2:$GE$13,MATCH($B27,'Input_P&amp;L'!$F$2:$F$13,0),MATCH($A43&amp;L$18,'Input_P&amp;L'!$H$19:$GE$19&amp;'Input_P&amp;L'!$H$21:$GE$21,0))/$W$19,""))),"")*SUMIFS($C$14:$N$14,$C$12:$N$12,$B43),)</f>
        <v>0</v>
      </c>
      <c r="M43" s="1213">
        <f t="array" ref="M43">IFERROR(IFERROR(IF(AND(Input!$C$2='Drop Downs'!$AR$2,M$17&lt;='Drop Downs'!$AS$2),-INDEX('Input_P&amp;L'!$H$2:$GE$13,MATCH($B27,'Input_P&amp;L'!$F$2:$F$13,0),MATCH($A43&amp;M$18,'Input_P&amp;L'!$H$19:$GE$19&amp;'Input_P&amp;L'!$H$21:$GE$21,0))/$W$19,IF(AND(Input!$C$2='Drop Downs'!$AR$3,M$17&lt;='Drop Downs'!$AS$3),-INDEX('Input_P&amp;L'!$H$2:$GE$13,MATCH($B27,'Input_P&amp;L'!$F$2:$F$13,0),MATCH($A43&amp;M$18,'Input_P&amp;L'!$H$19:$GE$19&amp;'Input_P&amp;L'!$H$21:$GE$21,0))/$W$19,IF(AND(Input!$C$2='Drop Downs'!$AR$4,M$17&lt;='Drop Downs'!$AS$4),-INDEX('Input_P&amp;L'!$H$2:$GE$13,MATCH($B27,'Input_P&amp;L'!$F$2:$F$13,0),MATCH($A43&amp;M$18,'Input_P&amp;L'!$H$19:$GE$19&amp;'Input_P&amp;L'!$H$21:$GE$21,0))/$W$19,""))),"")*SUMIFS($C$14:$N$14,$C$12:$N$12,$B43),)</f>
        <v>0</v>
      </c>
      <c r="N43" s="1213">
        <f t="array" ref="N43">IFERROR(IFERROR(IF(AND(Input!$C$2='Drop Downs'!$AR$2,N$17&lt;='Drop Downs'!$AS$2),-INDEX('Input_P&amp;L'!$H$2:$GE$13,MATCH($B27,'Input_P&amp;L'!$F$2:$F$13,0),MATCH($A43&amp;N$18,'Input_P&amp;L'!$H$19:$GE$19&amp;'Input_P&amp;L'!$H$21:$GE$21,0))/$W$19,IF(AND(Input!$C$2='Drop Downs'!$AR$3,N$17&lt;='Drop Downs'!$AS$3),-INDEX('Input_P&amp;L'!$H$2:$GE$13,MATCH($B27,'Input_P&amp;L'!$F$2:$F$13,0),MATCH($A43&amp;N$18,'Input_P&amp;L'!$H$19:$GE$19&amp;'Input_P&amp;L'!$H$21:$GE$21,0))/$W$19,IF(AND(Input!$C$2='Drop Downs'!$AR$4,N$17&lt;='Drop Downs'!$AS$4),-INDEX('Input_P&amp;L'!$H$2:$GE$13,MATCH($B27,'Input_P&amp;L'!$F$2:$F$13,0),MATCH($A43&amp;N$18,'Input_P&amp;L'!$H$19:$GE$19&amp;'Input_P&amp;L'!$H$21:$GE$21,0))/$W$19,""))),"")*SUMIFS($C$14:$N$14,$C$12:$N$12,$B43),)</f>
        <v>0</v>
      </c>
      <c r="O43" s="1213">
        <f t="array" ref="O43">IFERROR(IFERROR(IF(AND(Input!$C$2='Drop Downs'!$AR$2,O$17&lt;='Drop Downs'!$AS$2),-INDEX('Input_P&amp;L'!$H$2:$GE$13,MATCH($B27,'Input_P&amp;L'!$F$2:$F$13,0),MATCH($A43&amp;O$18,'Input_P&amp;L'!$H$19:$GE$19&amp;'Input_P&amp;L'!$H$21:$GE$21,0))/$W$19,IF(AND(Input!$C$2='Drop Downs'!$AR$3,O$17&lt;='Drop Downs'!$AS$3),-INDEX('Input_P&amp;L'!$H$2:$GE$13,MATCH($B27,'Input_P&amp;L'!$F$2:$F$13,0),MATCH($A43&amp;O$18,'Input_P&amp;L'!$H$19:$GE$19&amp;'Input_P&amp;L'!$H$21:$GE$21,0))/$W$19,IF(AND(Input!$C$2='Drop Downs'!$AR$4,O$17&lt;='Drop Downs'!$AS$4),-INDEX('Input_P&amp;L'!$H$2:$GE$13,MATCH($B27,'Input_P&amp;L'!$F$2:$F$13,0),MATCH($A43&amp;O$18,'Input_P&amp;L'!$H$19:$GE$19&amp;'Input_P&amp;L'!$H$21:$GE$21,0))/$W$19,""))),"")*SUMIFS($C$14:$N$14,$C$12:$N$12,$B43),)</f>
        <v>0</v>
      </c>
      <c r="P43" s="1213">
        <f t="array" ref="P43">IFERROR(IFERROR(IF(AND(Input!$C$2='Drop Downs'!$AR$2,P$17&lt;='Drop Downs'!$AS$2),-INDEX('Input_P&amp;L'!$H$2:$GE$13,MATCH($B27,'Input_P&amp;L'!$F$2:$F$13,0),MATCH($A43&amp;P$18,'Input_P&amp;L'!$H$19:$GE$19&amp;'Input_P&amp;L'!$H$21:$GE$21,0))/$W$19,IF(AND(Input!$C$2='Drop Downs'!$AR$3,P$17&lt;='Drop Downs'!$AS$3),-INDEX('Input_P&amp;L'!$H$2:$GE$13,MATCH($B27,'Input_P&amp;L'!$F$2:$F$13,0),MATCH($A43&amp;P$18,'Input_P&amp;L'!$H$19:$GE$19&amp;'Input_P&amp;L'!$H$21:$GE$21,0))/$W$19,IF(AND(Input!$C$2='Drop Downs'!$AR$4,P$17&lt;='Drop Downs'!$AS$4),-INDEX('Input_P&amp;L'!$H$2:$GE$13,MATCH($B27,'Input_P&amp;L'!$F$2:$F$13,0),MATCH($A43&amp;P$18,'Input_P&amp;L'!$H$19:$GE$19&amp;'Input_P&amp;L'!$H$21:$GE$21,0))/$W$19,""))),"")*SUMIFS($C$14:$N$14,$C$12:$N$12,$B43),)</f>
        <v>0</v>
      </c>
      <c r="Q43" s="1213">
        <f t="array" ref="Q43">IFERROR(IFERROR(IF(AND(Input!$C$2='Drop Downs'!$AR$2,Q$17&lt;='Drop Downs'!$AS$2),-INDEX('Input_P&amp;L'!$H$2:$GE$13,MATCH($B27,'Input_P&amp;L'!$F$2:$F$13,0),MATCH($A43&amp;Q$18,'Input_P&amp;L'!$H$19:$GE$19&amp;'Input_P&amp;L'!$H$21:$GE$21,0))/$W$19,IF(AND(Input!$C$2='Drop Downs'!$AR$3,Q$17&lt;='Drop Downs'!$AS$3),-INDEX('Input_P&amp;L'!$H$2:$GE$13,MATCH($B27,'Input_P&amp;L'!$F$2:$F$13,0),MATCH($A43&amp;Q$18,'Input_P&amp;L'!$H$19:$GE$19&amp;'Input_P&amp;L'!$H$21:$GE$21,0))/$W$19,IF(AND(Input!$C$2='Drop Downs'!$AR$4,Q$17&lt;='Drop Downs'!$AS$4),-INDEX('Input_P&amp;L'!$H$2:$GE$13,MATCH($B27,'Input_P&amp;L'!$F$2:$F$13,0),MATCH($A43&amp;Q$18,'Input_P&amp;L'!$H$19:$GE$19&amp;'Input_P&amp;L'!$H$21:$GE$21,0))/$W$19,""))),"")*SUMIFS($C$14:$N$14,$C$12:$N$12,$B43),)</f>
        <v>0</v>
      </c>
      <c r="R43" s="1213">
        <f t="array" ref="R43">IFERROR(IFERROR(IF(AND(Input!$C$2='Drop Downs'!$AR$2,R$17&lt;='Drop Downs'!$AS$2),-INDEX('Input_P&amp;L'!$H$2:$GE$13,MATCH($B27,'Input_P&amp;L'!$F$2:$F$13,0),MATCH($A43&amp;R$18,'Input_P&amp;L'!$H$19:$GE$19&amp;'Input_P&amp;L'!$H$21:$GE$21,0))/$W$19,IF(AND(Input!$C$2='Drop Downs'!$AR$3,R$17&lt;='Drop Downs'!$AS$3),-INDEX('Input_P&amp;L'!$H$2:$GE$13,MATCH($B27,'Input_P&amp;L'!$F$2:$F$13,0),MATCH($A43&amp;R$18,'Input_P&amp;L'!$H$19:$GE$19&amp;'Input_P&amp;L'!$H$21:$GE$21,0))/$W$19,IF(AND(Input!$C$2='Drop Downs'!$AR$4,R$17&lt;='Drop Downs'!$AS$4),-INDEX('Input_P&amp;L'!$H$2:$GE$13,MATCH($B27,'Input_P&amp;L'!$F$2:$F$13,0),MATCH($A43&amp;R$18,'Input_P&amp;L'!$H$19:$GE$19&amp;'Input_P&amp;L'!$H$21:$GE$21,0))/$W$19,""))),"")*SUMIFS($C$14:$N$14,$C$12:$N$12,$B43),)</f>
        <v>0</v>
      </c>
      <c r="T43" s="1205"/>
    </row>
    <row r="44" spans="1:20">
      <c r="A44" s="1172" t="s">
        <v>741</v>
      </c>
      <c r="B44" s="1206" t="s">
        <v>368</v>
      </c>
      <c r="C44" s="1213">
        <f t="array" ref="C44">IFERROR(IFERROR(IF(AND(Input!$C$2='Drop Downs'!$AR$2,C$17&lt;='Drop Downs'!$AS$2),-INDEX('Input_P&amp;L'!$H$2:$GE$13,MATCH($B28,'Input_P&amp;L'!$F$2:$F$13,0),MATCH($A44&amp;C$18,'Input_P&amp;L'!$H$19:$GE$19&amp;'Input_P&amp;L'!$H$21:$GE$21,0))/$W$19,IF(AND(Input!$C$2='Drop Downs'!$AR$3,C$17&lt;='Drop Downs'!$AS$3),-INDEX('Input_P&amp;L'!$H$2:$GE$13,MATCH($B28,'Input_P&amp;L'!$F$2:$F$13,0),MATCH($A44&amp;C$18,'Input_P&amp;L'!$H$19:$GE$19&amp;'Input_P&amp;L'!$H$21:$GE$21,0))/$W$19,IF(AND(Input!$C$2='Drop Downs'!$AR$4,C$17&lt;='Drop Downs'!$AS$4),-INDEX('Input_P&amp;L'!$H$2:$GE$13,MATCH($B28,'Input_P&amp;L'!$F$2:$F$13,0),MATCH($A44&amp;C$18,'Input_P&amp;L'!$H$19:$GE$19&amp;'Input_P&amp;L'!$H$21:$GE$21,0))/$W$19,""))),"")*SUMIFS($C$14:$N$14,$C$12:$N$12,$B44),)</f>
        <v>0</v>
      </c>
      <c r="D44" s="1213">
        <f t="array" ref="D44">IFERROR(IFERROR(IF(AND(Input!$C$2='Drop Downs'!$AR$2,D$17&lt;='Drop Downs'!$AS$2),-INDEX('Input_P&amp;L'!$H$2:$GE$13,MATCH($B28,'Input_P&amp;L'!$F$2:$F$13,0),MATCH($A44&amp;D$18,'Input_P&amp;L'!$H$19:$GE$19&amp;'Input_P&amp;L'!$H$21:$GE$21,0))/$W$19,IF(AND(Input!$C$2='Drop Downs'!$AR$3,D$17&lt;='Drop Downs'!$AS$3),-INDEX('Input_P&amp;L'!$H$2:$GE$13,MATCH($B28,'Input_P&amp;L'!$F$2:$F$13,0),MATCH($A44&amp;D$18,'Input_P&amp;L'!$H$19:$GE$19&amp;'Input_P&amp;L'!$H$21:$GE$21,0))/$W$19,IF(AND(Input!$C$2='Drop Downs'!$AR$4,D$17&lt;='Drop Downs'!$AS$4),-INDEX('Input_P&amp;L'!$H$2:$GE$13,MATCH($B28,'Input_P&amp;L'!$F$2:$F$13,0),MATCH($A44&amp;D$18,'Input_P&amp;L'!$H$19:$GE$19&amp;'Input_P&amp;L'!$H$21:$GE$21,0))/$W$19,""))),"")*SUMIFS($C$14:$N$14,$C$12:$N$12,$B44),)</f>
        <v>0</v>
      </c>
      <c r="E44" s="1213">
        <f t="array" ref="E44">IFERROR(IFERROR(IF(AND(Input!$C$2='Drop Downs'!$AR$2,E$17&lt;='Drop Downs'!$AS$2),-INDEX('Input_P&amp;L'!$H$2:$GE$13,MATCH($B28,'Input_P&amp;L'!$F$2:$F$13,0),MATCH($A44&amp;E$18,'Input_P&amp;L'!$H$19:$GE$19&amp;'Input_P&amp;L'!$H$21:$GE$21,0))/$W$19,IF(AND(Input!$C$2='Drop Downs'!$AR$3,E$17&lt;='Drop Downs'!$AS$3),-INDEX('Input_P&amp;L'!$H$2:$GE$13,MATCH($B28,'Input_P&amp;L'!$F$2:$F$13,0),MATCH($A44&amp;E$18,'Input_P&amp;L'!$H$19:$GE$19&amp;'Input_P&amp;L'!$H$21:$GE$21,0))/$W$19,IF(AND(Input!$C$2='Drop Downs'!$AR$4,E$17&lt;='Drop Downs'!$AS$4),-INDEX('Input_P&amp;L'!$H$2:$GE$13,MATCH($B28,'Input_P&amp;L'!$F$2:$F$13,0),MATCH($A44&amp;E$18,'Input_P&amp;L'!$H$19:$GE$19&amp;'Input_P&amp;L'!$H$21:$GE$21,0))/$W$19,""))),"")*SUMIFS($C$14:$N$14,$C$12:$N$12,$B44),)</f>
        <v>0</v>
      </c>
      <c r="F44" s="1213">
        <f t="array" ref="F44">IFERROR(IFERROR(IF(AND(Input!$C$2='Drop Downs'!$AR$2,F$17&lt;='Drop Downs'!$AS$2),-INDEX('Input_P&amp;L'!$H$2:$GE$13,MATCH($B28,'Input_P&amp;L'!$F$2:$F$13,0),MATCH($A44&amp;F$18,'Input_P&amp;L'!$H$19:$GE$19&amp;'Input_P&amp;L'!$H$21:$GE$21,0))/$W$19,IF(AND(Input!$C$2='Drop Downs'!$AR$3,F$17&lt;='Drop Downs'!$AS$3),-INDEX('Input_P&amp;L'!$H$2:$GE$13,MATCH($B28,'Input_P&amp;L'!$F$2:$F$13,0),MATCH($A44&amp;F$18,'Input_P&amp;L'!$H$19:$GE$19&amp;'Input_P&amp;L'!$H$21:$GE$21,0))/$W$19,IF(AND(Input!$C$2='Drop Downs'!$AR$4,F$17&lt;='Drop Downs'!$AS$4),-INDEX('Input_P&amp;L'!$H$2:$GE$13,MATCH($B28,'Input_P&amp;L'!$F$2:$F$13,0),MATCH($A44&amp;F$18,'Input_P&amp;L'!$H$19:$GE$19&amp;'Input_P&amp;L'!$H$21:$GE$21,0))/$W$19,""))),"")*SUMIFS($C$14:$N$14,$C$12:$N$12,$B44),)</f>
        <v>0</v>
      </c>
      <c r="G44" s="1213">
        <f t="array" ref="G44">IFERROR(IFERROR(IF(AND(Input!$C$2='Drop Downs'!$AR$2,G$17&lt;='Drop Downs'!$AS$2),-INDEX('Input_P&amp;L'!$H$2:$GE$13,MATCH($B28,'Input_P&amp;L'!$F$2:$F$13,0),MATCH($A44&amp;G$18,'Input_P&amp;L'!$H$19:$GE$19&amp;'Input_P&amp;L'!$H$21:$GE$21,0))/$W$19,IF(AND(Input!$C$2='Drop Downs'!$AR$3,G$17&lt;='Drop Downs'!$AS$3),-INDEX('Input_P&amp;L'!$H$2:$GE$13,MATCH($B28,'Input_P&amp;L'!$F$2:$F$13,0),MATCH($A44&amp;G$18,'Input_P&amp;L'!$H$19:$GE$19&amp;'Input_P&amp;L'!$H$21:$GE$21,0))/$W$19,IF(AND(Input!$C$2='Drop Downs'!$AR$4,G$17&lt;='Drop Downs'!$AS$4),-INDEX('Input_P&amp;L'!$H$2:$GE$13,MATCH($B28,'Input_P&amp;L'!$F$2:$F$13,0),MATCH($A44&amp;G$18,'Input_P&amp;L'!$H$19:$GE$19&amp;'Input_P&amp;L'!$H$21:$GE$21,0))/$W$19,""))),"")*SUMIFS($C$14:$N$14,$C$12:$N$12,$B44),)</f>
        <v>0</v>
      </c>
      <c r="H44" s="1213">
        <f t="array" ref="H44">IFERROR(IFERROR(IF(AND(Input!$C$2='Drop Downs'!$AR$2,H$17&lt;='Drop Downs'!$AS$2),-INDEX('Input_P&amp;L'!$H$2:$GE$13,MATCH($B28,'Input_P&amp;L'!$F$2:$F$13,0),MATCH($A44&amp;H$18,'Input_P&amp;L'!$H$19:$GE$19&amp;'Input_P&amp;L'!$H$21:$GE$21,0))/$W$19,IF(AND(Input!$C$2='Drop Downs'!$AR$3,H$17&lt;='Drop Downs'!$AS$3),-INDEX('Input_P&amp;L'!$H$2:$GE$13,MATCH($B28,'Input_P&amp;L'!$F$2:$F$13,0),MATCH($A44&amp;H$18,'Input_P&amp;L'!$H$19:$GE$19&amp;'Input_P&amp;L'!$H$21:$GE$21,0))/$W$19,IF(AND(Input!$C$2='Drop Downs'!$AR$4,H$17&lt;='Drop Downs'!$AS$4),-INDEX('Input_P&amp;L'!$H$2:$GE$13,MATCH($B28,'Input_P&amp;L'!$F$2:$F$13,0),MATCH($A44&amp;H$18,'Input_P&amp;L'!$H$19:$GE$19&amp;'Input_P&amp;L'!$H$21:$GE$21,0))/$W$19,""))),"")*SUMIFS($C$14:$N$14,$C$12:$N$12,$B44),)</f>
        <v>0</v>
      </c>
      <c r="I44" s="1213">
        <f t="array" ref="I44">IFERROR(IFERROR(IF(AND(Input!$C$2='Drop Downs'!$AR$2,I$17&lt;='Drop Downs'!$AS$2),-INDEX('Input_P&amp;L'!$H$2:$GE$13,MATCH($B28,'Input_P&amp;L'!$F$2:$F$13,0),MATCH($A44&amp;I$18,'Input_P&amp;L'!$H$19:$GE$19&amp;'Input_P&amp;L'!$H$21:$GE$21,0))/$W$19,IF(AND(Input!$C$2='Drop Downs'!$AR$3,I$17&lt;='Drop Downs'!$AS$3),-INDEX('Input_P&amp;L'!$H$2:$GE$13,MATCH($B28,'Input_P&amp;L'!$F$2:$F$13,0),MATCH($A44&amp;I$18,'Input_P&amp;L'!$H$19:$GE$19&amp;'Input_P&amp;L'!$H$21:$GE$21,0))/$W$19,IF(AND(Input!$C$2='Drop Downs'!$AR$4,I$17&lt;='Drop Downs'!$AS$4),-INDEX('Input_P&amp;L'!$H$2:$GE$13,MATCH($B28,'Input_P&amp;L'!$F$2:$F$13,0),MATCH($A44&amp;I$18,'Input_P&amp;L'!$H$19:$GE$19&amp;'Input_P&amp;L'!$H$21:$GE$21,0))/$W$19,""))),"")*SUMIFS($C$14:$N$14,$C$12:$N$12,$B44),)</f>
        <v>0</v>
      </c>
      <c r="J44" s="1213">
        <f t="array" ref="J44">IFERROR(IFERROR(IF(AND(Input!$C$2='Drop Downs'!$AR$2,J$17&lt;='Drop Downs'!$AS$2),-INDEX('Input_P&amp;L'!$H$2:$GE$13,MATCH($B28,'Input_P&amp;L'!$F$2:$F$13,0),MATCH($A44&amp;J$18,'Input_P&amp;L'!$H$19:$GE$19&amp;'Input_P&amp;L'!$H$21:$GE$21,0))/$W$19,IF(AND(Input!$C$2='Drop Downs'!$AR$3,J$17&lt;='Drop Downs'!$AS$3),-INDEX('Input_P&amp;L'!$H$2:$GE$13,MATCH($B28,'Input_P&amp;L'!$F$2:$F$13,0),MATCH($A44&amp;J$18,'Input_P&amp;L'!$H$19:$GE$19&amp;'Input_P&amp;L'!$H$21:$GE$21,0))/$W$19,IF(AND(Input!$C$2='Drop Downs'!$AR$4,J$17&lt;='Drop Downs'!$AS$4),-INDEX('Input_P&amp;L'!$H$2:$GE$13,MATCH($B28,'Input_P&amp;L'!$F$2:$F$13,0),MATCH($A44&amp;J$18,'Input_P&amp;L'!$H$19:$GE$19&amp;'Input_P&amp;L'!$H$21:$GE$21,0))/$W$19,""))),"")*SUMIFS($C$14:$N$14,$C$12:$N$12,$B44),)</f>
        <v>0</v>
      </c>
      <c r="K44" s="1213">
        <f t="array" ref="K44">IFERROR(IFERROR(IF(AND(Input!$C$2='Drop Downs'!$AR$2,K$17&lt;='Drop Downs'!$AS$2),-INDEX('Input_P&amp;L'!$H$2:$GE$13,MATCH($B28,'Input_P&amp;L'!$F$2:$F$13,0),MATCH($A44&amp;K$18,'Input_P&amp;L'!$H$19:$GE$19&amp;'Input_P&amp;L'!$H$21:$GE$21,0))/$W$19,IF(AND(Input!$C$2='Drop Downs'!$AR$3,K$17&lt;='Drop Downs'!$AS$3),-INDEX('Input_P&amp;L'!$H$2:$GE$13,MATCH($B28,'Input_P&amp;L'!$F$2:$F$13,0),MATCH($A44&amp;K$18,'Input_P&amp;L'!$H$19:$GE$19&amp;'Input_P&amp;L'!$H$21:$GE$21,0))/$W$19,IF(AND(Input!$C$2='Drop Downs'!$AR$4,K$17&lt;='Drop Downs'!$AS$4),-INDEX('Input_P&amp;L'!$H$2:$GE$13,MATCH($B28,'Input_P&amp;L'!$F$2:$F$13,0),MATCH($A44&amp;K$18,'Input_P&amp;L'!$H$19:$GE$19&amp;'Input_P&amp;L'!$H$21:$GE$21,0))/$W$19,""))),"")*SUMIFS($C$14:$N$14,$C$12:$N$12,$B44),)</f>
        <v>0</v>
      </c>
      <c r="L44" s="1213">
        <f t="array" ref="L44">IFERROR(IFERROR(IF(AND(Input!$C$2='Drop Downs'!$AR$2,L$17&lt;='Drop Downs'!$AS$2),-INDEX('Input_P&amp;L'!$H$2:$GE$13,MATCH($B28,'Input_P&amp;L'!$F$2:$F$13,0),MATCH($A44&amp;L$18,'Input_P&amp;L'!$H$19:$GE$19&amp;'Input_P&amp;L'!$H$21:$GE$21,0))/$W$19,IF(AND(Input!$C$2='Drop Downs'!$AR$3,L$17&lt;='Drop Downs'!$AS$3),-INDEX('Input_P&amp;L'!$H$2:$GE$13,MATCH($B28,'Input_P&amp;L'!$F$2:$F$13,0),MATCH($A44&amp;L$18,'Input_P&amp;L'!$H$19:$GE$19&amp;'Input_P&amp;L'!$H$21:$GE$21,0))/$W$19,IF(AND(Input!$C$2='Drop Downs'!$AR$4,L$17&lt;='Drop Downs'!$AS$4),-INDEX('Input_P&amp;L'!$H$2:$GE$13,MATCH($B28,'Input_P&amp;L'!$F$2:$F$13,0),MATCH($A44&amp;L$18,'Input_P&amp;L'!$H$19:$GE$19&amp;'Input_P&amp;L'!$H$21:$GE$21,0))/$W$19,""))),"")*SUMIFS($C$14:$N$14,$C$12:$N$12,$B44),)</f>
        <v>0</v>
      </c>
      <c r="M44" s="1213">
        <f t="array" ref="M44">IFERROR(IFERROR(IF(AND(Input!$C$2='Drop Downs'!$AR$2,M$17&lt;='Drop Downs'!$AS$2),-INDEX('Input_P&amp;L'!$H$2:$GE$13,MATCH($B28,'Input_P&amp;L'!$F$2:$F$13,0),MATCH($A44&amp;M$18,'Input_P&amp;L'!$H$19:$GE$19&amp;'Input_P&amp;L'!$H$21:$GE$21,0))/$W$19,IF(AND(Input!$C$2='Drop Downs'!$AR$3,M$17&lt;='Drop Downs'!$AS$3),-INDEX('Input_P&amp;L'!$H$2:$GE$13,MATCH($B28,'Input_P&amp;L'!$F$2:$F$13,0),MATCH($A44&amp;M$18,'Input_P&amp;L'!$H$19:$GE$19&amp;'Input_P&amp;L'!$H$21:$GE$21,0))/$W$19,IF(AND(Input!$C$2='Drop Downs'!$AR$4,M$17&lt;='Drop Downs'!$AS$4),-INDEX('Input_P&amp;L'!$H$2:$GE$13,MATCH($B28,'Input_P&amp;L'!$F$2:$F$13,0),MATCH($A44&amp;M$18,'Input_P&amp;L'!$H$19:$GE$19&amp;'Input_P&amp;L'!$H$21:$GE$21,0))/$W$19,""))),"")*SUMIFS($C$14:$N$14,$C$12:$N$12,$B44),)</f>
        <v>0</v>
      </c>
      <c r="N44" s="1213">
        <f t="array" ref="N44">IFERROR(IFERROR(IF(AND(Input!$C$2='Drop Downs'!$AR$2,N$17&lt;='Drop Downs'!$AS$2),-INDEX('Input_P&amp;L'!$H$2:$GE$13,MATCH($B28,'Input_P&amp;L'!$F$2:$F$13,0),MATCH($A44&amp;N$18,'Input_P&amp;L'!$H$19:$GE$19&amp;'Input_P&amp;L'!$H$21:$GE$21,0))/$W$19,IF(AND(Input!$C$2='Drop Downs'!$AR$3,N$17&lt;='Drop Downs'!$AS$3),-INDEX('Input_P&amp;L'!$H$2:$GE$13,MATCH($B28,'Input_P&amp;L'!$F$2:$F$13,0),MATCH($A44&amp;N$18,'Input_P&amp;L'!$H$19:$GE$19&amp;'Input_P&amp;L'!$H$21:$GE$21,0))/$W$19,IF(AND(Input!$C$2='Drop Downs'!$AR$4,N$17&lt;='Drop Downs'!$AS$4),-INDEX('Input_P&amp;L'!$H$2:$GE$13,MATCH($B28,'Input_P&amp;L'!$F$2:$F$13,0),MATCH($A44&amp;N$18,'Input_P&amp;L'!$H$19:$GE$19&amp;'Input_P&amp;L'!$H$21:$GE$21,0))/$W$19,""))),"")*SUMIFS($C$14:$N$14,$C$12:$N$12,$B44),)</f>
        <v>0</v>
      </c>
      <c r="O44" s="1213">
        <f t="array" ref="O44">IFERROR(IFERROR(IF(AND(Input!$C$2='Drop Downs'!$AR$2,O$17&lt;='Drop Downs'!$AS$2),-INDEX('Input_P&amp;L'!$H$2:$GE$13,MATCH($B28,'Input_P&amp;L'!$F$2:$F$13,0),MATCH($A44&amp;O$18,'Input_P&amp;L'!$H$19:$GE$19&amp;'Input_P&amp;L'!$H$21:$GE$21,0))/$W$19,IF(AND(Input!$C$2='Drop Downs'!$AR$3,O$17&lt;='Drop Downs'!$AS$3),-INDEX('Input_P&amp;L'!$H$2:$GE$13,MATCH($B28,'Input_P&amp;L'!$F$2:$F$13,0),MATCH($A44&amp;O$18,'Input_P&amp;L'!$H$19:$GE$19&amp;'Input_P&amp;L'!$H$21:$GE$21,0))/$W$19,IF(AND(Input!$C$2='Drop Downs'!$AR$4,O$17&lt;='Drop Downs'!$AS$4),-INDEX('Input_P&amp;L'!$H$2:$GE$13,MATCH($B28,'Input_P&amp;L'!$F$2:$F$13,0),MATCH($A44&amp;O$18,'Input_P&amp;L'!$H$19:$GE$19&amp;'Input_P&amp;L'!$H$21:$GE$21,0))/$W$19,""))),"")*SUMIFS($C$14:$N$14,$C$12:$N$12,$B44),)</f>
        <v>0</v>
      </c>
      <c r="P44" s="1213">
        <f t="array" ref="P44">IFERROR(IFERROR(IF(AND(Input!$C$2='Drop Downs'!$AR$2,P$17&lt;='Drop Downs'!$AS$2),-INDEX('Input_P&amp;L'!$H$2:$GE$13,MATCH($B28,'Input_P&amp;L'!$F$2:$F$13,0),MATCH($A44&amp;P$18,'Input_P&amp;L'!$H$19:$GE$19&amp;'Input_P&amp;L'!$H$21:$GE$21,0))/$W$19,IF(AND(Input!$C$2='Drop Downs'!$AR$3,P$17&lt;='Drop Downs'!$AS$3),-INDEX('Input_P&amp;L'!$H$2:$GE$13,MATCH($B28,'Input_P&amp;L'!$F$2:$F$13,0),MATCH($A44&amp;P$18,'Input_P&amp;L'!$H$19:$GE$19&amp;'Input_P&amp;L'!$H$21:$GE$21,0))/$W$19,IF(AND(Input!$C$2='Drop Downs'!$AR$4,P$17&lt;='Drop Downs'!$AS$4),-INDEX('Input_P&amp;L'!$H$2:$GE$13,MATCH($B28,'Input_P&amp;L'!$F$2:$F$13,0),MATCH($A44&amp;P$18,'Input_P&amp;L'!$H$19:$GE$19&amp;'Input_P&amp;L'!$H$21:$GE$21,0))/$W$19,""))),"")*SUMIFS($C$14:$N$14,$C$12:$N$12,$B44),)</f>
        <v>0</v>
      </c>
      <c r="Q44" s="1213">
        <f t="array" ref="Q44">IFERROR(IFERROR(IF(AND(Input!$C$2='Drop Downs'!$AR$2,Q$17&lt;='Drop Downs'!$AS$2),-INDEX('Input_P&amp;L'!$H$2:$GE$13,MATCH($B28,'Input_P&amp;L'!$F$2:$F$13,0),MATCH($A44&amp;Q$18,'Input_P&amp;L'!$H$19:$GE$19&amp;'Input_P&amp;L'!$H$21:$GE$21,0))/$W$19,IF(AND(Input!$C$2='Drop Downs'!$AR$3,Q$17&lt;='Drop Downs'!$AS$3),-INDEX('Input_P&amp;L'!$H$2:$GE$13,MATCH($B28,'Input_P&amp;L'!$F$2:$F$13,0),MATCH($A44&amp;Q$18,'Input_P&amp;L'!$H$19:$GE$19&amp;'Input_P&amp;L'!$H$21:$GE$21,0))/$W$19,IF(AND(Input!$C$2='Drop Downs'!$AR$4,Q$17&lt;='Drop Downs'!$AS$4),-INDEX('Input_P&amp;L'!$H$2:$GE$13,MATCH($B28,'Input_P&amp;L'!$F$2:$F$13,0),MATCH($A44&amp;Q$18,'Input_P&amp;L'!$H$19:$GE$19&amp;'Input_P&amp;L'!$H$21:$GE$21,0))/$W$19,""))),"")*SUMIFS($C$14:$N$14,$C$12:$N$12,$B44),)</f>
        <v>0</v>
      </c>
      <c r="R44" s="1213">
        <f t="array" ref="R44">IFERROR(IFERROR(IF(AND(Input!$C$2='Drop Downs'!$AR$2,R$17&lt;='Drop Downs'!$AS$2),-INDEX('Input_P&amp;L'!$H$2:$GE$13,MATCH($B28,'Input_P&amp;L'!$F$2:$F$13,0),MATCH($A44&amp;R$18,'Input_P&amp;L'!$H$19:$GE$19&amp;'Input_P&amp;L'!$H$21:$GE$21,0))/$W$19,IF(AND(Input!$C$2='Drop Downs'!$AR$3,R$17&lt;='Drop Downs'!$AS$3),-INDEX('Input_P&amp;L'!$H$2:$GE$13,MATCH($B28,'Input_P&amp;L'!$F$2:$F$13,0),MATCH($A44&amp;R$18,'Input_P&amp;L'!$H$19:$GE$19&amp;'Input_P&amp;L'!$H$21:$GE$21,0))/$W$19,IF(AND(Input!$C$2='Drop Downs'!$AR$4,R$17&lt;='Drop Downs'!$AS$4),-INDEX('Input_P&amp;L'!$H$2:$GE$13,MATCH($B28,'Input_P&amp;L'!$F$2:$F$13,0),MATCH($A44&amp;R$18,'Input_P&amp;L'!$H$19:$GE$19&amp;'Input_P&amp;L'!$H$21:$GE$21,0))/$W$19,""))),"")*SUMIFS($C$14:$N$14,$C$12:$N$12,$B44),)</f>
        <v>0</v>
      </c>
      <c r="T44" s="1205"/>
    </row>
    <row r="45" spans="1:20">
      <c r="A45" s="1172" t="s">
        <v>741</v>
      </c>
      <c r="B45" s="1206" t="s">
        <v>724</v>
      </c>
      <c r="C45" s="1213">
        <f t="array" ref="C45">IFERROR(IFERROR(IF(AND(Input!$C$2='Drop Downs'!$AR$2,C$17&lt;='Drop Downs'!$AS$2),-INDEX('Input_P&amp;L'!$H$2:$GE$13,MATCH($B29,'Input_P&amp;L'!$F$2:$F$13,0),MATCH($A45&amp;C$18,'Input_P&amp;L'!$H$19:$GE$19&amp;'Input_P&amp;L'!$H$21:$GE$21,0))/$W$19,IF(AND(Input!$C$2='Drop Downs'!$AR$3,C$17&lt;='Drop Downs'!$AS$3),-INDEX('Input_P&amp;L'!$H$2:$GE$13,MATCH($B29,'Input_P&amp;L'!$F$2:$F$13,0),MATCH($A45&amp;C$18,'Input_P&amp;L'!$H$19:$GE$19&amp;'Input_P&amp;L'!$H$21:$GE$21,0))/$W$19,IF(AND(Input!$C$2='Drop Downs'!$AR$4,C$17&lt;='Drop Downs'!$AS$4),-INDEX('Input_P&amp;L'!$H$2:$GE$13,MATCH($B29,'Input_P&amp;L'!$F$2:$F$13,0),MATCH($A45&amp;C$18,'Input_P&amp;L'!$H$19:$GE$19&amp;'Input_P&amp;L'!$H$21:$GE$21,0))/$W$19,""))),"")*SUMIFS($C$14:$N$14,$C$12:$N$12,$B45),)</f>
        <v>0</v>
      </c>
      <c r="D45" s="1213">
        <f t="array" ref="D45">IFERROR(IFERROR(IF(AND(Input!$C$2='Drop Downs'!$AR$2,D$17&lt;='Drop Downs'!$AS$2),-INDEX('Input_P&amp;L'!$H$2:$GE$13,MATCH($B29,'Input_P&amp;L'!$F$2:$F$13,0),MATCH($A45&amp;D$18,'Input_P&amp;L'!$H$19:$GE$19&amp;'Input_P&amp;L'!$H$21:$GE$21,0))/$W$19,IF(AND(Input!$C$2='Drop Downs'!$AR$3,D$17&lt;='Drop Downs'!$AS$3),-INDEX('Input_P&amp;L'!$H$2:$GE$13,MATCH($B29,'Input_P&amp;L'!$F$2:$F$13,0),MATCH($A45&amp;D$18,'Input_P&amp;L'!$H$19:$GE$19&amp;'Input_P&amp;L'!$H$21:$GE$21,0))/$W$19,IF(AND(Input!$C$2='Drop Downs'!$AR$4,D$17&lt;='Drop Downs'!$AS$4),-INDEX('Input_P&amp;L'!$H$2:$GE$13,MATCH($B29,'Input_P&amp;L'!$F$2:$F$13,0),MATCH($A45&amp;D$18,'Input_P&amp;L'!$H$19:$GE$19&amp;'Input_P&amp;L'!$H$21:$GE$21,0))/$W$19,""))),"")*SUMIFS($C$14:$N$14,$C$12:$N$12,$B45),)</f>
        <v>0</v>
      </c>
      <c r="E45" s="1213">
        <f t="array" ref="E45">IFERROR(IFERROR(IF(AND(Input!$C$2='Drop Downs'!$AR$2,E$17&lt;='Drop Downs'!$AS$2),-INDEX('Input_P&amp;L'!$H$2:$GE$13,MATCH($B29,'Input_P&amp;L'!$F$2:$F$13,0),MATCH($A45&amp;E$18,'Input_P&amp;L'!$H$19:$GE$19&amp;'Input_P&amp;L'!$H$21:$GE$21,0))/$W$19,IF(AND(Input!$C$2='Drop Downs'!$AR$3,E$17&lt;='Drop Downs'!$AS$3),-INDEX('Input_P&amp;L'!$H$2:$GE$13,MATCH($B29,'Input_P&amp;L'!$F$2:$F$13,0),MATCH($A45&amp;E$18,'Input_P&amp;L'!$H$19:$GE$19&amp;'Input_P&amp;L'!$H$21:$GE$21,0))/$W$19,IF(AND(Input!$C$2='Drop Downs'!$AR$4,E$17&lt;='Drop Downs'!$AS$4),-INDEX('Input_P&amp;L'!$H$2:$GE$13,MATCH($B29,'Input_P&amp;L'!$F$2:$F$13,0),MATCH($A45&amp;E$18,'Input_P&amp;L'!$H$19:$GE$19&amp;'Input_P&amp;L'!$H$21:$GE$21,0))/$W$19,""))),"")*SUMIFS($C$14:$N$14,$C$12:$N$12,$B45),)</f>
        <v>0</v>
      </c>
      <c r="F45" s="1213">
        <f t="array" ref="F45">IFERROR(IFERROR(IF(AND(Input!$C$2='Drop Downs'!$AR$2,F$17&lt;='Drop Downs'!$AS$2),-INDEX('Input_P&amp;L'!$H$2:$GE$13,MATCH($B29,'Input_P&amp;L'!$F$2:$F$13,0),MATCH($A45&amp;F$18,'Input_P&amp;L'!$H$19:$GE$19&amp;'Input_P&amp;L'!$H$21:$GE$21,0))/$W$19,IF(AND(Input!$C$2='Drop Downs'!$AR$3,F$17&lt;='Drop Downs'!$AS$3),-INDEX('Input_P&amp;L'!$H$2:$GE$13,MATCH($B29,'Input_P&amp;L'!$F$2:$F$13,0),MATCH($A45&amp;F$18,'Input_P&amp;L'!$H$19:$GE$19&amp;'Input_P&amp;L'!$H$21:$GE$21,0))/$W$19,IF(AND(Input!$C$2='Drop Downs'!$AR$4,F$17&lt;='Drop Downs'!$AS$4),-INDEX('Input_P&amp;L'!$H$2:$GE$13,MATCH($B29,'Input_P&amp;L'!$F$2:$F$13,0),MATCH($A45&amp;F$18,'Input_P&amp;L'!$H$19:$GE$19&amp;'Input_P&amp;L'!$H$21:$GE$21,0))/$W$19,""))),"")*SUMIFS($C$14:$N$14,$C$12:$N$12,$B45),)</f>
        <v>0</v>
      </c>
      <c r="G45" s="1213">
        <f t="array" ref="G45">IFERROR(IFERROR(IF(AND(Input!$C$2='Drop Downs'!$AR$2,G$17&lt;='Drop Downs'!$AS$2),-INDEX('Input_P&amp;L'!$H$2:$GE$13,MATCH($B29,'Input_P&amp;L'!$F$2:$F$13,0),MATCH($A45&amp;G$18,'Input_P&amp;L'!$H$19:$GE$19&amp;'Input_P&amp;L'!$H$21:$GE$21,0))/$W$19,IF(AND(Input!$C$2='Drop Downs'!$AR$3,G$17&lt;='Drop Downs'!$AS$3),-INDEX('Input_P&amp;L'!$H$2:$GE$13,MATCH($B29,'Input_P&amp;L'!$F$2:$F$13,0),MATCH($A45&amp;G$18,'Input_P&amp;L'!$H$19:$GE$19&amp;'Input_P&amp;L'!$H$21:$GE$21,0))/$W$19,IF(AND(Input!$C$2='Drop Downs'!$AR$4,G$17&lt;='Drop Downs'!$AS$4),-INDEX('Input_P&amp;L'!$H$2:$GE$13,MATCH($B29,'Input_P&amp;L'!$F$2:$F$13,0),MATCH($A45&amp;G$18,'Input_P&amp;L'!$H$19:$GE$19&amp;'Input_P&amp;L'!$H$21:$GE$21,0))/$W$19,""))),"")*SUMIFS($C$14:$N$14,$C$12:$N$12,$B45),)</f>
        <v>0</v>
      </c>
      <c r="H45" s="1213">
        <f t="array" ref="H45">IFERROR(IFERROR(IF(AND(Input!$C$2='Drop Downs'!$AR$2,H$17&lt;='Drop Downs'!$AS$2),-INDEX('Input_P&amp;L'!$H$2:$GE$13,MATCH($B29,'Input_P&amp;L'!$F$2:$F$13,0),MATCH($A45&amp;H$18,'Input_P&amp;L'!$H$19:$GE$19&amp;'Input_P&amp;L'!$H$21:$GE$21,0))/$W$19,IF(AND(Input!$C$2='Drop Downs'!$AR$3,H$17&lt;='Drop Downs'!$AS$3),-INDEX('Input_P&amp;L'!$H$2:$GE$13,MATCH($B29,'Input_P&amp;L'!$F$2:$F$13,0),MATCH($A45&amp;H$18,'Input_P&amp;L'!$H$19:$GE$19&amp;'Input_P&amp;L'!$H$21:$GE$21,0))/$W$19,IF(AND(Input!$C$2='Drop Downs'!$AR$4,H$17&lt;='Drop Downs'!$AS$4),-INDEX('Input_P&amp;L'!$H$2:$GE$13,MATCH($B29,'Input_P&amp;L'!$F$2:$F$13,0),MATCH($A45&amp;H$18,'Input_P&amp;L'!$H$19:$GE$19&amp;'Input_P&amp;L'!$H$21:$GE$21,0))/$W$19,""))),"")*SUMIFS($C$14:$N$14,$C$12:$N$12,$B45),)</f>
        <v>0</v>
      </c>
      <c r="I45" s="1213">
        <f t="array" ref="I45">IFERROR(IFERROR(IF(AND(Input!$C$2='Drop Downs'!$AR$2,I$17&lt;='Drop Downs'!$AS$2),-INDEX('Input_P&amp;L'!$H$2:$GE$13,MATCH($B29,'Input_P&amp;L'!$F$2:$F$13,0),MATCH($A45&amp;I$18,'Input_P&amp;L'!$H$19:$GE$19&amp;'Input_P&amp;L'!$H$21:$GE$21,0))/$W$19,IF(AND(Input!$C$2='Drop Downs'!$AR$3,I$17&lt;='Drop Downs'!$AS$3),-INDEX('Input_P&amp;L'!$H$2:$GE$13,MATCH($B29,'Input_P&amp;L'!$F$2:$F$13,0),MATCH($A45&amp;I$18,'Input_P&amp;L'!$H$19:$GE$19&amp;'Input_P&amp;L'!$H$21:$GE$21,0))/$W$19,IF(AND(Input!$C$2='Drop Downs'!$AR$4,I$17&lt;='Drop Downs'!$AS$4),-INDEX('Input_P&amp;L'!$H$2:$GE$13,MATCH($B29,'Input_P&amp;L'!$F$2:$F$13,0),MATCH($A45&amp;I$18,'Input_P&amp;L'!$H$19:$GE$19&amp;'Input_P&amp;L'!$H$21:$GE$21,0))/$W$19,""))),"")*SUMIFS($C$14:$N$14,$C$12:$N$12,$B45),)</f>
        <v>0</v>
      </c>
      <c r="J45" s="1213">
        <f t="array" ref="J45">IFERROR(IFERROR(IF(AND(Input!$C$2='Drop Downs'!$AR$2,J$17&lt;='Drop Downs'!$AS$2),-INDEX('Input_P&amp;L'!$H$2:$GE$13,MATCH($B29,'Input_P&amp;L'!$F$2:$F$13,0),MATCH($A45&amp;J$18,'Input_P&amp;L'!$H$19:$GE$19&amp;'Input_P&amp;L'!$H$21:$GE$21,0))/$W$19,IF(AND(Input!$C$2='Drop Downs'!$AR$3,J$17&lt;='Drop Downs'!$AS$3),-INDEX('Input_P&amp;L'!$H$2:$GE$13,MATCH($B29,'Input_P&amp;L'!$F$2:$F$13,0),MATCH($A45&amp;J$18,'Input_P&amp;L'!$H$19:$GE$19&amp;'Input_P&amp;L'!$H$21:$GE$21,0))/$W$19,IF(AND(Input!$C$2='Drop Downs'!$AR$4,J$17&lt;='Drop Downs'!$AS$4),-INDEX('Input_P&amp;L'!$H$2:$GE$13,MATCH($B29,'Input_P&amp;L'!$F$2:$F$13,0),MATCH($A45&amp;J$18,'Input_P&amp;L'!$H$19:$GE$19&amp;'Input_P&amp;L'!$H$21:$GE$21,0))/$W$19,""))),"")*SUMIFS($C$14:$N$14,$C$12:$N$12,$B45),)</f>
        <v>0</v>
      </c>
      <c r="K45" s="1213">
        <f t="array" ref="K45">IFERROR(IFERROR(IF(AND(Input!$C$2='Drop Downs'!$AR$2,K$17&lt;='Drop Downs'!$AS$2),-INDEX('Input_P&amp;L'!$H$2:$GE$13,MATCH($B29,'Input_P&amp;L'!$F$2:$F$13,0),MATCH($A45&amp;K$18,'Input_P&amp;L'!$H$19:$GE$19&amp;'Input_P&amp;L'!$H$21:$GE$21,0))/$W$19,IF(AND(Input!$C$2='Drop Downs'!$AR$3,K$17&lt;='Drop Downs'!$AS$3),-INDEX('Input_P&amp;L'!$H$2:$GE$13,MATCH($B29,'Input_P&amp;L'!$F$2:$F$13,0),MATCH($A45&amp;K$18,'Input_P&amp;L'!$H$19:$GE$19&amp;'Input_P&amp;L'!$H$21:$GE$21,0))/$W$19,IF(AND(Input!$C$2='Drop Downs'!$AR$4,K$17&lt;='Drop Downs'!$AS$4),-INDEX('Input_P&amp;L'!$H$2:$GE$13,MATCH($B29,'Input_P&amp;L'!$F$2:$F$13,0),MATCH($A45&amp;K$18,'Input_P&amp;L'!$H$19:$GE$19&amp;'Input_P&amp;L'!$H$21:$GE$21,0))/$W$19,""))),"")*SUMIFS($C$14:$N$14,$C$12:$N$12,$B45),)</f>
        <v>0</v>
      </c>
      <c r="L45" s="1213">
        <f t="array" ref="L45">IFERROR(IFERROR(IF(AND(Input!$C$2='Drop Downs'!$AR$2,L$17&lt;='Drop Downs'!$AS$2),-INDEX('Input_P&amp;L'!$H$2:$GE$13,MATCH($B29,'Input_P&amp;L'!$F$2:$F$13,0),MATCH($A45&amp;L$18,'Input_P&amp;L'!$H$19:$GE$19&amp;'Input_P&amp;L'!$H$21:$GE$21,0))/$W$19,IF(AND(Input!$C$2='Drop Downs'!$AR$3,L$17&lt;='Drop Downs'!$AS$3),-INDEX('Input_P&amp;L'!$H$2:$GE$13,MATCH($B29,'Input_P&amp;L'!$F$2:$F$13,0),MATCH($A45&amp;L$18,'Input_P&amp;L'!$H$19:$GE$19&amp;'Input_P&amp;L'!$H$21:$GE$21,0))/$W$19,IF(AND(Input!$C$2='Drop Downs'!$AR$4,L$17&lt;='Drop Downs'!$AS$4),-INDEX('Input_P&amp;L'!$H$2:$GE$13,MATCH($B29,'Input_P&amp;L'!$F$2:$F$13,0),MATCH($A45&amp;L$18,'Input_P&amp;L'!$H$19:$GE$19&amp;'Input_P&amp;L'!$H$21:$GE$21,0))/$W$19,""))),"")*SUMIFS($C$14:$N$14,$C$12:$N$12,$B45),)</f>
        <v>0</v>
      </c>
      <c r="M45" s="1213">
        <f t="array" ref="M45">IFERROR(IFERROR(IF(AND(Input!$C$2='Drop Downs'!$AR$2,M$17&lt;='Drop Downs'!$AS$2),-INDEX('Input_P&amp;L'!$H$2:$GE$13,MATCH($B29,'Input_P&amp;L'!$F$2:$F$13,0),MATCH($A45&amp;M$18,'Input_P&amp;L'!$H$19:$GE$19&amp;'Input_P&amp;L'!$H$21:$GE$21,0))/$W$19,IF(AND(Input!$C$2='Drop Downs'!$AR$3,M$17&lt;='Drop Downs'!$AS$3),-INDEX('Input_P&amp;L'!$H$2:$GE$13,MATCH($B29,'Input_P&amp;L'!$F$2:$F$13,0),MATCH($A45&amp;M$18,'Input_P&amp;L'!$H$19:$GE$19&amp;'Input_P&amp;L'!$H$21:$GE$21,0))/$W$19,IF(AND(Input!$C$2='Drop Downs'!$AR$4,M$17&lt;='Drop Downs'!$AS$4),-INDEX('Input_P&amp;L'!$H$2:$GE$13,MATCH($B29,'Input_P&amp;L'!$F$2:$F$13,0),MATCH($A45&amp;M$18,'Input_P&amp;L'!$H$19:$GE$19&amp;'Input_P&amp;L'!$H$21:$GE$21,0))/$W$19,""))),"")*SUMIFS($C$14:$N$14,$C$12:$N$12,$B45),)</f>
        <v>0</v>
      </c>
      <c r="N45" s="1213">
        <f t="array" ref="N45">IFERROR(IFERROR(IF(AND(Input!$C$2='Drop Downs'!$AR$2,N$17&lt;='Drop Downs'!$AS$2),-INDEX('Input_P&amp;L'!$H$2:$GE$13,MATCH($B29,'Input_P&amp;L'!$F$2:$F$13,0),MATCH($A45&amp;N$18,'Input_P&amp;L'!$H$19:$GE$19&amp;'Input_P&amp;L'!$H$21:$GE$21,0))/$W$19,IF(AND(Input!$C$2='Drop Downs'!$AR$3,N$17&lt;='Drop Downs'!$AS$3),-INDEX('Input_P&amp;L'!$H$2:$GE$13,MATCH($B29,'Input_P&amp;L'!$F$2:$F$13,0),MATCH($A45&amp;N$18,'Input_P&amp;L'!$H$19:$GE$19&amp;'Input_P&amp;L'!$H$21:$GE$21,0))/$W$19,IF(AND(Input!$C$2='Drop Downs'!$AR$4,N$17&lt;='Drop Downs'!$AS$4),-INDEX('Input_P&amp;L'!$H$2:$GE$13,MATCH($B29,'Input_P&amp;L'!$F$2:$F$13,0),MATCH($A45&amp;N$18,'Input_P&amp;L'!$H$19:$GE$19&amp;'Input_P&amp;L'!$H$21:$GE$21,0))/$W$19,""))),"")*SUMIFS($C$14:$N$14,$C$12:$N$12,$B45),)</f>
        <v>0</v>
      </c>
      <c r="O45" s="1213">
        <f t="array" ref="O45">IFERROR(IFERROR(IF(AND(Input!$C$2='Drop Downs'!$AR$2,O$17&lt;='Drop Downs'!$AS$2),-INDEX('Input_P&amp;L'!$H$2:$GE$13,MATCH($B29,'Input_P&amp;L'!$F$2:$F$13,0),MATCH($A45&amp;O$18,'Input_P&amp;L'!$H$19:$GE$19&amp;'Input_P&amp;L'!$H$21:$GE$21,0))/$W$19,IF(AND(Input!$C$2='Drop Downs'!$AR$3,O$17&lt;='Drop Downs'!$AS$3),-INDEX('Input_P&amp;L'!$H$2:$GE$13,MATCH($B29,'Input_P&amp;L'!$F$2:$F$13,0),MATCH($A45&amp;O$18,'Input_P&amp;L'!$H$19:$GE$19&amp;'Input_P&amp;L'!$H$21:$GE$21,0))/$W$19,IF(AND(Input!$C$2='Drop Downs'!$AR$4,O$17&lt;='Drop Downs'!$AS$4),-INDEX('Input_P&amp;L'!$H$2:$GE$13,MATCH($B29,'Input_P&amp;L'!$F$2:$F$13,0),MATCH($A45&amp;O$18,'Input_P&amp;L'!$H$19:$GE$19&amp;'Input_P&amp;L'!$H$21:$GE$21,0))/$W$19,""))),"")*SUMIFS($C$14:$N$14,$C$12:$N$12,$B45),)</f>
        <v>0</v>
      </c>
      <c r="P45" s="1213">
        <f t="array" ref="P45">IFERROR(IFERROR(IF(AND(Input!$C$2='Drop Downs'!$AR$2,P$17&lt;='Drop Downs'!$AS$2),-INDEX('Input_P&amp;L'!$H$2:$GE$13,MATCH($B29,'Input_P&amp;L'!$F$2:$F$13,0),MATCH($A45&amp;P$18,'Input_P&amp;L'!$H$19:$GE$19&amp;'Input_P&amp;L'!$H$21:$GE$21,0))/$W$19,IF(AND(Input!$C$2='Drop Downs'!$AR$3,P$17&lt;='Drop Downs'!$AS$3),-INDEX('Input_P&amp;L'!$H$2:$GE$13,MATCH($B29,'Input_P&amp;L'!$F$2:$F$13,0),MATCH($A45&amp;P$18,'Input_P&amp;L'!$H$19:$GE$19&amp;'Input_P&amp;L'!$H$21:$GE$21,0))/$W$19,IF(AND(Input!$C$2='Drop Downs'!$AR$4,P$17&lt;='Drop Downs'!$AS$4),-INDEX('Input_P&amp;L'!$H$2:$GE$13,MATCH($B29,'Input_P&amp;L'!$F$2:$F$13,0),MATCH($A45&amp;P$18,'Input_P&amp;L'!$H$19:$GE$19&amp;'Input_P&amp;L'!$H$21:$GE$21,0))/$W$19,""))),"")*SUMIFS($C$14:$N$14,$C$12:$N$12,$B45),)</f>
        <v>0</v>
      </c>
      <c r="Q45" s="1213">
        <f t="array" ref="Q45">IFERROR(IFERROR(IF(AND(Input!$C$2='Drop Downs'!$AR$2,Q$17&lt;='Drop Downs'!$AS$2),-INDEX('Input_P&amp;L'!$H$2:$GE$13,MATCH($B29,'Input_P&amp;L'!$F$2:$F$13,0),MATCH($A45&amp;Q$18,'Input_P&amp;L'!$H$19:$GE$19&amp;'Input_P&amp;L'!$H$21:$GE$21,0))/$W$19,IF(AND(Input!$C$2='Drop Downs'!$AR$3,Q$17&lt;='Drop Downs'!$AS$3),-INDEX('Input_P&amp;L'!$H$2:$GE$13,MATCH($B29,'Input_P&amp;L'!$F$2:$F$13,0),MATCH($A45&amp;Q$18,'Input_P&amp;L'!$H$19:$GE$19&amp;'Input_P&amp;L'!$H$21:$GE$21,0))/$W$19,IF(AND(Input!$C$2='Drop Downs'!$AR$4,Q$17&lt;='Drop Downs'!$AS$4),-INDEX('Input_P&amp;L'!$H$2:$GE$13,MATCH($B29,'Input_P&amp;L'!$F$2:$F$13,0),MATCH($A45&amp;Q$18,'Input_P&amp;L'!$H$19:$GE$19&amp;'Input_P&amp;L'!$H$21:$GE$21,0))/$W$19,""))),"")*SUMIFS($C$14:$N$14,$C$12:$N$12,$B45),)</f>
        <v>0</v>
      </c>
      <c r="R45" s="1213">
        <f t="array" ref="R45">IFERROR(IFERROR(IF(AND(Input!$C$2='Drop Downs'!$AR$2,R$17&lt;='Drop Downs'!$AS$2),-INDEX('Input_P&amp;L'!$H$2:$GE$13,MATCH($B29,'Input_P&amp;L'!$F$2:$F$13,0),MATCH($A45&amp;R$18,'Input_P&amp;L'!$H$19:$GE$19&amp;'Input_P&amp;L'!$H$21:$GE$21,0))/$W$19,IF(AND(Input!$C$2='Drop Downs'!$AR$3,R$17&lt;='Drop Downs'!$AS$3),-INDEX('Input_P&amp;L'!$H$2:$GE$13,MATCH($B29,'Input_P&amp;L'!$F$2:$F$13,0),MATCH($A45&amp;R$18,'Input_P&amp;L'!$H$19:$GE$19&amp;'Input_P&amp;L'!$H$21:$GE$21,0))/$W$19,IF(AND(Input!$C$2='Drop Downs'!$AR$4,R$17&lt;='Drop Downs'!$AS$4),-INDEX('Input_P&amp;L'!$H$2:$GE$13,MATCH($B29,'Input_P&amp;L'!$F$2:$F$13,0),MATCH($A45&amp;R$18,'Input_P&amp;L'!$H$19:$GE$19&amp;'Input_P&amp;L'!$H$21:$GE$21,0))/$W$19,""))),"")*SUMIFS($C$14:$N$14,$C$12:$N$12,$B45),)</f>
        <v>0</v>
      </c>
      <c r="T45" s="1205"/>
    </row>
    <row r="46" spans="1:20">
      <c r="A46" s="1172" t="s">
        <v>741</v>
      </c>
      <c r="B46" s="1206" t="s">
        <v>370</v>
      </c>
      <c r="C46" s="1213">
        <f t="array" ref="C46">IFERROR(IFERROR(IF(AND(Input!$C$2='Drop Downs'!$AR$2,C$17&lt;='Drop Downs'!$AS$2),-INDEX('Input_P&amp;L'!$H$2:$GE$13,MATCH($B30,'Input_P&amp;L'!$F$2:$F$13,0),MATCH($A46&amp;C$18,'Input_P&amp;L'!$H$19:$GE$19&amp;'Input_P&amp;L'!$H$21:$GE$21,0))/$W$19,IF(AND(Input!$C$2='Drop Downs'!$AR$3,C$17&lt;='Drop Downs'!$AS$3),-INDEX('Input_P&amp;L'!$H$2:$GE$13,MATCH($B30,'Input_P&amp;L'!$F$2:$F$13,0),MATCH($A46&amp;C$18,'Input_P&amp;L'!$H$19:$GE$19&amp;'Input_P&amp;L'!$H$21:$GE$21,0))/$W$19,IF(AND(Input!$C$2='Drop Downs'!$AR$4,C$17&lt;='Drop Downs'!$AS$4),-INDEX('Input_P&amp;L'!$H$2:$GE$13,MATCH($B30,'Input_P&amp;L'!$F$2:$F$13,0),MATCH($A46&amp;C$18,'Input_P&amp;L'!$H$19:$GE$19&amp;'Input_P&amp;L'!$H$21:$GE$21,0))/$W$19,""))),"")*SUMIFS($C$14:$N$14,$C$12:$N$12,$B46),)</f>
        <v>0</v>
      </c>
      <c r="D46" s="1213">
        <f t="array" ref="D46">IFERROR(IFERROR(IF(AND(Input!$C$2='Drop Downs'!$AR$2,D$17&lt;='Drop Downs'!$AS$2),-INDEX('Input_P&amp;L'!$H$2:$GE$13,MATCH($B30,'Input_P&amp;L'!$F$2:$F$13,0),MATCH($A46&amp;D$18,'Input_P&amp;L'!$H$19:$GE$19&amp;'Input_P&amp;L'!$H$21:$GE$21,0))/$W$19,IF(AND(Input!$C$2='Drop Downs'!$AR$3,D$17&lt;='Drop Downs'!$AS$3),-INDEX('Input_P&amp;L'!$H$2:$GE$13,MATCH($B30,'Input_P&amp;L'!$F$2:$F$13,0),MATCH($A46&amp;D$18,'Input_P&amp;L'!$H$19:$GE$19&amp;'Input_P&amp;L'!$H$21:$GE$21,0))/$W$19,IF(AND(Input!$C$2='Drop Downs'!$AR$4,D$17&lt;='Drop Downs'!$AS$4),-INDEX('Input_P&amp;L'!$H$2:$GE$13,MATCH($B30,'Input_P&amp;L'!$F$2:$F$13,0),MATCH($A46&amp;D$18,'Input_P&amp;L'!$H$19:$GE$19&amp;'Input_P&amp;L'!$H$21:$GE$21,0))/$W$19,""))),"")*SUMIFS($C$14:$N$14,$C$12:$N$12,$B46),)</f>
        <v>0</v>
      </c>
      <c r="E46" s="1213">
        <f t="array" ref="E46">IFERROR(IFERROR(IF(AND(Input!$C$2='Drop Downs'!$AR$2,E$17&lt;='Drop Downs'!$AS$2),-INDEX('Input_P&amp;L'!$H$2:$GE$13,MATCH($B30,'Input_P&amp;L'!$F$2:$F$13,0),MATCH($A46&amp;E$18,'Input_P&amp;L'!$H$19:$GE$19&amp;'Input_P&amp;L'!$H$21:$GE$21,0))/$W$19,IF(AND(Input!$C$2='Drop Downs'!$AR$3,E$17&lt;='Drop Downs'!$AS$3),-INDEX('Input_P&amp;L'!$H$2:$GE$13,MATCH($B30,'Input_P&amp;L'!$F$2:$F$13,0),MATCH($A46&amp;E$18,'Input_P&amp;L'!$H$19:$GE$19&amp;'Input_P&amp;L'!$H$21:$GE$21,0))/$W$19,IF(AND(Input!$C$2='Drop Downs'!$AR$4,E$17&lt;='Drop Downs'!$AS$4),-INDEX('Input_P&amp;L'!$H$2:$GE$13,MATCH($B30,'Input_P&amp;L'!$F$2:$F$13,0),MATCH($A46&amp;E$18,'Input_P&amp;L'!$H$19:$GE$19&amp;'Input_P&amp;L'!$H$21:$GE$21,0))/$W$19,""))),"")*SUMIFS($C$14:$N$14,$C$12:$N$12,$B46),)</f>
        <v>0</v>
      </c>
      <c r="F46" s="1213">
        <f t="array" ref="F46">IFERROR(IFERROR(IF(AND(Input!$C$2='Drop Downs'!$AR$2,F$17&lt;='Drop Downs'!$AS$2),-INDEX('Input_P&amp;L'!$H$2:$GE$13,MATCH($B30,'Input_P&amp;L'!$F$2:$F$13,0),MATCH($A46&amp;F$18,'Input_P&amp;L'!$H$19:$GE$19&amp;'Input_P&amp;L'!$H$21:$GE$21,0))/$W$19,IF(AND(Input!$C$2='Drop Downs'!$AR$3,F$17&lt;='Drop Downs'!$AS$3),-INDEX('Input_P&amp;L'!$H$2:$GE$13,MATCH($B30,'Input_P&amp;L'!$F$2:$F$13,0),MATCH($A46&amp;F$18,'Input_P&amp;L'!$H$19:$GE$19&amp;'Input_P&amp;L'!$H$21:$GE$21,0))/$W$19,IF(AND(Input!$C$2='Drop Downs'!$AR$4,F$17&lt;='Drop Downs'!$AS$4),-INDEX('Input_P&amp;L'!$H$2:$GE$13,MATCH($B30,'Input_P&amp;L'!$F$2:$F$13,0),MATCH($A46&amp;F$18,'Input_P&amp;L'!$H$19:$GE$19&amp;'Input_P&amp;L'!$H$21:$GE$21,0))/$W$19,""))),"")*SUMIFS($C$14:$N$14,$C$12:$N$12,$B46),)</f>
        <v>0</v>
      </c>
      <c r="G46" s="1213">
        <f t="array" ref="G46">IFERROR(IFERROR(IF(AND(Input!$C$2='Drop Downs'!$AR$2,G$17&lt;='Drop Downs'!$AS$2),-INDEX('Input_P&amp;L'!$H$2:$GE$13,MATCH($B30,'Input_P&amp;L'!$F$2:$F$13,0),MATCH($A46&amp;G$18,'Input_P&amp;L'!$H$19:$GE$19&amp;'Input_P&amp;L'!$H$21:$GE$21,0))/$W$19,IF(AND(Input!$C$2='Drop Downs'!$AR$3,G$17&lt;='Drop Downs'!$AS$3),-INDEX('Input_P&amp;L'!$H$2:$GE$13,MATCH($B30,'Input_P&amp;L'!$F$2:$F$13,0),MATCH($A46&amp;G$18,'Input_P&amp;L'!$H$19:$GE$19&amp;'Input_P&amp;L'!$H$21:$GE$21,0))/$W$19,IF(AND(Input!$C$2='Drop Downs'!$AR$4,G$17&lt;='Drop Downs'!$AS$4),-INDEX('Input_P&amp;L'!$H$2:$GE$13,MATCH($B30,'Input_P&amp;L'!$F$2:$F$13,0),MATCH($A46&amp;G$18,'Input_P&amp;L'!$H$19:$GE$19&amp;'Input_P&amp;L'!$H$21:$GE$21,0))/$W$19,""))),"")*SUMIFS($C$14:$N$14,$C$12:$N$12,$B46),)</f>
        <v>0</v>
      </c>
      <c r="H46" s="1213">
        <f t="array" ref="H46">IFERROR(IFERROR(IF(AND(Input!$C$2='Drop Downs'!$AR$2,H$17&lt;='Drop Downs'!$AS$2),-INDEX('Input_P&amp;L'!$H$2:$GE$13,MATCH($B30,'Input_P&amp;L'!$F$2:$F$13,0),MATCH($A46&amp;H$18,'Input_P&amp;L'!$H$19:$GE$19&amp;'Input_P&amp;L'!$H$21:$GE$21,0))/$W$19,IF(AND(Input!$C$2='Drop Downs'!$AR$3,H$17&lt;='Drop Downs'!$AS$3),-INDEX('Input_P&amp;L'!$H$2:$GE$13,MATCH($B30,'Input_P&amp;L'!$F$2:$F$13,0),MATCH($A46&amp;H$18,'Input_P&amp;L'!$H$19:$GE$19&amp;'Input_P&amp;L'!$H$21:$GE$21,0))/$W$19,IF(AND(Input!$C$2='Drop Downs'!$AR$4,H$17&lt;='Drop Downs'!$AS$4),-INDEX('Input_P&amp;L'!$H$2:$GE$13,MATCH($B30,'Input_P&amp;L'!$F$2:$F$13,0),MATCH($A46&amp;H$18,'Input_P&amp;L'!$H$19:$GE$19&amp;'Input_P&amp;L'!$H$21:$GE$21,0))/$W$19,""))),"")*SUMIFS($C$14:$N$14,$C$12:$N$12,$B46),)</f>
        <v>0</v>
      </c>
      <c r="I46" s="1213">
        <f t="array" ref="I46">IFERROR(IFERROR(IF(AND(Input!$C$2='Drop Downs'!$AR$2,I$17&lt;='Drop Downs'!$AS$2),-INDEX('Input_P&amp;L'!$H$2:$GE$13,MATCH($B30,'Input_P&amp;L'!$F$2:$F$13,0),MATCH($A46&amp;I$18,'Input_P&amp;L'!$H$19:$GE$19&amp;'Input_P&amp;L'!$H$21:$GE$21,0))/$W$19,IF(AND(Input!$C$2='Drop Downs'!$AR$3,I$17&lt;='Drop Downs'!$AS$3),-INDEX('Input_P&amp;L'!$H$2:$GE$13,MATCH($B30,'Input_P&amp;L'!$F$2:$F$13,0),MATCH($A46&amp;I$18,'Input_P&amp;L'!$H$19:$GE$19&amp;'Input_P&amp;L'!$H$21:$GE$21,0))/$W$19,IF(AND(Input!$C$2='Drop Downs'!$AR$4,I$17&lt;='Drop Downs'!$AS$4),-INDEX('Input_P&amp;L'!$H$2:$GE$13,MATCH($B30,'Input_P&amp;L'!$F$2:$F$13,0),MATCH($A46&amp;I$18,'Input_P&amp;L'!$H$19:$GE$19&amp;'Input_P&amp;L'!$H$21:$GE$21,0))/$W$19,""))),"")*SUMIFS($C$14:$N$14,$C$12:$N$12,$B46),)</f>
        <v>0</v>
      </c>
      <c r="J46" s="1213">
        <f t="array" ref="J46">IFERROR(IFERROR(IF(AND(Input!$C$2='Drop Downs'!$AR$2,J$17&lt;='Drop Downs'!$AS$2),-INDEX('Input_P&amp;L'!$H$2:$GE$13,MATCH($B30,'Input_P&amp;L'!$F$2:$F$13,0),MATCH($A46&amp;J$18,'Input_P&amp;L'!$H$19:$GE$19&amp;'Input_P&amp;L'!$H$21:$GE$21,0))/$W$19,IF(AND(Input!$C$2='Drop Downs'!$AR$3,J$17&lt;='Drop Downs'!$AS$3),-INDEX('Input_P&amp;L'!$H$2:$GE$13,MATCH($B30,'Input_P&amp;L'!$F$2:$F$13,0),MATCH($A46&amp;J$18,'Input_P&amp;L'!$H$19:$GE$19&amp;'Input_P&amp;L'!$H$21:$GE$21,0))/$W$19,IF(AND(Input!$C$2='Drop Downs'!$AR$4,J$17&lt;='Drop Downs'!$AS$4),-INDEX('Input_P&amp;L'!$H$2:$GE$13,MATCH($B30,'Input_P&amp;L'!$F$2:$F$13,0),MATCH($A46&amp;J$18,'Input_P&amp;L'!$H$19:$GE$19&amp;'Input_P&amp;L'!$H$21:$GE$21,0))/$W$19,""))),"")*SUMIFS($C$14:$N$14,$C$12:$N$12,$B46),)</f>
        <v>0</v>
      </c>
      <c r="K46" s="1213">
        <f t="array" ref="K46">IFERROR(IFERROR(IF(AND(Input!$C$2='Drop Downs'!$AR$2,K$17&lt;='Drop Downs'!$AS$2),-INDEX('Input_P&amp;L'!$H$2:$GE$13,MATCH($B30,'Input_P&amp;L'!$F$2:$F$13,0),MATCH($A46&amp;K$18,'Input_P&amp;L'!$H$19:$GE$19&amp;'Input_P&amp;L'!$H$21:$GE$21,0))/$W$19,IF(AND(Input!$C$2='Drop Downs'!$AR$3,K$17&lt;='Drop Downs'!$AS$3),-INDEX('Input_P&amp;L'!$H$2:$GE$13,MATCH($B30,'Input_P&amp;L'!$F$2:$F$13,0),MATCH($A46&amp;K$18,'Input_P&amp;L'!$H$19:$GE$19&amp;'Input_P&amp;L'!$H$21:$GE$21,0))/$W$19,IF(AND(Input!$C$2='Drop Downs'!$AR$4,K$17&lt;='Drop Downs'!$AS$4),-INDEX('Input_P&amp;L'!$H$2:$GE$13,MATCH($B30,'Input_P&amp;L'!$F$2:$F$13,0),MATCH($A46&amp;K$18,'Input_P&amp;L'!$H$19:$GE$19&amp;'Input_P&amp;L'!$H$21:$GE$21,0))/$W$19,""))),"")*SUMIFS($C$14:$N$14,$C$12:$N$12,$B46),)</f>
        <v>0</v>
      </c>
      <c r="L46" s="1213">
        <f t="array" ref="L46">IFERROR(IFERROR(IF(AND(Input!$C$2='Drop Downs'!$AR$2,L$17&lt;='Drop Downs'!$AS$2),-INDEX('Input_P&amp;L'!$H$2:$GE$13,MATCH($B30,'Input_P&amp;L'!$F$2:$F$13,0),MATCH($A46&amp;L$18,'Input_P&amp;L'!$H$19:$GE$19&amp;'Input_P&amp;L'!$H$21:$GE$21,0))/$W$19,IF(AND(Input!$C$2='Drop Downs'!$AR$3,L$17&lt;='Drop Downs'!$AS$3),-INDEX('Input_P&amp;L'!$H$2:$GE$13,MATCH($B30,'Input_P&amp;L'!$F$2:$F$13,0),MATCH($A46&amp;L$18,'Input_P&amp;L'!$H$19:$GE$19&amp;'Input_P&amp;L'!$H$21:$GE$21,0))/$W$19,IF(AND(Input!$C$2='Drop Downs'!$AR$4,L$17&lt;='Drop Downs'!$AS$4),-INDEX('Input_P&amp;L'!$H$2:$GE$13,MATCH($B30,'Input_P&amp;L'!$F$2:$F$13,0),MATCH($A46&amp;L$18,'Input_P&amp;L'!$H$19:$GE$19&amp;'Input_P&amp;L'!$H$21:$GE$21,0))/$W$19,""))),"")*SUMIFS($C$14:$N$14,$C$12:$N$12,$B46),)</f>
        <v>0</v>
      </c>
      <c r="M46" s="1213">
        <f t="array" ref="M46">IFERROR(IFERROR(IF(AND(Input!$C$2='Drop Downs'!$AR$2,M$17&lt;='Drop Downs'!$AS$2),-INDEX('Input_P&amp;L'!$H$2:$GE$13,MATCH($B30,'Input_P&amp;L'!$F$2:$F$13,0),MATCH($A46&amp;M$18,'Input_P&amp;L'!$H$19:$GE$19&amp;'Input_P&amp;L'!$H$21:$GE$21,0))/$W$19,IF(AND(Input!$C$2='Drop Downs'!$AR$3,M$17&lt;='Drop Downs'!$AS$3),-INDEX('Input_P&amp;L'!$H$2:$GE$13,MATCH($B30,'Input_P&amp;L'!$F$2:$F$13,0),MATCH($A46&amp;M$18,'Input_P&amp;L'!$H$19:$GE$19&amp;'Input_P&amp;L'!$H$21:$GE$21,0))/$W$19,IF(AND(Input!$C$2='Drop Downs'!$AR$4,M$17&lt;='Drop Downs'!$AS$4),-INDEX('Input_P&amp;L'!$H$2:$GE$13,MATCH($B30,'Input_P&amp;L'!$F$2:$F$13,0),MATCH($A46&amp;M$18,'Input_P&amp;L'!$H$19:$GE$19&amp;'Input_P&amp;L'!$H$21:$GE$21,0))/$W$19,""))),"")*SUMIFS($C$14:$N$14,$C$12:$N$12,$B46),)</f>
        <v>0</v>
      </c>
      <c r="N46" s="1213">
        <f t="array" ref="N46">IFERROR(IFERROR(IF(AND(Input!$C$2='Drop Downs'!$AR$2,N$17&lt;='Drop Downs'!$AS$2),-INDEX('Input_P&amp;L'!$H$2:$GE$13,MATCH($B30,'Input_P&amp;L'!$F$2:$F$13,0),MATCH($A46&amp;N$18,'Input_P&amp;L'!$H$19:$GE$19&amp;'Input_P&amp;L'!$H$21:$GE$21,0))/$W$19,IF(AND(Input!$C$2='Drop Downs'!$AR$3,N$17&lt;='Drop Downs'!$AS$3),-INDEX('Input_P&amp;L'!$H$2:$GE$13,MATCH($B30,'Input_P&amp;L'!$F$2:$F$13,0),MATCH($A46&amp;N$18,'Input_P&amp;L'!$H$19:$GE$19&amp;'Input_P&amp;L'!$H$21:$GE$21,0))/$W$19,IF(AND(Input!$C$2='Drop Downs'!$AR$4,N$17&lt;='Drop Downs'!$AS$4),-INDEX('Input_P&amp;L'!$H$2:$GE$13,MATCH($B30,'Input_P&amp;L'!$F$2:$F$13,0),MATCH($A46&amp;N$18,'Input_P&amp;L'!$H$19:$GE$19&amp;'Input_P&amp;L'!$H$21:$GE$21,0))/$W$19,""))),"")*SUMIFS($C$14:$N$14,$C$12:$N$12,$B46),)</f>
        <v>0</v>
      </c>
      <c r="O46" s="1213">
        <f t="array" ref="O46">IFERROR(IFERROR(IF(AND(Input!$C$2='Drop Downs'!$AR$2,O$17&lt;='Drop Downs'!$AS$2),-INDEX('Input_P&amp;L'!$H$2:$GE$13,MATCH($B30,'Input_P&amp;L'!$F$2:$F$13,0),MATCH($A46&amp;O$18,'Input_P&amp;L'!$H$19:$GE$19&amp;'Input_P&amp;L'!$H$21:$GE$21,0))/$W$19,IF(AND(Input!$C$2='Drop Downs'!$AR$3,O$17&lt;='Drop Downs'!$AS$3),-INDEX('Input_P&amp;L'!$H$2:$GE$13,MATCH($B30,'Input_P&amp;L'!$F$2:$F$13,0),MATCH($A46&amp;O$18,'Input_P&amp;L'!$H$19:$GE$19&amp;'Input_P&amp;L'!$H$21:$GE$21,0))/$W$19,IF(AND(Input!$C$2='Drop Downs'!$AR$4,O$17&lt;='Drop Downs'!$AS$4),-INDEX('Input_P&amp;L'!$H$2:$GE$13,MATCH($B30,'Input_P&amp;L'!$F$2:$F$13,0),MATCH($A46&amp;O$18,'Input_P&amp;L'!$H$19:$GE$19&amp;'Input_P&amp;L'!$H$21:$GE$21,0))/$W$19,""))),"")*SUMIFS($C$14:$N$14,$C$12:$N$12,$B46),)</f>
        <v>0</v>
      </c>
      <c r="P46" s="1213">
        <f t="array" ref="P46">IFERROR(IFERROR(IF(AND(Input!$C$2='Drop Downs'!$AR$2,P$17&lt;='Drop Downs'!$AS$2),-INDEX('Input_P&amp;L'!$H$2:$GE$13,MATCH($B30,'Input_P&amp;L'!$F$2:$F$13,0),MATCH($A46&amp;P$18,'Input_P&amp;L'!$H$19:$GE$19&amp;'Input_P&amp;L'!$H$21:$GE$21,0))/$W$19,IF(AND(Input!$C$2='Drop Downs'!$AR$3,P$17&lt;='Drop Downs'!$AS$3),-INDEX('Input_P&amp;L'!$H$2:$GE$13,MATCH($B30,'Input_P&amp;L'!$F$2:$F$13,0),MATCH($A46&amp;P$18,'Input_P&amp;L'!$H$19:$GE$19&amp;'Input_P&amp;L'!$H$21:$GE$21,0))/$W$19,IF(AND(Input!$C$2='Drop Downs'!$AR$4,P$17&lt;='Drop Downs'!$AS$4),-INDEX('Input_P&amp;L'!$H$2:$GE$13,MATCH($B30,'Input_P&amp;L'!$F$2:$F$13,0),MATCH($A46&amp;P$18,'Input_P&amp;L'!$H$19:$GE$19&amp;'Input_P&amp;L'!$H$21:$GE$21,0))/$W$19,""))),"")*SUMIFS($C$14:$N$14,$C$12:$N$12,$B46),)</f>
        <v>0</v>
      </c>
      <c r="Q46" s="1213">
        <f t="array" ref="Q46">IFERROR(IFERROR(IF(AND(Input!$C$2='Drop Downs'!$AR$2,Q$17&lt;='Drop Downs'!$AS$2),-INDEX('Input_P&amp;L'!$H$2:$GE$13,MATCH($B30,'Input_P&amp;L'!$F$2:$F$13,0),MATCH($A46&amp;Q$18,'Input_P&amp;L'!$H$19:$GE$19&amp;'Input_P&amp;L'!$H$21:$GE$21,0))/$W$19,IF(AND(Input!$C$2='Drop Downs'!$AR$3,Q$17&lt;='Drop Downs'!$AS$3),-INDEX('Input_P&amp;L'!$H$2:$GE$13,MATCH($B30,'Input_P&amp;L'!$F$2:$F$13,0),MATCH($A46&amp;Q$18,'Input_P&amp;L'!$H$19:$GE$19&amp;'Input_P&amp;L'!$H$21:$GE$21,0))/$W$19,IF(AND(Input!$C$2='Drop Downs'!$AR$4,Q$17&lt;='Drop Downs'!$AS$4),-INDEX('Input_P&amp;L'!$H$2:$GE$13,MATCH($B30,'Input_P&amp;L'!$F$2:$F$13,0),MATCH($A46&amp;Q$18,'Input_P&amp;L'!$H$19:$GE$19&amp;'Input_P&amp;L'!$H$21:$GE$21,0))/$W$19,""))),"")*SUMIFS($C$14:$N$14,$C$12:$N$12,$B46),)</f>
        <v>0</v>
      </c>
      <c r="R46" s="1213">
        <f t="array" ref="R46">IFERROR(IFERROR(IF(AND(Input!$C$2='Drop Downs'!$AR$2,R$17&lt;='Drop Downs'!$AS$2),-INDEX('Input_P&amp;L'!$H$2:$GE$13,MATCH($B30,'Input_P&amp;L'!$F$2:$F$13,0),MATCH($A46&amp;R$18,'Input_P&amp;L'!$H$19:$GE$19&amp;'Input_P&amp;L'!$H$21:$GE$21,0))/$W$19,IF(AND(Input!$C$2='Drop Downs'!$AR$3,R$17&lt;='Drop Downs'!$AS$3),-INDEX('Input_P&amp;L'!$H$2:$GE$13,MATCH($B30,'Input_P&amp;L'!$F$2:$F$13,0),MATCH($A46&amp;R$18,'Input_P&amp;L'!$H$19:$GE$19&amp;'Input_P&amp;L'!$H$21:$GE$21,0))/$W$19,IF(AND(Input!$C$2='Drop Downs'!$AR$4,R$17&lt;='Drop Downs'!$AS$4),-INDEX('Input_P&amp;L'!$H$2:$GE$13,MATCH($B30,'Input_P&amp;L'!$F$2:$F$13,0),MATCH($A46&amp;R$18,'Input_P&amp;L'!$H$19:$GE$19&amp;'Input_P&amp;L'!$H$21:$GE$21,0))/$W$19,""))),"")*SUMIFS($C$14:$N$14,$C$12:$N$12,$B46),)</f>
        <v>0</v>
      </c>
      <c r="T46" s="1205"/>
    </row>
    <row r="47" spans="1:20">
      <c r="A47" s="1172" t="s">
        <v>741</v>
      </c>
      <c r="B47" s="1206" t="s">
        <v>371</v>
      </c>
      <c r="C47" s="1213">
        <f t="array" ref="C47">IFERROR(IFERROR(IF(AND(Input!$C$2='Drop Downs'!$AR$2,C$17&lt;='Drop Downs'!$AS$2),-INDEX('Input_P&amp;L'!$H$2:$GE$13,MATCH($B31,'Input_P&amp;L'!$F$2:$F$13,0),MATCH($A47&amp;C$18,'Input_P&amp;L'!$H$19:$GE$19&amp;'Input_P&amp;L'!$H$21:$GE$21,0))/$W$19,IF(AND(Input!$C$2='Drop Downs'!$AR$3,C$17&lt;='Drop Downs'!$AS$3),-INDEX('Input_P&amp;L'!$H$2:$GE$13,MATCH($B31,'Input_P&amp;L'!$F$2:$F$13,0),MATCH($A47&amp;C$18,'Input_P&amp;L'!$H$19:$GE$19&amp;'Input_P&amp;L'!$H$21:$GE$21,0))/$W$19,IF(AND(Input!$C$2='Drop Downs'!$AR$4,C$17&lt;='Drop Downs'!$AS$4),-INDEX('Input_P&amp;L'!$H$2:$GE$13,MATCH($B31,'Input_P&amp;L'!$F$2:$F$13,0),MATCH($A47&amp;C$18,'Input_P&amp;L'!$H$19:$GE$19&amp;'Input_P&amp;L'!$H$21:$GE$21,0))/$W$19,""))),"")*SUMIFS($C$14:$N$14,$C$12:$N$12,$B47),)</f>
        <v>0</v>
      </c>
      <c r="D47" s="1213">
        <f t="array" ref="D47">IFERROR(IFERROR(IF(AND(Input!$C$2='Drop Downs'!$AR$2,D$17&lt;='Drop Downs'!$AS$2),-INDEX('Input_P&amp;L'!$H$2:$GE$13,MATCH($B31,'Input_P&amp;L'!$F$2:$F$13,0),MATCH($A47&amp;D$18,'Input_P&amp;L'!$H$19:$GE$19&amp;'Input_P&amp;L'!$H$21:$GE$21,0))/$W$19,IF(AND(Input!$C$2='Drop Downs'!$AR$3,D$17&lt;='Drop Downs'!$AS$3),-INDEX('Input_P&amp;L'!$H$2:$GE$13,MATCH($B31,'Input_P&amp;L'!$F$2:$F$13,0),MATCH($A47&amp;D$18,'Input_P&amp;L'!$H$19:$GE$19&amp;'Input_P&amp;L'!$H$21:$GE$21,0))/$W$19,IF(AND(Input!$C$2='Drop Downs'!$AR$4,D$17&lt;='Drop Downs'!$AS$4),-INDEX('Input_P&amp;L'!$H$2:$GE$13,MATCH($B31,'Input_P&amp;L'!$F$2:$F$13,0),MATCH($A47&amp;D$18,'Input_P&amp;L'!$H$19:$GE$19&amp;'Input_P&amp;L'!$H$21:$GE$21,0))/$W$19,""))),"")*SUMIFS($C$14:$N$14,$C$12:$N$12,$B47),)</f>
        <v>0</v>
      </c>
      <c r="E47" s="1213">
        <f t="array" ref="E47">IFERROR(IFERROR(IF(AND(Input!$C$2='Drop Downs'!$AR$2,E$17&lt;='Drop Downs'!$AS$2),-INDEX('Input_P&amp;L'!$H$2:$GE$13,MATCH($B31,'Input_P&amp;L'!$F$2:$F$13,0),MATCH($A47&amp;E$18,'Input_P&amp;L'!$H$19:$GE$19&amp;'Input_P&amp;L'!$H$21:$GE$21,0))/$W$19,IF(AND(Input!$C$2='Drop Downs'!$AR$3,E$17&lt;='Drop Downs'!$AS$3),-INDEX('Input_P&amp;L'!$H$2:$GE$13,MATCH($B31,'Input_P&amp;L'!$F$2:$F$13,0),MATCH($A47&amp;E$18,'Input_P&amp;L'!$H$19:$GE$19&amp;'Input_P&amp;L'!$H$21:$GE$21,0))/$W$19,IF(AND(Input!$C$2='Drop Downs'!$AR$4,E$17&lt;='Drop Downs'!$AS$4),-INDEX('Input_P&amp;L'!$H$2:$GE$13,MATCH($B31,'Input_P&amp;L'!$F$2:$F$13,0),MATCH($A47&amp;E$18,'Input_P&amp;L'!$H$19:$GE$19&amp;'Input_P&amp;L'!$H$21:$GE$21,0))/$W$19,""))),"")*SUMIFS($C$14:$N$14,$C$12:$N$12,$B47),)</f>
        <v>0</v>
      </c>
      <c r="F47" s="1213">
        <f t="array" ref="F47">IFERROR(IFERROR(IF(AND(Input!$C$2='Drop Downs'!$AR$2,F$17&lt;='Drop Downs'!$AS$2),-INDEX('Input_P&amp;L'!$H$2:$GE$13,MATCH($B31,'Input_P&amp;L'!$F$2:$F$13,0),MATCH($A47&amp;F$18,'Input_P&amp;L'!$H$19:$GE$19&amp;'Input_P&amp;L'!$H$21:$GE$21,0))/$W$19,IF(AND(Input!$C$2='Drop Downs'!$AR$3,F$17&lt;='Drop Downs'!$AS$3),-INDEX('Input_P&amp;L'!$H$2:$GE$13,MATCH($B31,'Input_P&amp;L'!$F$2:$F$13,0),MATCH($A47&amp;F$18,'Input_P&amp;L'!$H$19:$GE$19&amp;'Input_P&amp;L'!$H$21:$GE$21,0))/$W$19,IF(AND(Input!$C$2='Drop Downs'!$AR$4,F$17&lt;='Drop Downs'!$AS$4),-INDEX('Input_P&amp;L'!$H$2:$GE$13,MATCH($B31,'Input_P&amp;L'!$F$2:$F$13,0),MATCH($A47&amp;F$18,'Input_P&amp;L'!$H$19:$GE$19&amp;'Input_P&amp;L'!$H$21:$GE$21,0))/$W$19,""))),"")*SUMIFS($C$14:$N$14,$C$12:$N$12,$B47),)</f>
        <v>0</v>
      </c>
      <c r="G47" s="1213">
        <f t="array" ref="G47">IFERROR(IFERROR(IF(AND(Input!$C$2='Drop Downs'!$AR$2,G$17&lt;='Drop Downs'!$AS$2),-INDEX('Input_P&amp;L'!$H$2:$GE$13,MATCH($B31,'Input_P&amp;L'!$F$2:$F$13,0),MATCH($A47&amp;G$18,'Input_P&amp;L'!$H$19:$GE$19&amp;'Input_P&amp;L'!$H$21:$GE$21,0))/$W$19,IF(AND(Input!$C$2='Drop Downs'!$AR$3,G$17&lt;='Drop Downs'!$AS$3),-INDEX('Input_P&amp;L'!$H$2:$GE$13,MATCH($B31,'Input_P&amp;L'!$F$2:$F$13,0),MATCH($A47&amp;G$18,'Input_P&amp;L'!$H$19:$GE$19&amp;'Input_P&amp;L'!$H$21:$GE$21,0))/$W$19,IF(AND(Input!$C$2='Drop Downs'!$AR$4,G$17&lt;='Drop Downs'!$AS$4),-INDEX('Input_P&amp;L'!$H$2:$GE$13,MATCH($B31,'Input_P&amp;L'!$F$2:$F$13,0),MATCH($A47&amp;G$18,'Input_P&amp;L'!$H$19:$GE$19&amp;'Input_P&amp;L'!$H$21:$GE$21,0))/$W$19,""))),"")*SUMIFS($C$14:$N$14,$C$12:$N$12,$B47),)</f>
        <v>0</v>
      </c>
      <c r="H47" s="1213">
        <f t="array" ref="H47">IFERROR(IFERROR(IF(AND(Input!$C$2='Drop Downs'!$AR$2,H$17&lt;='Drop Downs'!$AS$2),-INDEX('Input_P&amp;L'!$H$2:$GE$13,MATCH($B31,'Input_P&amp;L'!$F$2:$F$13,0),MATCH($A47&amp;H$18,'Input_P&amp;L'!$H$19:$GE$19&amp;'Input_P&amp;L'!$H$21:$GE$21,0))/$W$19,IF(AND(Input!$C$2='Drop Downs'!$AR$3,H$17&lt;='Drop Downs'!$AS$3),-INDEX('Input_P&amp;L'!$H$2:$GE$13,MATCH($B31,'Input_P&amp;L'!$F$2:$F$13,0),MATCH($A47&amp;H$18,'Input_P&amp;L'!$H$19:$GE$19&amp;'Input_P&amp;L'!$H$21:$GE$21,0))/$W$19,IF(AND(Input!$C$2='Drop Downs'!$AR$4,H$17&lt;='Drop Downs'!$AS$4),-INDEX('Input_P&amp;L'!$H$2:$GE$13,MATCH($B31,'Input_P&amp;L'!$F$2:$F$13,0),MATCH($A47&amp;H$18,'Input_P&amp;L'!$H$19:$GE$19&amp;'Input_P&amp;L'!$H$21:$GE$21,0))/$W$19,""))),"")*SUMIFS($C$14:$N$14,$C$12:$N$12,$B47),)</f>
        <v>0</v>
      </c>
      <c r="I47" s="1213">
        <f t="array" ref="I47">IFERROR(IFERROR(IF(AND(Input!$C$2='Drop Downs'!$AR$2,I$17&lt;='Drop Downs'!$AS$2),-INDEX('Input_P&amp;L'!$H$2:$GE$13,MATCH($B31,'Input_P&amp;L'!$F$2:$F$13,0),MATCH($A47&amp;I$18,'Input_P&amp;L'!$H$19:$GE$19&amp;'Input_P&amp;L'!$H$21:$GE$21,0))/$W$19,IF(AND(Input!$C$2='Drop Downs'!$AR$3,I$17&lt;='Drop Downs'!$AS$3),-INDEX('Input_P&amp;L'!$H$2:$GE$13,MATCH($B31,'Input_P&amp;L'!$F$2:$F$13,0),MATCH($A47&amp;I$18,'Input_P&amp;L'!$H$19:$GE$19&amp;'Input_P&amp;L'!$H$21:$GE$21,0))/$W$19,IF(AND(Input!$C$2='Drop Downs'!$AR$4,I$17&lt;='Drop Downs'!$AS$4),-INDEX('Input_P&amp;L'!$H$2:$GE$13,MATCH($B31,'Input_P&amp;L'!$F$2:$F$13,0),MATCH($A47&amp;I$18,'Input_P&amp;L'!$H$19:$GE$19&amp;'Input_P&amp;L'!$H$21:$GE$21,0))/$W$19,""))),"")*SUMIFS($C$14:$N$14,$C$12:$N$12,$B47),)</f>
        <v>0</v>
      </c>
      <c r="J47" s="1213">
        <f t="array" ref="J47">IFERROR(IFERROR(IF(AND(Input!$C$2='Drop Downs'!$AR$2,J$17&lt;='Drop Downs'!$AS$2),-INDEX('Input_P&amp;L'!$H$2:$GE$13,MATCH($B31,'Input_P&amp;L'!$F$2:$F$13,0),MATCH($A47&amp;J$18,'Input_P&amp;L'!$H$19:$GE$19&amp;'Input_P&amp;L'!$H$21:$GE$21,0))/$W$19,IF(AND(Input!$C$2='Drop Downs'!$AR$3,J$17&lt;='Drop Downs'!$AS$3),-INDEX('Input_P&amp;L'!$H$2:$GE$13,MATCH($B31,'Input_P&amp;L'!$F$2:$F$13,0),MATCH($A47&amp;J$18,'Input_P&amp;L'!$H$19:$GE$19&amp;'Input_P&amp;L'!$H$21:$GE$21,0))/$W$19,IF(AND(Input!$C$2='Drop Downs'!$AR$4,J$17&lt;='Drop Downs'!$AS$4),-INDEX('Input_P&amp;L'!$H$2:$GE$13,MATCH($B31,'Input_P&amp;L'!$F$2:$F$13,0),MATCH($A47&amp;J$18,'Input_P&amp;L'!$H$19:$GE$19&amp;'Input_P&amp;L'!$H$21:$GE$21,0))/$W$19,""))),"")*SUMIFS($C$14:$N$14,$C$12:$N$12,$B47),)</f>
        <v>0</v>
      </c>
      <c r="K47" s="1213">
        <f t="array" ref="K47">IFERROR(IFERROR(IF(AND(Input!$C$2='Drop Downs'!$AR$2,K$17&lt;='Drop Downs'!$AS$2),-INDEX('Input_P&amp;L'!$H$2:$GE$13,MATCH($B31,'Input_P&amp;L'!$F$2:$F$13,0),MATCH($A47&amp;K$18,'Input_P&amp;L'!$H$19:$GE$19&amp;'Input_P&amp;L'!$H$21:$GE$21,0))/$W$19,IF(AND(Input!$C$2='Drop Downs'!$AR$3,K$17&lt;='Drop Downs'!$AS$3),-INDEX('Input_P&amp;L'!$H$2:$GE$13,MATCH($B31,'Input_P&amp;L'!$F$2:$F$13,0),MATCH($A47&amp;K$18,'Input_P&amp;L'!$H$19:$GE$19&amp;'Input_P&amp;L'!$H$21:$GE$21,0))/$W$19,IF(AND(Input!$C$2='Drop Downs'!$AR$4,K$17&lt;='Drop Downs'!$AS$4),-INDEX('Input_P&amp;L'!$H$2:$GE$13,MATCH($B31,'Input_P&amp;L'!$F$2:$F$13,0),MATCH($A47&amp;K$18,'Input_P&amp;L'!$H$19:$GE$19&amp;'Input_P&amp;L'!$H$21:$GE$21,0))/$W$19,""))),"")*SUMIFS($C$14:$N$14,$C$12:$N$12,$B47),)</f>
        <v>0</v>
      </c>
      <c r="L47" s="1213">
        <f t="array" ref="L47">IFERROR(IFERROR(IF(AND(Input!$C$2='Drop Downs'!$AR$2,L$17&lt;='Drop Downs'!$AS$2),-INDEX('Input_P&amp;L'!$H$2:$GE$13,MATCH($B31,'Input_P&amp;L'!$F$2:$F$13,0),MATCH($A47&amp;L$18,'Input_P&amp;L'!$H$19:$GE$19&amp;'Input_P&amp;L'!$H$21:$GE$21,0))/$W$19,IF(AND(Input!$C$2='Drop Downs'!$AR$3,L$17&lt;='Drop Downs'!$AS$3),-INDEX('Input_P&amp;L'!$H$2:$GE$13,MATCH($B31,'Input_P&amp;L'!$F$2:$F$13,0),MATCH($A47&amp;L$18,'Input_P&amp;L'!$H$19:$GE$19&amp;'Input_P&amp;L'!$H$21:$GE$21,0))/$W$19,IF(AND(Input!$C$2='Drop Downs'!$AR$4,L$17&lt;='Drop Downs'!$AS$4),-INDEX('Input_P&amp;L'!$H$2:$GE$13,MATCH($B31,'Input_P&amp;L'!$F$2:$F$13,0),MATCH($A47&amp;L$18,'Input_P&amp;L'!$H$19:$GE$19&amp;'Input_P&amp;L'!$H$21:$GE$21,0))/$W$19,""))),"")*SUMIFS($C$14:$N$14,$C$12:$N$12,$B47),)</f>
        <v>0</v>
      </c>
      <c r="M47" s="1213">
        <f t="array" ref="M47">IFERROR(IFERROR(IF(AND(Input!$C$2='Drop Downs'!$AR$2,M$17&lt;='Drop Downs'!$AS$2),-INDEX('Input_P&amp;L'!$H$2:$GE$13,MATCH($B31,'Input_P&amp;L'!$F$2:$F$13,0),MATCH($A47&amp;M$18,'Input_P&amp;L'!$H$19:$GE$19&amp;'Input_P&amp;L'!$H$21:$GE$21,0))/$W$19,IF(AND(Input!$C$2='Drop Downs'!$AR$3,M$17&lt;='Drop Downs'!$AS$3),-INDEX('Input_P&amp;L'!$H$2:$GE$13,MATCH($B31,'Input_P&amp;L'!$F$2:$F$13,0),MATCH($A47&amp;M$18,'Input_P&amp;L'!$H$19:$GE$19&amp;'Input_P&amp;L'!$H$21:$GE$21,0))/$W$19,IF(AND(Input!$C$2='Drop Downs'!$AR$4,M$17&lt;='Drop Downs'!$AS$4),-INDEX('Input_P&amp;L'!$H$2:$GE$13,MATCH($B31,'Input_P&amp;L'!$F$2:$F$13,0),MATCH($A47&amp;M$18,'Input_P&amp;L'!$H$19:$GE$19&amp;'Input_P&amp;L'!$H$21:$GE$21,0))/$W$19,""))),"")*SUMIFS($C$14:$N$14,$C$12:$N$12,$B47),)</f>
        <v>0</v>
      </c>
      <c r="N47" s="1213">
        <f t="array" ref="N47">IFERROR(IFERROR(IF(AND(Input!$C$2='Drop Downs'!$AR$2,N$17&lt;='Drop Downs'!$AS$2),-INDEX('Input_P&amp;L'!$H$2:$GE$13,MATCH($B31,'Input_P&amp;L'!$F$2:$F$13,0),MATCH($A47&amp;N$18,'Input_P&amp;L'!$H$19:$GE$19&amp;'Input_P&amp;L'!$H$21:$GE$21,0))/$W$19,IF(AND(Input!$C$2='Drop Downs'!$AR$3,N$17&lt;='Drop Downs'!$AS$3),-INDEX('Input_P&amp;L'!$H$2:$GE$13,MATCH($B31,'Input_P&amp;L'!$F$2:$F$13,0),MATCH($A47&amp;N$18,'Input_P&amp;L'!$H$19:$GE$19&amp;'Input_P&amp;L'!$H$21:$GE$21,0))/$W$19,IF(AND(Input!$C$2='Drop Downs'!$AR$4,N$17&lt;='Drop Downs'!$AS$4),-INDEX('Input_P&amp;L'!$H$2:$GE$13,MATCH($B31,'Input_P&amp;L'!$F$2:$F$13,0),MATCH($A47&amp;N$18,'Input_P&amp;L'!$H$19:$GE$19&amp;'Input_P&amp;L'!$H$21:$GE$21,0))/$W$19,""))),"")*SUMIFS($C$14:$N$14,$C$12:$N$12,$B47),)</f>
        <v>0</v>
      </c>
      <c r="O47" s="1213">
        <f t="array" ref="O47">IFERROR(IFERROR(IF(AND(Input!$C$2='Drop Downs'!$AR$2,O$17&lt;='Drop Downs'!$AS$2),-INDEX('Input_P&amp;L'!$H$2:$GE$13,MATCH($B31,'Input_P&amp;L'!$F$2:$F$13,0),MATCH($A47&amp;O$18,'Input_P&amp;L'!$H$19:$GE$19&amp;'Input_P&amp;L'!$H$21:$GE$21,0))/$W$19,IF(AND(Input!$C$2='Drop Downs'!$AR$3,O$17&lt;='Drop Downs'!$AS$3),-INDEX('Input_P&amp;L'!$H$2:$GE$13,MATCH($B31,'Input_P&amp;L'!$F$2:$F$13,0),MATCH($A47&amp;O$18,'Input_P&amp;L'!$H$19:$GE$19&amp;'Input_P&amp;L'!$H$21:$GE$21,0))/$W$19,IF(AND(Input!$C$2='Drop Downs'!$AR$4,O$17&lt;='Drop Downs'!$AS$4),-INDEX('Input_P&amp;L'!$H$2:$GE$13,MATCH($B31,'Input_P&amp;L'!$F$2:$F$13,0),MATCH($A47&amp;O$18,'Input_P&amp;L'!$H$19:$GE$19&amp;'Input_P&amp;L'!$H$21:$GE$21,0))/$W$19,""))),"")*SUMIFS($C$14:$N$14,$C$12:$N$12,$B47),)</f>
        <v>0</v>
      </c>
      <c r="P47" s="1213">
        <f t="array" ref="P47">IFERROR(IFERROR(IF(AND(Input!$C$2='Drop Downs'!$AR$2,P$17&lt;='Drop Downs'!$AS$2),-INDEX('Input_P&amp;L'!$H$2:$GE$13,MATCH($B31,'Input_P&amp;L'!$F$2:$F$13,0),MATCH($A47&amp;P$18,'Input_P&amp;L'!$H$19:$GE$19&amp;'Input_P&amp;L'!$H$21:$GE$21,0))/$W$19,IF(AND(Input!$C$2='Drop Downs'!$AR$3,P$17&lt;='Drop Downs'!$AS$3),-INDEX('Input_P&amp;L'!$H$2:$GE$13,MATCH($B31,'Input_P&amp;L'!$F$2:$F$13,0),MATCH($A47&amp;P$18,'Input_P&amp;L'!$H$19:$GE$19&amp;'Input_P&amp;L'!$H$21:$GE$21,0))/$W$19,IF(AND(Input!$C$2='Drop Downs'!$AR$4,P$17&lt;='Drop Downs'!$AS$4),-INDEX('Input_P&amp;L'!$H$2:$GE$13,MATCH($B31,'Input_P&amp;L'!$F$2:$F$13,0),MATCH($A47&amp;P$18,'Input_P&amp;L'!$H$19:$GE$19&amp;'Input_P&amp;L'!$H$21:$GE$21,0))/$W$19,""))),"")*SUMIFS($C$14:$N$14,$C$12:$N$12,$B47),)</f>
        <v>0</v>
      </c>
      <c r="Q47" s="1213">
        <f t="array" ref="Q47">IFERROR(IFERROR(IF(AND(Input!$C$2='Drop Downs'!$AR$2,Q$17&lt;='Drop Downs'!$AS$2),-INDEX('Input_P&amp;L'!$H$2:$GE$13,MATCH($B31,'Input_P&amp;L'!$F$2:$F$13,0),MATCH($A47&amp;Q$18,'Input_P&amp;L'!$H$19:$GE$19&amp;'Input_P&amp;L'!$H$21:$GE$21,0))/$W$19,IF(AND(Input!$C$2='Drop Downs'!$AR$3,Q$17&lt;='Drop Downs'!$AS$3),-INDEX('Input_P&amp;L'!$H$2:$GE$13,MATCH($B31,'Input_P&amp;L'!$F$2:$F$13,0),MATCH($A47&amp;Q$18,'Input_P&amp;L'!$H$19:$GE$19&amp;'Input_P&amp;L'!$H$21:$GE$21,0))/$W$19,IF(AND(Input!$C$2='Drop Downs'!$AR$4,Q$17&lt;='Drop Downs'!$AS$4),-INDEX('Input_P&amp;L'!$H$2:$GE$13,MATCH($B31,'Input_P&amp;L'!$F$2:$F$13,0),MATCH($A47&amp;Q$18,'Input_P&amp;L'!$H$19:$GE$19&amp;'Input_P&amp;L'!$H$21:$GE$21,0))/$W$19,""))),"")*SUMIFS($C$14:$N$14,$C$12:$N$12,$B47),)</f>
        <v>0</v>
      </c>
      <c r="R47" s="1213">
        <f t="array" ref="R47">IFERROR(IFERROR(IF(AND(Input!$C$2='Drop Downs'!$AR$2,R$17&lt;='Drop Downs'!$AS$2),-INDEX('Input_P&amp;L'!$H$2:$GE$13,MATCH($B31,'Input_P&amp;L'!$F$2:$F$13,0),MATCH($A47&amp;R$18,'Input_P&amp;L'!$H$19:$GE$19&amp;'Input_P&amp;L'!$H$21:$GE$21,0))/$W$19,IF(AND(Input!$C$2='Drop Downs'!$AR$3,R$17&lt;='Drop Downs'!$AS$3),-INDEX('Input_P&amp;L'!$H$2:$GE$13,MATCH($B31,'Input_P&amp;L'!$F$2:$F$13,0),MATCH($A47&amp;R$18,'Input_P&amp;L'!$H$19:$GE$19&amp;'Input_P&amp;L'!$H$21:$GE$21,0))/$W$19,IF(AND(Input!$C$2='Drop Downs'!$AR$4,R$17&lt;='Drop Downs'!$AS$4),-INDEX('Input_P&amp;L'!$H$2:$GE$13,MATCH($B31,'Input_P&amp;L'!$F$2:$F$13,0),MATCH($A47&amp;R$18,'Input_P&amp;L'!$H$19:$GE$19&amp;'Input_P&amp;L'!$H$21:$GE$21,0))/$W$19,""))),"")*SUMIFS($C$14:$N$14,$C$12:$N$12,$B47),)</f>
        <v>0</v>
      </c>
      <c r="T47" s="1205"/>
    </row>
    <row r="48" spans="1:20">
      <c r="A48" s="1172" t="s">
        <v>741</v>
      </c>
      <c r="B48" s="1206" t="s">
        <v>369</v>
      </c>
      <c r="C48" s="1213">
        <f t="array" ref="C48">IFERROR(IFERROR(IF(AND(Input!$C$2='Drop Downs'!$AR$2,C$17&lt;='Drop Downs'!$AS$2),-INDEX('Input_P&amp;L'!$H$2:$GE$13,MATCH($B32,'Input_P&amp;L'!$F$2:$F$13,0),MATCH($A48&amp;C$18,'Input_P&amp;L'!$H$19:$GE$19&amp;'Input_P&amp;L'!$H$21:$GE$21,0))/$W$19,IF(AND(Input!$C$2='Drop Downs'!$AR$3,C$17&lt;='Drop Downs'!$AS$3),-INDEX('Input_P&amp;L'!$H$2:$GE$13,MATCH($B32,'Input_P&amp;L'!$F$2:$F$13,0),MATCH($A48&amp;C$18,'Input_P&amp;L'!$H$19:$GE$19&amp;'Input_P&amp;L'!$H$21:$GE$21,0))/$W$19,IF(AND(Input!$C$2='Drop Downs'!$AR$4,C$17&lt;='Drop Downs'!$AS$4),-INDEX('Input_P&amp;L'!$H$2:$GE$13,MATCH($B32,'Input_P&amp;L'!$F$2:$F$13,0),MATCH($A48&amp;C$18,'Input_P&amp;L'!$H$19:$GE$19&amp;'Input_P&amp;L'!$H$21:$GE$21,0))/$W$19,""))),"")*SUMIFS($C$14:$N$14,$C$12:$N$12,$B48),)</f>
        <v>0</v>
      </c>
      <c r="D48" s="1213">
        <f t="array" ref="D48">IFERROR(IFERROR(IF(AND(Input!$C$2='Drop Downs'!$AR$2,D$17&lt;='Drop Downs'!$AS$2),-INDEX('Input_P&amp;L'!$H$2:$GE$13,MATCH($B32,'Input_P&amp;L'!$F$2:$F$13,0),MATCH($A48&amp;D$18,'Input_P&amp;L'!$H$19:$GE$19&amp;'Input_P&amp;L'!$H$21:$GE$21,0))/$W$19,IF(AND(Input!$C$2='Drop Downs'!$AR$3,D$17&lt;='Drop Downs'!$AS$3),-INDEX('Input_P&amp;L'!$H$2:$GE$13,MATCH($B32,'Input_P&amp;L'!$F$2:$F$13,0),MATCH($A48&amp;D$18,'Input_P&amp;L'!$H$19:$GE$19&amp;'Input_P&amp;L'!$H$21:$GE$21,0))/$W$19,IF(AND(Input!$C$2='Drop Downs'!$AR$4,D$17&lt;='Drop Downs'!$AS$4),-INDEX('Input_P&amp;L'!$H$2:$GE$13,MATCH($B32,'Input_P&amp;L'!$F$2:$F$13,0),MATCH($A48&amp;D$18,'Input_P&amp;L'!$H$19:$GE$19&amp;'Input_P&amp;L'!$H$21:$GE$21,0))/$W$19,""))),"")*SUMIFS($C$14:$N$14,$C$12:$N$12,$B48),)</f>
        <v>0</v>
      </c>
      <c r="E48" s="1213">
        <f t="array" ref="E48">IFERROR(IFERROR(IF(AND(Input!$C$2='Drop Downs'!$AR$2,E$17&lt;='Drop Downs'!$AS$2),-INDEX('Input_P&amp;L'!$H$2:$GE$13,MATCH($B32,'Input_P&amp;L'!$F$2:$F$13,0),MATCH($A48&amp;E$18,'Input_P&amp;L'!$H$19:$GE$19&amp;'Input_P&amp;L'!$H$21:$GE$21,0))/$W$19,IF(AND(Input!$C$2='Drop Downs'!$AR$3,E$17&lt;='Drop Downs'!$AS$3),-INDEX('Input_P&amp;L'!$H$2:$GE$13,MATCH($B32,'Input_P&amp;L'!$F$2:$F$13,0),MATCH($A48&amp;E$18,'Input_P&amp;L'!$H$19:$GE$19&amp;'Input_P&amp;L'!$H$21:$GE$21,0))/$W$19,IF(AND(Input!$C$2='Drop Downs'!$AR$4,E$17&lt;='Drop Downs'!$AS$4),-INDEX('Input_P&amp;L'!$H$2:$GE$13,MATCH($B32,'Input_P&amp;L'!$F$2:$F$13,0),MATCH($A48&amp;E$18,'Input_P&amp;L'!$H$19:$GE$19&amp;'Input_P&amp;L'!$H$21:$GE$21,0))/$W$19,""))),"")*SUMIFS($C$14:$N$14,$C$12:$N$12,$B48),)</f>
        <v>0</v>
      </c>
      <c r="F48" s="1213">
        <f t="array" ref="F48">IFERROR(IFERROR(IF(AND(Input!$C$2='Drop Downs'!$AR$2,F$17&lt;='Drop Downs'!$AS$2),-INDEX('Input_P&amp;L'!$H$2:$GE$13,MATCH($B32,'Input_P&amp;L'!$F$2:$F$13,0),MATCH($A48&amp;F$18,'Input_P&amp;L'!$H$19:$GE$19&amp;'Input_P&amp;L'!$H$21:$GE$21,0))/$W$19,IF(AND(Input!$C$2='Drop Downs'!$AR$3,F$17&lt;='Drop Downs'!$AS$3),-INDEX('Input_P&amp;L'!$H$2:$GE$13,MATCH($B32,'Input_P&amp;L'!$F$2:$F$13,0),MATCH($A48&amp;F$18,'Input_P&amp;L'!$H$19:$GE$19&amp;'Input_P&amp;L'!$H$21:$GE$21,0))/$W$19,IF(AND(Input!$C$2='Drop Downs'!$AR$4,F$17&lt;='Drop Downs'!$AS$4),-INDEX('Input_P&amp;L'!$H$2:$GE$13,MATCH($B32,'Input_P&amp;L'!$F$2:$F$13,0),MATCH($A48&amp;F$18,'Input_P&amp;L'!$H$19:$GE$19&amp;'Input_P&amp;L'!$H$21:$GE$21,0))/$W$19,""))),"")*SUMIFS($C$14:$N$14,$C$12:$N$12,$B48),)</f>
        <v>0</v>
      </c>
      <c r="G48" s="1213">
        <f t="array" ref="G48">IFERROR(IFERROR(IF(AND(Input!$C$2='Drop Downs'!$AR$2,G$17&lt;='Drop Downs'!$AS$2),-INDEX('Input_P&amp;L'!$H$2:$GE$13,MATCH($B32,'Input_P&amp;L'!$F$2:$F$13,0),MATCH($A48&amp;G$18,'Input_P&amp;L'!$H$19:$GE$19&amp;'Input_P&amp;L'!$H$21:$GE$21,0))/$W$19,IF(AND(Input!$C$2='Drop Downs'!$AR$3,G$17&lt;='Drop Downs'!$AS$3),-INDEX('Input_P&amp;L'!$H$2:$GE$13,MATCH($B32,'Input_P&amp;L'!$F$2:$F$13,0),MATCH($A48&amp;G$18,'Input_P&amp;L'!$H$19:$GE$19&amp;'Input_P&amp;L'!$H$21:$GE$21,0))/$W$19,IF(AND(Input!$C$2='Drop Downs'!$AR$4,G$17&lt;='Drop Downs'!$AS$4),-INDEX('Input_P&amp;L'!$H$2:$GE$13,MATCH($B32,'Input_P&amp;L'!$F$2:$F$13,0),MATCH($A48&amp;G$18,'Input_P&amp;L'!$H$19:$GE$19&amp;'Input_P&amp;L'!$H$21:$GE$21,0))/$W$19,""))),"")*SUMIFS($C$14:$N$14,$C$12:$N$12,$B48),)</f>
        <v>0</v>
      </c>
      <c r="H48" s="1213">
        <f t="array" ref="H48">IFERROR(IFERROR(IF(AND(Input!$C$2='Drop Downs'!$AR$2,H$17&lt;='Drop Downs'!$AS$2),-INDEX('Input_P&amp;L'!$H$2:$GE$13,MATCH($B32,'Input_P&amp;L'!$F$2:$F$13,0),MATCH($A48&amp;H$18,'Input_P&amp;L'!$H$19:$GE$19&amp;'Input_P&amp;L'!$H$21:$GE$21,0))/$W$19,IF(AND(Input!$C$2='Drop Downs'!$AR$3,H$17&lt;='Drop Downs'!$AS$3),-INDEX('Input_P&amp;L'!$H$2:$GE$13,MATCH($B32,'Input_P&amp;L'!$F$2:$F$13,0),MATCH($A48&amp;H$18,'Input_P&amp;L'!$H$19:$GE$19&amp;'Input_P&amp;L'!$H$21:$GE$21,0))/$W$19,IF(AND(Input!$C$2='Drop Downs'!$AR$4,H$17&lt;='Drop Downs'!$AS$4),-INDEX('Input_P&amp;L'!$H$2:$GE$13,MATCH($B32,'Input_P&amp;L'!$F$2:$F$13,0),MATCH($A48&amp;H$18,'Input_P&amp;L'!$H$19:$GE$19&amp;'Input_P&amp;L'!$H$21:$GE$21,0))/$W$19,""))),"")*SUMIFS($C$14:$N$14,$C$12:$N$12,$B48),)</f>
        <v>0</v>
      </c>
      <c r="I48" s="1213">
        <f t="array" ref="I48">IFERROR(IFERROR(IF(AND(Input!$C$2='Drop Downs'!$AR$2,I$17&lt;='Drop Downs'!$AS$2),-INDEX('Input_P&amp;L'!$H$2:$GE$13,MATCH($B32,'Input_P&amp;L'!$F$2:$F$13,0),MATCH($A48&amp;I$18,'Input_P&amp;L'!$H$19:$GE$19&amp;'Input_P&amp;L'!$H$21:$GE$21,0))/$W$19,IF(AND(Input!$C$2='Drop Downs'!$AR$3,I$17&lt;='Drop Downs'!$AS$3),-INDEX('Input_P&amp;L'!$H$2:$GE$13,MATCH($B32,'Input_P&amp;L'!$F$2:$F$13,0),MATCH($A48&amp;I$18,'Input_P&amp;L'!$H$19:$GE$19&amp;'Input_P&amp;L'!$H$21:$GE$21,0))/$W$19,IF(AND(Input!$C$2='Drop Downs'!$AR$4,I$17&lt;='Drop Downs'!$AS$4),-INDEX('Input_P&amp;L'!$H$2:$GE$13,MATCH($B32,'Input_P&amp;L'!$F$2:$F$13,0),MATCH($A48&amp;I$18,'Input_P&amp;L'!$H$19:$GE$19&amp;'Input_P&amp;L'!$H$21:$GE$21,0))/$W$19,""))),"")*SUMIFS($C$14:$N$14,$C$12:$N$12,$B48),)</f>
        <v>0</v>
      </c>
      <c r="J48" s="1213">
        <f t="array" ref="J48">IFERROR(IFERROR(IF(AND(Input!$C$2='Drop Downs'!$AR$2,J$17&lt;='Drop Downs'!$AS$2),-INDEX('Input_P&amp;L'!$H$2:$GE$13,MATCH($B32,'Input_P&amp;L'!$F$2:$F$13,0),MATCH($A48&amp;J$18,'Input_P&amp;L'!$H$19:$GE$19&amp;'Input_P&amp;L'!$H$21:$GE$21,0))/$W$19,IF(AND(Input!$C$2='Drop Downs'!$AR$3,J$17&lt;='Drop Downs'!$AS$3),-INDEX('Input_P&amp;L'!$H$2:$GE$13,MATCH($B32,'Input_P&amp;L'!$F$2:$F$13,0),MATCH($A48&amp;J$18,'Input_P&amp;L'!$H$19:$GE$19&amp;'Input_P&amp;L'!$H$21:$GE$21,0))/$W$19,IF(AND(Input!$C$2='Drop Downs'!$AR$4,J$17&lt;='Drop Downs'!$AS$4),-INDEX('Input_P&amp;L'!$H$2:$GE$13,MATCH($B32,'Input_P&amp;L'!$F$2:$F$13,0),MATCH($A48&amp;J$18,'Input_P&amp;L'!$H$19:$GE$19&amp;'Input_P&amp;L'!$H$21:$GE$21,0))/$W$19,""))),"")*SUMIFS($C$14:$N$14,$C$12:$N$12,$B48),)</f>
        <v>0</v>
      </c>
      <c r="K48" s="1213">
        <f t="array" ref="K48">IFERROR(IFERROR(IF(AND(Input!$C$2='Drop Downs'!$AR$2,K$17&lt;='Drop Downs'!$AS$2),-INDEX('Input_P&amp;L'!$H$2:$GE$13,MATCH($B32,'Input_P&amp;L'!$F$2:$F$13,0),MATCH($A48&amp;K$18,'Input_P&amp;L'!$H$19:$GE$19&amp;'Input_P&amp;L'!$H$21:$GE$21,0))/$W$19,IF(AND(Input!$C$2='Drop Downs'!$AR$3,K$17&lt;='Drop Downs'!$AS$3),-INDEX('Input_P&amp;L'!$H$2:$GE$13,MATCH($B32,'Input_P&amp;L'!$F$2:$F$13,0),MATCH($A48&amp;K$18,'Input_P&amp;L'!$H$19:$GE$19&amp;'Input_P&amp;L'!$H$21:$GE$21,0))/$W$19,IF(AND(Input!$C$2='Drop Downs'!$AR$4,K$17&lt;='Drop Downs'!$AS$4),-INDEX('Input_P&amp;L'!$H$2:$GE$13,MATCH($B32,'Input_P&amp;L'!$F$2:$F$13,0),MATCH($A48&amp;K$18,'Input_P&amp;L'!$H$19:$GE$19&amp;'Input_P&amp;L'!$H$21:$GE$21,0))/$W$19,""))),"")*SUMIFS($C$14:$N$14,$C$12:$N$12,$B48),)</f>
        <v>0</v>
      </c>
      <c r="L48" s="1213">
        <f t="array" ref="L48">IFERROR(IFERROR(IF(AND(Input!$C$2='Drop Downs'!$AR$2,L$17&lt;='Drop Downs'!$AS$2),-INDEX('Input_P&amp;L'!$H$2:$GE$13,MATCH($B32,'Input_P&amp;L'!$F$2:$F$13,0),MATCH($A48&amp;L$18,'Input_P&amp;L'!$H$19:$GE$19&amp;'Input_P&amp;L'!$H$21:$GE$21,0))/$W$19,IF(AND(Input!$C$2='Drop Downs'!$AR$3,L$17&lt;='Drop Downs'!$AS$3),-INDEX('Input_P&amp;L'!$H$2:$GE$13,MATCH($B32,'Input_P&amp;L'!$F$2:$F$13,0),MATCH($A48&amp;L$18,'Input_P&amp;L'!$H$19:$GE$19&amp;'Input_P&amp;L'!$H$21:$GE$21,0))/$W$19,IF(AND(Input!$C$2='Drop Downs'!$AR$4,L$17&lt;='Drop Downs'!$AS$4),-INDEX('Input_P&amp;L'!$H$2:$GE$13,MATCH($B32,'Input_P&amp;L'!$F$2:$F$13,0),MATCH($A48&amp;L$18,'Input_P&amp;L'!$H$19:$GE$19&amp;'Input_P&amp;L'!$H$21:$GE$21,0))/$W$19,""))),"")*SUMIFS($C$14:$N$14,$C$12:$N$12,$B48),)</f>
        <v>0</v>
      </c>
      <c r="M48" s="1213">
        <f t="array" ref="M48">IFERROR(IFERROR(IF(AND(Input!$C$2='Drop Downs'!$AR$2,M$17&lt;='Drop Downs'!$AS$2),-INDEX('Input_P&amp;L'!$H$2:$GE$13,MATCH($B32,'Input_P&amp;L'!$F$2:$F$13,0),MATCH($A48&amp;M$18,'Input_P&amp;L'!$H$19:$GE$19&amp;'Input_P&amp;L'!$H$21:$GE$21,0))/$W$19,IF(AND(Input!$C$2='Drop Downs'!$AR$3,M$17&lt;='Drop Downs'!$AS$3),-INDEX('Input_P&amp;L'!$H$2:$GE$13,MATCH($B32,'Input_P&amp;L'!$F$2:$F$13,0),MATCH($A48&amp;M$18,'Input_P&amp;L'!$H$19:$GE$19&amp;'Input_P&amp;L'!$H$21:$GE$21,0))/$W$19,IF(AND(Input!$C$2='Drop Downs'!$AR$4,M$17&lt;='Drop Downs'!$AS$4),-INDEX('Input_P&amp;L'!$H$2:$GE$13,MATCH($B32,'Input_P&amp;L'!$F$2:$F$13,0),MATCH($A48&amp;M$18,'Input_P&amp;L'!$H$19:$GE$19&amp;'Input_P&amp;L'!$H$21:$GE$21,0))/$W$19,""))),"")*SUMIFS($C$14:$N$14,$C$12:$N$12,$B48),)</f>
        <v>0</v>
      </c>
      <c r="N48" s="1213">
        <f t="array" ref="N48">IFERROR(IFERROR(IF(AND(Input!$C$2='Drop Downs'!$AR$2,N$17&lt;='Drop Downs'!$AS$2),-INDEX('Input_P&amp;L'!$H$2:$GE$13,MATCH($B32,'Input_P&amp;L'!$F$2:$F$13,0),MATCH($A48&amp;N$18,'Input_P&amp;L'!$H$19:$GE$19&amp;'Input_P&amp;L'!$H$21:$GE$21,0))/$W$19,IF(AND(Input!$C$2='Drop Downs'!$AR$3,N$17&lt;='Drop Downs'!$AS$3),-INDEX('Input_P&amp;L'!$H$2:$GE$13,MATCH($B32,'Input_P&amp;L'!$F$2:$F$13,0),MATCH($A48&amp;N$18,'Input_P&amp;L'!$H$19:$GE$19&amp;'Input_P&amp;L'!$H$21:$GE$21,0))/$W$19,IF(AND(Input!$C$2='Drop Downs'!$AR$4,N$17&lt;='Drop Downs'!$AS$4),-INDEX('Input_P&amp;L'!$H$2:$GE$13,MATCH($B32,'Input_P&amp;L'!$F$2:$F$13,0),MATCH($A48&amp;N$18,'Input_P&amp;L'!$H$19:$GE$19&amp;'Input_P&amp;L'!$H$21:$GE$21,0))/$W$19,""))),"")*SUMIFS($C$14:$N$14,$C$12:$N$12,$B48),)</f>
        <v>0</v>
      </c>
      <c r="O48" s="1213">
        <f t="array" ref="O48">IFERROR(IFERROR(IF(AND(Input!$C$2='Drop Downs'!$AR$2,O$17&lt;='Drop Downs'!$AS$2),-INDEX('Input_P&amp;L'!$H$2:$GE$13,MATCH($B32,'Input_P&amp;L'!$F$2:$F$13,0),MATCH($A48&amp;O$18,'Input_P&amp;L'!$H$19:$GE$19&amp;'Input_P&amp;L'!$H$21:$GE$21,0))/$W$19,IF(AND(Input!$C$2='Drop Downs'!$AR$3,O$17&lt;='Drop Downs'!$AS$3),-INDEX('Input_P&amp;L'!$H$2:$GE$13,MATCH($B32,'Input_P&amp;L'!$F$2:$F$13,0),MATCH($A48&amp;O$18,'Input_P&amp;L'!$H$19:$GE$19&amp;'Input_P&amp;L'!$H$21:$GE$21,0))/$W$19,IF(AND(Input!$C$2='Drop Downs'!$AR$4,O$17&lt;='Drop Downs'!$AS$4),-INDEX('Input_P&amp;L'!$H$2:$GE$13,MATCH($B32,'Input_P&amp;L'!$F$2:$F$13,0),MATCH($A48&amp;O$18,'Input_P&amp;L'!$H$19:$GE$19&amp;'Input_P&amp;L'!$H$21:$GE$21,0))/$W$19,""))),"")*SUMIFS($C$14:$N$14,$C$12:$N$12,$B48),)</f>
        <v>0</v>
      </c>
      <c r="P48" s="1213">
        <f t="array" ref="P48">IFERROR(IFERROR(IF(AND(Input!$C$2='Drop Downs'!$AR$2,P$17&lt;='Drop Downs'!$AS$2),-INDEX('Input_P&amp;L'!$H$2:$GE$13,MATCH($B32,'Input_P&amp;L'!$F$2:$F$13,0),MATCH($A48&amp;P$18,'Input_P&amp;L'!$H$19:$GE$19&amp;'Input_P&amp;L'!$H$21:$GE$21,0))/$W$19,IF(AND(Input!$C$2='Drop Downs'!$AR$3,P$17&lt;='Drop Downs'!$AS$3),-INDEX('Input_P&amp;L'!$H$2:$GE$13,MATCH($B32,'Input_P&amp;L'!$F$2:$F$13,0),MATCH($A48&amp;P$18,'Input_P&amp;L'!$H$19:$GE$19&amp;'Input_P&amp;L'!$H$21:$GE$21,0))/$W$19,IF(AND(Input!$C$2='Drop Downs'!$AR$4,P$17&lt;='Drop Downs'!$AS$4),-INDEX('Input_P&amp;L'!$H$2:$GE$13,MATCH($B32,'Input_P&amp;L'!$F$2:$F$13,0),MATCH($A48&amp;P$18,'Input_P&amp;L'!$H$19:$GE$19&amp;'Input_P&amp;L'!$H$21:$GE$21,0))/$W$19,""))),"")*SUMIFS($C$14:$N$14,$C$12:$N$12,$B48),)</f>
        <v>0</v>
      </c>
      <c r="Q48" s="1213">
        <f t="array" ref="Q48">IFERROR(IFERROR(IF(AND(Input!$C$2='Drop Downs'!$AR$2,Q$17&lt;='Drop Downs'!$AS$2),-INDEX('Input_P&amp;L'!$H$2:$GE$13,MATCH($B32,'Input_P&amp;L'!$F$2:$F$13,0),MATCH($A48&amp;Q$18,'Input_P&amp;L'!$H$19:$GE$19&amp;'Input_P&amp;L'!$H$21:$GE$21,0))/$W$19,IF(AND(Input!$C$2='Drop Downs'!$AR$3,Q$17&lt;='Drop Downs'!$AS$3),-INDEX('Input_P&amp;L'!$H$2:$GE$13,MATCH($B32,'Input_P&amp;L'!$F$2:$F$13,0),MATCH($A48&amp;Q$18,'Input_P&amp;L'!$H$19:$GE$19&amp;'Input_P&amp;L'!$H$21:$GE$21,0))/$W$19,IF(AND(Input!$C$2='Drop Downs'!$AR$4,Q$17&lt;='Drop Downs'!$AS$4),-INDEX('Input_P&amp;L'!$H$2:$GE$13,MATCH($B32,'Input_P&amp;L'!$F$2:$F$13,0),MATCH($A48&amp;Q$18,'Input_P&amp;L'!$H$19:$GE$19&amp;'Input_P&amp;L'!$H$21:$GE$21,0))/$W$19,""))),"")*SUMIFS($C$14:$N$14,$C$12:$N$12,$B48),)</f>
        <v>0</v>
      </c>
      <c r="R48" s="1213">
        <f t="array" ref="R48">IFERROR(IFERROR(IF(AND(Input!$C$2='Drop Downs'!$AR$2,R$17&lt;='Drop Downs'!$AS$2),-INDEX('Input_P&amp;L'!$H$2:$GE$13,MATCH($B32,'Input_P&amp;L'!$F$2:$F$13,0),MATCH($A48&amp;R$18,'Input_P&amp;L'!$H$19:$GE$19&amp;'Input_P&amp;L'!$H$21:$GE$21,0))/$W$19,IF(AND(Input!$C$2='Drop Downs'!$AR$3,R$17&lt;='Drop Downs'!$AS$3),-INDEX('Input_P&amp;L'!$H$2:$GE$13,MATCH($B32,'Input_P&amp;L'!$F$2:$F$13,0),MATCH($A48&amp;R$18,'Input_P&amp;L'!$H$19:$GE$19&amp;'Input_P&amp;L'!$H$21:$GE$21,0))/$W$19,IF(AND(Input!$C$2='Drop Downs'!$AR$4,R$17&lt;='Drop Downs'!$AS$4),-INDEX('Input_P&amp;L'!$H$2:$GE$13,MATCH($B32,'Input_P&amp;L'!$F$2:$F$13,0),MATCH($A48&amp;R$18,'Input_P&amp;L'!$H$19:$GE$19&amp;'Input_P&amp;L'!$H$21:$GE$21,0))/$W$19,""))),"")*SUMIFS($C$14:$N$14,$C$12:$N$12,$B48),)</f>
        <v>0</v>
      </c>
      <c r="T48" s="1205"/>
    </row>
    <row r="49" spans="1:28">
      <c r="B49" s="1207" t="s">
        <v>902</v>
      </c>
      <c r="C49" s="1208">
        <f t="shared" ref="C49:R49" si="8">IFERROR((C36-SUM(C37:C48)),)</f>
        <v>0</v>
      </c>
      <c r="D49" s="1208">
        <f t="shared" si="8"/>
        <v>0</v>
      </c>
      <c r="E49" s="1208">
        <f t="shared" si="8"/>
        <v>0</v>
      </c>
      <c r="F49" s="1208">
        <f t="shared" si="8"/>
        <v>0</v>
      </c>
      <c r="G49" s="1208">
        <f t="shared" si="8"/>
        <v>0</v>
      </c>
      <c r="H49" s="1208">
        <f t="shared" si="8"/>
        <v>0</v>
      </c>
      <c r="I49" s="1208">
        <f t="shared" si="8"/>
        <v>0</v>
      </c>
      <c r="J49" s="1208">
        <f t="shared" si="8"/>
        <v>0</v>
      </c>
      <c r="K49" s="1208">
        <f t="shared" si="8"/>
        <v>0</v>
      </c>
      <c r="L49" s="1208">
        <f t="shared" si="8"/>
        <v>0</v>
      </c>
      <c r="M49" s="1208">
        <f t="shared" si="8"/>
        <v>0</v>
      </c>
      <c r="N49" s="1208">
        <f t="shared" si="8"/>
        <v>0</v>
      </c>
      <c r="O49" s="1208">
        <f t="shared" si="8"/>
        <v>0</v>
      </c>
      <c r="P49" s="1208">
        <f t="shared" si="8"/>
        <v>0</v>
      </c>
      <c r="Q49" s="1208">
        <f t="shared" si="8"/>
        <v>0</v>
      </c>
      <c r="R49" s="1208">
        <f t="shared" si="8"/>
        <v>0</v>
      </c>
      <c r="T49" s="1205"/>
    </row>
    <row r="50" spans="1:28" outlineLevel="1">
      <c r="B50" s="1209" t="s">
        <v>903</v>
      </c>
      <c r="C50" s="1210" t="str">
        <f t="shared" ref="C50:R50" si="9">IFERROR(C36/B36-1,"")</f>
        <v/>
      </c>
      <c r="D50" s="1210" t="str">
        <f t="shared" si="9"/>
        <v/>
      </c>
      <c r="E50" s="1210" t="str">
        <f t="shared" si="9"/>
        <v/>
      </c>
      <c r="F50" s="1210" t="str">
        <f t="shared" si="9"/>
        <v/>
      </c>
      <c r="G50" s="1210" t="str">
        <f t="shared" si="9"/>
        <v/>
      </c>
      <c r="H50" s="1210" t="str">
        <f t="shared" si="9"/>
        <v/>
      </c>
      <c r="I50" s="1210">
        <f t="shared" si="9"/>
        <v>0.71203865452518089</v>
      </c>
      <c r="J50" s="1210">
        <f t="shared" si="9"/>
        <v>0.92598561950745117</v>
      </c>
      <c r="K50" s="1210">
        <f t="shared" si="9"/>
        <v>0.49798727437995072</v>
      </c>
      <c r="L50" s="1210">
        <f t="shared" si="9"/>
        <v>0.39099211165048531</v>
      </c>
      <c r="M50" s="1210">
        <f t="shared" si="9"/>
        <v>0.28401100174405713</v>
      </c>
      <c r="N50" s="1210">
        <f t="shared" si="9"/>
        <v>6.9986220055119785E-2</v>
      </c>
      <c r="O50" s="1210">
        <f t="shared" si="9"/>
        <v>7.0015107610768457E-2</v>
      </c>
      <c r="P50" s="1210" t="str">
        <f t="shared" si="9"/>
        <v/>
      </c>
      <c r="Q50" s="1210" t="str">
        <f t="shared" si="9"/>
        <v/>
      </c>
      <c r="R50" s="1210" t="str">
        <f t="shared" si="9"/>
        <v/>
      </c>
      <c r="T50" s="1210"/>
    </row>
    <row r="51" spans="1:28" ht="5.25" customHeight="1">
      <c r="B51" s="1211"/>
      <c r="C51" s="1211"/>
      <c r="D51" s="1211"/>
      <c r="E51" s="1211"/>
      <c r="F51" s="1211"/>
      <c r="G51" s="1211"/>
      <c r="H51" s="1214"/>
      <c r="I51" s="1214"/>
      <c r="J51" s="1214"/>
      <c r="K51" s="1214"/>
      <c r="L51" s="1214"/>
      <c r="M51" s="1214"/>
      <c r="N51" s="1214"/>
      <c r="O51" s="1214"/>
      <c r="P51" s="1214"/>
      <c r="Q51" s="1214"/>
      <c r="R51" s="1211"/>
      <c r="T51" s="1214"/>
    </row>
    <row r="52" spans="1:28">
      <c r="B52" s="1204" t="s">
        <v>904</v>
      </c>
      <c r="C52" s="1205" t="str">
        <f t="shared" ref="C52:G52" si="10">IFERROR(C20+C36,"")</f>
        <v/>
      </c>
      <c r="D52" s="1205" t="str">
        <f t="shared" si="10"/>
        <v/>
      </c>
      <c r="E52" s="1205" t="str">
        <f t="shared" si="10"/>
        <v/>
      </c>
      <c r="F52" s="1205" t="str">
        <f t="shared" si="10"/>
        <v/>
      </c>
      <c r="G52" s="1205" t="str">
        <f t="shared" si="10"/>
        <v/>
      </c>
      <c r="H52" s="1205">
        <f>IFERROR(H20+H36,"")</f>
        <v>0.92239826086956545</v>
      </c>
      <c r="I52" s="1205">
        <f t="shared" ref="I52:Q52" si="11">IFERROR(I20+I36,"")</f>
        <v>1.6221221843478264</v>
      </c>
      <c r="J52" s="1205">
        <f t="shared" si="11"/>
        <v>3.2085692547339137</v>
      </c>
      <c r="K52" s="1205">
        <f t="shared" si="11"/>
        <v>4.9351748943413432</v>
      </c>
      <c r="L52" s="1205">
        <f t="shared" si="11"/>
        <v>7.04724160677734</v>
      </c>
      <c r="M52" s="1205">
        <f t="shared" si="11"/>
        <v>9.2872061561776569</v>
      </c>
      <c r="N52" s="1205">
        <f t="shared" si="11"/>
        <v>10.197408810637125</v>
      </c>
      <c r="O52" s="1205">
        <f t="shared" si="11"/>
        <v>11.194618633940554</v>
      </c>
      <c r="P52" s="1205" t="str">
        <f t="shared" si="11"/>
        <v/>
      </c>
      <c r="Q52" s="1205" t="str">
        <f t="shared" si="11"/>
        <v/>
      </c>
      <c r="R52" s="1211"/>
      <c r="T52" s="1205">
        <f>SUM(C52:Q52)</f>
        <v>48.41473980182532</v>
      </c>
    </row>
    <row r="53" spans="1:28">
      <c r="B53" s="1209" t="s">
        <v>905</v>
      </c>
      <c r="C53" s="1210" t="str">
        <f t="shared" ref="C53:G53" si="12">IFERROR(C52/C20,"")</f>
        <v/>
      </c>
      <c r="D53" s="1210" t="str">
        <f t="shared" si="12"/>
        <v/>
      </c>
      <c r="E53" s="1210" t="str">
        <f t="shared" si="12"/>
        <v/>
      </c>
      <c r="F53" s="1210" t="str">
        <f t="shared" si="12"/>
        <v/>
      </c>
      <c r="G53" s="1210" t="str">
        <f t="shared" si="12"/>
        <v/>
      </c>
      <c r="H53" s="1210">
        <f>IFERROR(H52/H20,"")</f>
        <v>0.68655342746633119</v>
      </c>
      <c r="I53" s="1210">
        <f t="shared" ref="I53:Q53" si="13">IFERROR(I52/I20,"")</f>
        <v>0.69229779340248165</v>
      </c>
      <c r="J53" s="1210">
        <f t="shared" si="13"/>
        <v>0.69794596075559079</v>
      </c>
      <c r="K53" s="1210">
        <f t="shared" si="13"/>
        <v>0.70349075559424157</v>
      </c>
      <c r="L53" s="1210">
        <f t="shared" si="13"/>
        <v>0.70893294283708141</v>
      </c>
      <c r="M53" s="1210">
        <f t="shared" si="13"/>
        <v>0.71427127553294245</v>
      </c>
      <c r="N53" s="1210">
        <f t="shared" si="13"/>
        <v>0.71951761664800207</v>
      </c>
      <c r="O53" s="1210">
        <f t="shared" si="13"/>
        <v>0.7246601948575111</v>
      </c>
      <c r="P53" s="1210" t="str">
        <f t="shared" si="13"/>
        <v/>
      </c>
      <c r="Q53" s="1210" t="str">
        <f t="shared" si="13"/>
        <v/>
      </c>
      <c r="R53" s="1211"/>
      <c r="T53" s="1210">
        <f>IFERROR(T52/T20,"")</f>
        <v>0.71342210302347187</v>
      </c>
    </row>
    <row r="54" spans="1:28" ht="5.25" customHeight="1">
      <c r="B54" s="1209"/>
      <c r="C54" s="1209"/>
      <c r="D54" s="1209"/>
      <c r="E54" s="1209"/>
      <c r="F54" s="1209"/>
      <c r="G54" s="1209"/>
      <c r="H54" s="1210"/>
      <c r="I54" s="1210"/>
      <c r="J54" s="1210"/>
      <c r="K54" s="1210"/>
      <c r="L54" s="1210"/>
      <c r="M54" s="1210"/>
      <c r="N54" s="1210"/>
      <c r="O54" s="1210"/>
      <c r="P54" s="1210"/>
      <c r="Q54" s="1210"/>
      <c r="R54" s="1211"/>
      <c r="T54" s="1210"/>
      <c r="U54"/>
      <c r="V54"/>
      <c r="W54"/>
      <c r="X54"/>
      <c r="Y54"/>
      <c r="Z54"/>
      <c r="AA54"/>
      <c r="AB54"/>
    </row>
    <row r="55" spans="1:28">
      <c r="A55" s="1172" t="s">
        <v>833</v>
      </c>
      <c r="B55" s="1211" t="s">
        <v>744</v>
      </c>
      <c r="C55" s="1213" t="str">
        <f t="array" ref="C55">IFERROR(IF(AND(Input!$C$2='Drop Downs'!$AR$2,C$17&lt;='Drop Downs'!$AS$2),-INDEX('Input_P&amp;L'!$H$1:$GE$1,,MATCH($A55&amp;C$18,'Input_P&amp;L'!$H$19:$GE$19&amp;'Input_P&amp;L'!$H$21:$GE$21,0))/$W$19,IF(AND(Input!$C$2='Drop Downs'!$AR$3,C$17&lt;='Drop Downs'!$AS$3),-INDEX('Input_P&amp;L'!$H$1:$GE$1,,MATCH($A55&amp;C$18,'Input_P&amp;L'!$H$19:$GE$19&amp;'Input_P&amp;L'!$H$21:$GE$21,0))/$W$19,IF(AND(Input!$C$2='Drop Downs'!$AR$4,C$17&lt;='Drop Downs'!$AS$4),-INDEX('Input_P&amp;L'!$H$1:$GE$1,,MATCH($A55&amp;C$18,'Input_P&amp;L'!$H$19:$GE$19&amp;'Input_P&amp;L'!$H$21:$GE$21,0))/$W$19,""))),"")</f>
        <v/>
      </c>
      <c r="D55" s="1213" t="str">
        <f t="array" ref="D55">IFERROR(IF(AND(Input!$C$2='Drop Downs'!$AR$2,D$17&lt;='Drop Downs'!$AS$2),-INDEX('Input_P&amp;L'!$H$1:$GE$1,,MATCH($A55&amp;D$18,'Input_P&amp;L'!$H$19:$GE$19&amp;'Input_P&amp;L'!$H$21:$GE$21,0))/$W$19,IF(AND(Input!$C$2='Drop Downs'!$AR$3,D$17&lt;='Drop Downs'!$AS$3),-INDEX('Input_P&amp;L'!$H$1:$GE$1,,MATCH($A55&amp;D$18,'Input_P&amp;L'!$H$19:$GE$19&amp;'Input_P&amp;L'!$H$21:$GE$21,0))/$W$19,IF(AND(Input!$C$2='Drop Downs'!$AR$4,D$17&lt;='Drop Downs'!$AS$4),-INDEX('Input_P&amp;L'!$H$1:$GE$1,,MATCH($A55&amp;D$18,'Input_P&amp;L'!$H$19:$GE$19&amp;'Input_P&amp;L'!$H$21:$GE$21,0))/$W$19,""))),"")</f>
        <v/>
      </c>
      <c r="E55" s="1213" t="str">
        <f t="array" ref="E55">IFERROR(IF(AND(Input!$C$2='Drop Downs'!$AR$2,E$17&lt;='Drop Downs'!$AS$2),-INDEX('Input_P&amp;L'!$H$1:$GE$1,,MATCH($A55&amp;E$18,'Input_P&amp;L'!$H$19:$GE$19&amp;'Input_P&amp;L'!$H$21:$GE$21,0))/$W$19,IF(AND(Input!$C$2='Drop Downs'!$AR$3,E$17&lt;='Drop Downs'!$AS$3),-INDEX('Input_P&amp;L'!$H$1:$GE$1,,MATCH($A55&amp;E$18,'Input_P&amp;L'!$H$19:$GE$19&amp;'Input_P&amp;L'!$H$21:$GE$21,0))/$W$19,IF(AND(Input!$C$2='Drop Downs'!$AR$4,E$17&lt;='Drop Downs'!$AS$4),-INDEX('Input_P&amp;L'!$H$1:$GE$1,,MATCH($A55&amp;E$18,'Input_P&amp;L'!$H$19:$GE$19&amp;'Input_P&amp;L'!$H$21:$GE$21,0))/$W$19,""))),"")</f>
        <v/>
      </c>
      <c r="F55" s="1213" t="str">
        <f t="array" ref="F55">IFERROR(IF(AND(Input!$C$2='Drop Downs'!$AR$2,F$17&lt;='Drop Downs'!$AS$2),-INDEX('Input_P&amp;L'!$H$1:$GE$1,,MATCH($A55&amp;F$18,'Input_P&amp;L'!$H$19:$GE$19&amp;'Input_P&amp;L'!$H$21:$GE$21,0))/$W$19,IF(AND(Input!$C$2='Drop Downs'!$AR$3,F$17&lt;='Drop Downs'!$AS$3),-INDEX('Input_P&amp;L'!$H$1:$GE$1,,MATCH($A55&amp;F$18,'Input_P&amp;L'!$H$19:$GE$19&amp;'Input_P&amp;L'!$H$21:$GE$21,0))/$W$19,IF(AND(Input!$C$2='Drop Downs'!$AR$4,F$17&lt;='Drop Downs'!$AS$4),-INDEX('Input_P&amp;L'!$H$1:$GE$1,,MATCH($A55&amp;F$18,'Input_P&amp;L'!$H$19:$GE$19&amp;'Input_P&amp;L'!$H$21:$GE$21,0))/$W$19,""))),"")</f>
        <v/>
      </c>
      <c r="G55" s="1213">
        <f t="array" ref="G55">IFERROR(IF(AND(Input!$C$2='Drop Downs'!$AR$2,G$17&lt;='Drop Downs'!$AS$2),-INDEX('Input_P&amp;L'!$H$1:$GE$1,,MATCH($A55&amp;G$18,'Input_P&amp;L'!$H$19:$GE$19&amp;'Input_P&amp;L'!$H$21:$GE$21,0))/$W$19,IF(AND(Input!$C$2='Drop Downs'!$AR$3,G$17&lt;='Drop Downs'!$AS$3),-INDEX('Input_P&amp;L'!$H$1:$GE$1,,MATCH($A55&amp;G$18,'Input_P&amp;L'!$H$19:$GE$19&amp;'Input_P&amp;L'!$H$21:$GE$21,0))/$W$19,IF(AND(Input!$C$2='Drop Downs'!$AR$4,G$17&lt;='Drop Downs'!$AS$4),-INDEX('Input_P&amp;L'!$H$1:$GE$1,,MATCH($A55&amp;G$18,'Input_P&amp;L'!$H$19:$GE$19&amp;'Input_P&amp;L'!$H$21:$GE$21,0))/$W$19,""))),"")</f>
        <v>0</v>
      </c>
      <c r="H55" s="1213">
        <f t="array" ref="H55">IFERROR(IF(AND(Input!$C$2='Drop Downs'!$AR$2,H$17&lt;='Drop Downs'!$AS$2),-INDEX('Input_P&amp;L'!$H$1:$GE$1,,MATCH($A55&amp;H$18,'Input_P&amp;L'!$H$19:$GE$19&amp;'Input_P&amp;L'!$H$21:$GE$21,0))/$W$19,IF(AND(Input!$C$2='Drop Downs'!$AR$3,H$17&lt;='Drop Downs'!$AS$3),-INDEX('Input_P&amp;L'!$H$1:$GE$1,,MATCH($A55&amp;H$18,'Input_P&amp;L'!$H$19:$GE$19&amp;'Input_P&amp;L'!$H$21:$GE$21,0))/$W$19,IF(AND(Input!$C$2='Drop Downs'!$AR$4,H$17&lt;='Drop Downs'!$AS$4),-INDEX('Input_P&amp;L'!$H$1:$GE$1,,MATCH($A55&amp;H$18,'Input_P&amp;L'!$H$19:$GE$19&amp;'Input_P&amp;L'!$H$21:$GE$21,0))/$W$19,""))),"")</f>
        <v>-1.6659945652173913</v>
      </c>
      <c r="I55" s="1213">
        <f t="array" ref="I55">IFERROR(IF(AND(Input!$C$2='Drop Downs'!$AR$2,I$17&lt;='Drop Downs'!$AS$2),-INDEX('Input_P&amp;L'!$H$1:$GE$1,,MATCH($A55&amp;I$18,'Input_P&amp;L'!$H$19:$GE$19&amp;'Input_P&amp;L'!$H$21:$GE$21,0))/$W$19,IF(AND(Input!$C$2='Drop Downs'!$AR$3,I$17&lt;='Drop Downs'!$AS$3),-INDEX('Input_P&amp;L'!$H$1:$GE$1,,MATCH($A55&amp;I$18,'Input_P&amp;L'!$H$19:$GE$19&amp;'Input_P&amp;L'!$H$21:$GE$21,0))/$W$19,IF(AND(Input!$C$2='Drop Downs'!$AR$4,I$17&lt;='Drop Downs'!$AS$4),-INDEX('Input_P&amp;L'!$H$1:$GE$1,,MATCH($A55&amp;I$18,'Input_P&amp;L'!$H$19:$GE$19&amp;'Input_P&amp;L'!$H$21:$GE$21,0))/$W$19,""))),"")</f>
        <v>-1.3486910695652174</v>
      </c>
      <c r="J55" s="1213">
        <f t="array" ref="J55">IFERROR(IF(AND(Input!$C$2='Drop Downs'!$AR$2,J$17&lt;='Drop Downs'!$AS$2),-INDEX('Input_P&amp;L'!$H$1:$GE$1,,MATCH($A55&amp;J$18,'Input_P&amp;L'!$H$19:$GE$19&amp;'Input_P&amp;L'!$H$21:$GE$21,0))/$W$19,IF(AND(Input!$C$2='Drop Downs'!$AR$3,J$17&lt;='Drop Downs'!$AS$3),-INDEX('Input_P&amp;L'!$H$1:$GE$1,,MATCH($A55&amp;J$18,'Input_P&amp;L'!$H$19:$GE$19&amp;'Input_P&amp;L'!$H$21:$GE$21,0))/$W$19,IF(AND(Input!$C$2='Drop Downs'!$AR$4,J$17&lt;='Drop Downs'!$AS$4),-INDEX('Input_P&amp;L'!$H$1:$GE$1,,MATCH($A55&amp;J$18,'Input_P&amp;L'!$H$19:$GE$19&amp;'Input_P&amp;L'!$H$21:$GE$21,0))/$W$19,""))),"")</f>
        <v>-2.0266553565217391</v>
      </c>
      <c r="K55" s="1213">
        <f t="array" ref="K55">IFERROR(IF(AND(Input!$C$2='Drop Downs'!$AR$2,K$17&lt;='Drop Downs'!$AS$2),-INDEX('Input_P&amp;L'!$H$1:$GE$1,,MATCH($A55&amp;K$18,'Input_P&amp;L'!$H$19:$GE$19&amp;'Input_P&amp;L'!$H$21:$GE$21,0))/$W$19,IF(AND(Input!$C$2='Drop Downs'!$AR$3,K$17&lt;='Drop Downs'!$AS$3),-INDEX('Input_P&amp;L'!$H$1:$GE$1,,MATCH($A55&amp;K$18,'Input_P&amp;L'!$H$19:$GE$19&amp;'Input_P&amp;L'!$H$21:$GE$21,0))/$W$19,IF(AND(Input!$C$2='Drop Downs'!$AR$4,K$17&lt;='Drop Downs'!$AS$4),-INDEX('Input_P&amp;L'!$H$1:$GE$1,,MATCH($A55&amp;K$18,'Input_P&amp;L'!$H$19:$GE$19&amp;'Input_P&amp;L'!$H$21:$GE$21,0))/$W$19,""))),"")</f>
        <v>-3.5707502869565215</v>
      </c>
      <c r="L55" s="1213">
        <f t="array" ref="L55">IFERROR(IF(AND(Input!$C$2='Drop Downs'!$AR$2,L$17&lt;='Drop Downs'!$AS$2),-INDEX('Input_P&amp;L'!$H$1:$GE$1,,MATCH($A55&amp;L$18,'Input_P&amp;L'!$H$19:$GE$19&amp;'Input_P&amp;L'!$H$21:$GE$21,0))/$W$19,IF(AND(Input!$C$2='Drop Downs'!$AR$3,L$17&lt;='Drop Downs'!$AS$3),-INDEX('Input_P&amp;L'!$H$1:$GE$1,,MATCH($A55&amp;L$18,'Input_P&amp;L'!$H$19:$GE$19&amp;'Input_P&amp;L'!$H$21:$GE$21,0))/$W$19,IF(AND(Input!$C$2='Drop Downs'!$AR$4,L$17&lt;='Drop Downs'!$AS$4),-INDEX('Input_P&amp;L'!$H$1:$GE$1,,MATCH($A55&amp;L$18,'Input_P&amp;L'!$H$19:$GE$19&amp;'Input_P&amp;L'!$H$21:$GE$21,0))/$W$19,""))),"")</f>
        <v>-4.482677826086956</v>
      </c>
      <c r="M55" s="1213">
        <f t="array" ref="M55">IFERROR(IF(AND(Input!$C$2='Drop Downs'!$AR$2,M$17&lt;='Drop Downs'!$AS$2),-INDEX('Input_P&amp;L'!$H$1:$GE$1,,MATCH($A55&amp;M$18,'Input_P&amp;L'!$H$19:$GE$19&amp;'Input_P&amp;L'!$H$21:$GE$21,0))/$W$19,IF(AND(Input!$C$2='Drop Downs'!$AR$3,M$17&lt;='Drop Downs'!$AS$3),-INDEX('Input_P&amp;L'!$H$1:$GE$1,,MATCH($A55&amp;M$18,'Input_P&amp;L'!$H$19:$GE$19&amp;'Input_P&amp;L'!$H$21:$GE$21,0))/$W$19,IF(AND(Input!$C$2='Drop Downs'!$AR$4,M$17&lt;='Drop Downs'!$AS$4),-INDEX('Input_P&amp;L'!$H$1:$GE$1,,MATCH($A55&amp;M$18,'Input_P&amp;L'!$H$19:$GE$19&amp;'Input_P&amp;L'!$H$21:$GE$21,0))/$W$19,""))),"")</f>
        <v>-5.3289430434782608</v>
      </c>
      <c r="N55" s="1213">
        <f t="array" ref="N55">IFERROR(IF(AND(Input!$C$2='Drop Downs'!$AR$2,N$17&lt;='Drop Downs'!$AS$2),-INDEX('Input_P&amp;L'!$H$1:$GE$1,,MATCH($A55&amp;N$18,'Input_P&amp;L'!$H$19:$GE$19&amp;'Input_P&amp;L'!$H$21:$GE$21,0))/$W$19,IF(AND(Input!$C$2='Drop Downs'!$AR$3,N$17&lt;='Drop Downs'!$AS$3),-INDEX('Input_P&amp;L'!$H$1:$GE$1,,MATCH($A55&amp;N$18,'Input_P&amp;L'!$H$19:$GE$19&amp;'Input_P&amp;L'!$H$21:$GE$21,0))/$W$19,IF(AND(Input!$C$2='Drop Downs'!$AR$4,N$17&lt;='Drop Downs'!$AS$4),-INDEX('Input_P&amp;L'!$H$1:$GE$1,,MATCH($A55&amp;N$18,'Input_P&amp;L'!$H$19:$GE$19&amp;'Input_P&amp;L'!$H$21:$GE$21,0))/$W$19,""))),"")</f>
        <v>-4.8800675652173915</v>
      </c>
      <c r="O55" s="1213">
        <f t="array" ref="O55">IFERROR(IF(AND(Input!$C$2='Drop Downs'!$AR$2,O$17&lt;='Drop Downs'!$AS$2),-INDEX('Input_P&amp;L'!$H$1:$GE$1,,MATCH($A55&amp;O$18,'Input_P&amp;L'!$H$19:$GE$19&amp;'Input_P&amp;L'!$H$21:$GE$21,0))/$W$19,IF(AND(Input!$C$2='Drop Downs'!$AR$3,O$17&lt;='Drop Downs'!$AS$3),-INDEX('Input_P&amp;L'!$H$1:$GE$1,,MATCH($A55&amp;O$18,'Input_P&amp;L'!$H$19:$GE$19&amp;'Input_P&amp;L'!$H$21:$GE$21,0))/$W$19,IF(AND(Input!$C$2='Drop Downs'!$AR$4,O$17&lt;='Drop Downs'!$AS$4),-INDEX('Input_P&amp;L'!$H$1:$GE$1,,MATCH($A55&amp;O$18,'Input_P&amp;L'!$H$19:$GE$19&amp;'Input_P&amp;L'!$H$21:$GE$21,0))/$W$19,""))),"")</f>
        <v>-5.407830747826087</v>
      </c>
      <c r="P55" s="1213" t="str">
        <f t="array" ref="P55">IFERROR(IF(AND(Input!$C$2='Drop Downs'!$AR$2,P$17&lt;='Drop Downs'!$AS$2),-INDEX('Input_P&amp;L'!$H$1:$GE$1,,MATCH($A55&amp;P$18,'Input_P&amp;L'!$H$19:$GE$19&amp;'Input_P&amp;L'!$H$21:$GE$21,0))/$W$19,IF(AND(Input!$C$2='Drop Downs'!$AR$3,P$17&lt;='Drop Downs'!$AS$3),-INDEX('Input_P&amp;L'!$H$1:$GE$1,,MATCH($A55&amp;P$18,'Input_P&amp;L'!$H$19:$GE$19&amp;'Input_P&amp;L'!$H$21:$GE$21,0))/$W$19,IF(AND(Input!$C$2='Drop Downs'!$AR$4,P$17&lt;='Drop Downs'!$AS$4),-INDEX('Input_P&amp;L'!$H$1:$GE$1,,MATCH($A55&amp;P$18,'Input_P&amp;L'!$H$19:$GE$19&amp;'Input_P&amp;L'!$H$21:$GE$21,0))/$W$19,""))),"")</f>
        <v/>
      </c>
      <c r="Q55" s="1213" t="str">
        <f t="array" ref="Q55">IFERROR(IF(AND(Input!$C$2='Drop Downs'!$AR$2,Q$17&lt;='Drop Downs'!$AS$2),-INDEX('Input_P&amp;L'!$H$1:$GE$1,,MATCH($A55&amp;Q$18,'Input_P&amp;L'!$H$19:$GE$19&amp;'Input_P&amp;L'!$H$21:$GE$21,0))/$W$19,IF(AND(Input!$C$2='Drop Downs'!$AR$3,Q$17&lt;='Drop Downs'!$AS$3),-INDEX('Input_P&amp;L'!$H$1:$GE$1,,MATCH($A55&amp;Q$18,'Input_P&amp;L'!$H$19:$GE$19&amp;'Input_P&amp;L'!$H$21:$GE$21,0))/$W$19,IF(AND(Input!$C$2='Drop Downs'!$AR$4,Q$17&lt;='Drop Downs'!$AS$4),-INDEX('Input_P&amp;L'!$H$1:$GE$1,,MATCH($A55&amp;Q$18,'Input_P&amp;L'!$H$19:$GE$19&amp;'Input_P&amp;L'!$H$21:$GE$21,0))/$W$19,""))),"")</f>
        <v/>
      </c>
      <c r="R55" s="1213" t="str">
        <f t="array" ref="R55">IFERROR(IF(AND(Input!$C$2='Drop Downs'!$AR$2,R$17&lt;='Drop Downs'!$AS$2),-INDEX('Input_P&amp;L'!$H$1:$GE$1,,MATCH($A55&amp;R$18,'Input_P&amp;L'!$H$19:$GE$19&amp;'Input_P&amp;L'!$H$21:$GE$21,0))/$W$19,IF(AND(Input!$C$2='Drop Downs'!$AR$3,R$17&lt;='Drop Downs'!$AS$3),-INDEX('Input_P&amp;L'!$H$1:$GE$1,,MATCH($A55&amp;R$18,'Input_P&amp;L'!$H$19:$GE$19&amp;'Input_P&amp;L'!$H$21:$GE$21,0))/$W$19,IF(AND(Input!$C$2='Drop Downs'!$AR$4,R$17&lt;='Drop Downs'!$AS$4),-INDEX('Input_P&amp;L'!$H$1:$GE$1,,MATCH($A55&amp;R$18,'Input_P&amp;L'!$H$19:$GE$19&amp;'Input_P&amp;L'!$H$21:$GE$21,0))/$W$19,""))),"")</f>
        <v/>
      </c>
      <c r="T55" s="1205">
        <f>SUM(C55:Q55)</f>
        <v>-28.711610460869565</v>
      </c>
      <c r="U55"/>
      <c r="V55"/>
      <c r="W55"/>
      <c r="X55"/>
      <c r="Y55"/>
      <c r="Z55"/>
      <c r="AA55"/>
      <c r="AB55"/>
    </row>
    <row r="56" spans="1:28">
      <c r="B56" s="1209" t="s">
        <v>906</v>
      </c>
      <c r="C56" s="1215" t="str">
        <f t="shared" ref="C56:G56" si="14">IFERROR(-C55/C20,"")</f>
        <v/>
      </c>
      <c r="D56" s="1215" t="str">
        <f t="shared" si="14"/>
        <v/>
      </c>
      <c r="E56" s="1215" t="str">
        <f t="shared" si="14"/>
        <v/>
      </c>
      <c r="F56" s="1215" t="str">
        <f t="shared" si="14"/>
        <v/>
      </c>
      <c r="G56" s="1215" t="str">
        <f t="shared" si="14"/>
        <v/>
      </c>
      <c r="H56" s="1210">
        <f>IFERROR(-H55/H20,"")</f>
        <v>1.2400221546515058</v>
      </c>
      <c r="I56" s="1210">
        <f t="shared" ref="I56:Q56" si="15">IFERROR(-I55/I20,"")</f>
        <v>0.57560143153891019</v>
      </c>
      <c r="J56" s="1210">
        <f t="shared" si="15"/>
        <v>0.44084942777566244</v>
      </c>
      <c r="K56" s="1210">
        <f t="shared" si="15"/>
        <v>0.50899712192360969</v>
      </c>
      <c r="L56" s="1210">
        <f t="shared" si="15"/>
        <v>0.4509449456056891</v>
      </c>
      <c r="M56" s="1210">
        <f t="shared" si="15"/>
        <v>0.40984456260570229</v>
      </c>
      <c r="N56" s="1210">
        <f t="shared" si="15"/>
        <v>0.3443320405026552</v>
      </c>
      <c r="O56" s="1210">
        <f t="shared" si="15"/>
        <v>0.35006459903821163</v>
      </c>
      <c r="P56" s="1210" t="str">
        <f t="shared" si="15"/>
        <v/>
      </c>
      <c r="Q56" s="1210" t="str">
        <f t="shared" si="15"/>
        <v/>
      </c>
      <c r="R56" s="1216"/>
      <c r="S56" s="1217"/>
      <c r="T56" s="1210">
        <f>IFERROR(-T55/T20,"")</f>
        <v>0.42308391204886775</v>
      </c>
      <c r="U56"/>
      <c r="V56"/>
      <c r="W56"/>
      <c r="X56"/>
      <c r="Y56"/>
      <c r="Z56"/>
      <c r="AA56"/>
      <c r="AB56"/>
    </row>
    <row r="57" spans="1:28">
      <c r="A57" s="1172" t="s">
        <v>750</v>
      </c>
      <c r="B57" s="1211" t="s">
        <v>750</v>
      </c>
      <c r="C57" s="1213" t="str">
        <f t="array" ref="C57">IFERROR(IF(AND(Input!$C$2='Drop Downs'!$AR$2,C$17&lt;='Drop Downs'!$AS$2),-INDEX('Input_P&amp;L'!$H$1:$GE$1,,MATCH($A57&amp;C$18,'Input_P&amp;L'!$H$19:$GE$19&amp;'Input_P&amp;L'!$H$21:$GE$21,0))/$W$19,IF(AND(Input!$C$2='Drop Downs'!$AR$3,C$17&lt;='Drop Downs'!$AS$3),-INDEX('Input_P&amp;L'!$H$1:$GE$1,,MATCH($A57&amp;C$18,'Input_P&amp;L'!$H$19:$GE$19&amp;'Input_P&amp;L'!$H$21:$GE$21,0))/$W$19,IF(AND(Input!$C$2='Drop Downs'!$AR$4,C$17&lt;='Drop Downs'!$AS$4),-INDEX('Input_P&amp;L'!$H$1:$GE$1,,MATCH($A57&amp;C$18,'Input_P&amp;L'!$H$19:$GE$19&amp;'Input_P&amp;L'!$H$21:$GE$21,0))/$W$19,""))),"")</f>
        <v/>
      </c>
      <c r="D57" s="1213" t="str">
        <f t="array" ref="D57">IFERROR(IF(AND(Input!$C$2='Drop Downs'!$AR$2,D$17&lt;='Drop Downs'!$AS$2),-INDEX('Input_P&amp;L'!$H$1:$GE$1,,MATCH($A57&amp;D$18,'Input_P&amp;L'!$H$19:$GE$19&amp;'Input_P&amp;L'!$H$21:$GE$21,0))/$W$19,IF(AND(Input!$C$2='Drop Downs'!$AR$3,D$17&lt;='Drop Downs'!$AS$3),-INDEX('Input_P&amp;L'!$H$1:$GE$1,,MATCH($A57&amp;D$18,'Input_P&amp;L'!$H$19:$GE$19&amp;'Input_P&amp;L'!$H$21:$GE$21,0))/$W$19,IF(AND(Input!$C$2='Drop Downs'!$AR$4,D$17&lt;='Drop Downs'!$AS$4),-INDEX('Input_P&amp;L'!$H$1:$GE$1,,MATCH($A57&amp;D$18,'Input_P&amp;L'!$H$19:$GE$19&amp;'Input_P&amp;L'!$H$21:$GE$21,0))/$W$19,""))),"")</f>
        <v/>
      </c>
      <c r="E57" s="1213" t="str">
        <f t="array" ref="E57">IFERROR(IF(AND(Input!$C$2='Drop Downs'!$AR$2,E$17&lt;='Drop Downs'!$AS$2),-INDEX('Input_P&amp;L'!$H$1:$GE$1,,MATCH($A57&amp;E$18,'Input_P&amp;L'!$H$19:$GE$19&amp;'Input_P&amp;L'!$H$21:$GE$21,0))/$W$19,IF(AND(Input!$C$2='Drop Downs'!$AR$3,E$17&lt;='Drop Downs'!$AS$3),-INDEX('Input_P&amp;L'!$H$1:$GE$1,,MATCH($A57&amp;E$18,'Input_P&amp;L'!$H$19:$GE$19&amp;'Input_P&amp;L'!$H$21:$GE$21,0))/$W$19,IF(AND(Input!$C$2='Drop Downs'!$AR$4,E$17&lt;='Drop Downs'!$AS$4),-INDEX('Input_P&amp;L'!$H$1:$GE$1,,MATCH($A57&amp;E$18,'Input_P&amp;L'!$H$19:$GE$19&amp;'Input_P&amp;L'!$H$21:$GE$21,0))/$W$19,""))),"")</f>
        <v/>
      </c>
      <c r="F57" s="1213" t="str">
        <f t="array" ref="F57">IFERROR(IF(AND(Input!$C$2='Drop Downs'!$AR$2,F$17&lt;='Drop Downs'!$AS$2),-INDEX('Input_P&amp;L'!$H$1:$GE$1,,MATCH($A57&amp;F$18,'Input_P&amp;L'!$H$19:$GE$19&amp;'Input_P&amp;L'!$H$21:$GE$21,0))/$W$19,IF(AND(Input!$C$2='Drop Downs'!$AR$3,F$17&lt;='Drop Downs'!$AS$3),-INDEX('Input_P&amp;L'!$H$1:$GE$1,,MATCH($A57&amp;F$18,'Input_P&amp;L'!$H$19:$GE$19&amp;'Input_P&amp;L'!$H$21:$GE$21,0))/$W$19,IF(AND(Input!$C$2='Drop Downs'!$AR$4,F$17&lt;='Drop Downs'!$AS$4),-INDEX('Input_P&amp;L'!$H$1:$GE$1,,MATCH($A57&amp;F$18,'Input_P&amp;L'!$H$19:$GE$19&amp;'Input_P&amp;L'!$H$21:$GE$21,0))/$W$19,""))),"")</f>
        <v/>
      </c>
      <c r="G57" s="1213" t="str">
        <f t="array" ref="G57">IFERROR(IF(AND(Input!$C$2='Drop Downs'!$AR$2,G$17&lt;='Drop Downs'!$AS$2),-INDEX('Input_P&amp;L'!$H$1:$GE$1,,MATCH($A57&amp;G$18,'Input_P&amp;L'!$H$19:$GE$19&amp;'Input_P&amp;L'!$H$21:$GE$21,0))/$W$19,IF(AND(Input!$C$2='Drop Downs'!$AR$3,G$17&lt;='Drop Downs'!$AS$3),-INDEX('Input_P&amp;L'!$H$1:$GE$1,,MATCH($A57&amp;G$18,'Input_P&amp;L'!$H$19:$GE$19&amp;'Input_P&amp;L'!$H$21:$GE$21,0))/$W$19,IF(AND(Input!$C$2='Drop Downs'!$AR$4,G$17&lt;='Drop Downs'!$AS$4),-INDEX('Input_P&amp;L'!$H$1:$GE$1,,MATCH($A57&amp;G$18,'Input_P&amp;L'!$H$19:$GE$19&amp;'Input_P&amp;L'!$H$21:$GE$21,0))/$W$19,""))),"")</f>
        <v/>
      </c>
      <c r="H57" s="1213">
        <f t="array" ref="H57">IFERROR(IF(AND(Input!$C$2='Drop Downs'!$AR$2,H$17&lt;='Drop Downs'!$AS$2),-INDEX('Input_P&amp;L'!$H$1:$GE$1,,MATCH($A57&amp;H$18,'Input_P&amp;L'!$H$19:$GE$19&amp;'Input_P&amp;L'!$H$21:$GE$21,0))/$W$19,IF(AND(Input!$C$2='Drop Downs'!$AR$3,H$17&lt;='Drop Downs'!$AS$3),-INDEX('Input_P&amp;L'!$H$1:$GE$1,,MATCH($A57&amp;H$18,'Input_P&amp;L'!$H$19:$GE$19&amp;'Input_P&amp;L'!$H$21:$GE$21,0))/$W$19,IF(AND(Input!$C$2='Drop Downs'!$AR$4,H$17&lt;='Drop Downs'!$AS$4),-INDEX('Input_P&amp;L'!$H$1:$GE$1,,MATCH($A57&amp;H$18,'Input_P&amp;L'!$H$19:$GE$19&amp;'Input_P&amp;L'!$H$21:$GE$21,0))/$W$19,""))),"")</f>
        <v>0</v>
      </c>
      <c r="I57" s="1213">
        <f t="array" ref="I57">IFERROR(IF(AND(Input!$C$2='Drop Downs'!$AR$2,I$17&lt;='Drop Downs'!$AS$2),-INDEX('Input_P&amp;L'!$H$1:$GE$1,,MATCH($A57&amp;I$18,'Input_P&amp;L'!$H$19:$GE$19&amp;'Input_P&amp;L'!$H$21:$GE$21,0))/$W$19,IF(AND(Input!$C$2='Drop Downs'!$AR$3,I$17&lt;='Drop Downs'!$AS$3),-INDEX('Input_P&amp;L'!$H$1:$GE$1,,MATCH($A57&amp;I$18,'Input_P&amp;L'!$H$19:$GE$19&amp;'Input_P&amp;L'!$H$21:$GE$21,0))/$W$19,IF(AND(Input!$C$2='Drop Downs'!$AR$4,I$17&lt;='Drop Downs'!$AS$4),-INDEX('Input_P&amp;L'!$H$1:$GE$1,,MATCH($A57&amp;I$18,'Input_P&amp;L'!$H$19:$GE$19&amp;'Input_P&amp;L'!$H$21:$GE$21,0))/$W$19,""))),"")</f>
        <v>0</v>
      </c>
      <c r="J57" s="1213">
        <f t="array" ref="J57">IFERROR(IF(AND(Input!$C$2='Drop Downs'!$AR$2,J$17&lt;='Drop Downs'!$AS$2),-INDEX('Input_P&amp;L'!$H$1:$GE$1,,MATCH($A57&amp;J$18,'Input_P&amp;L'!$H$19:$GE$19&amp;'Input_P&amp;L'!$H$21:$GE$21,0))/$W$19,IF(AND(Input!$C$2='Drop Downs'!$AR$3,J$17&lt;='Drop Downs'!$AS$3),-INDEX('Input_P&amp;L'!$H$1:$GE$1,,MATCH($A57&amp;J$18,'Input_P&amp;L'!$H$19:$GE$19&amp;'Input_P&amp;L'!$H$21:$GE$21,0))/$W$19,IF(AND(Input!$C$2='Drop Downs'!$AR$4,J$17&lt;='Drop Downs'!$AS$4),-INDEX('Input_P&amp;L'!$H$1:$GE$1,,MATCH($A57&amp;J$18,'Input_P&amp;L'!$H$19:$GE$19&amp;'Input_P&amp;L'!$H$21:$GE$21,0))/$W$19,""))),"")</f>
        <v>0</v>
      </c>
      <c r="K57" s="1213">
        <f t="array" ref="K57">IFERROR(IF(AND(Input!$C$2='Drop Downs'!$AR$2,K$17&lt;='Drop Downs'!$AS$2),-INDEX('Input_P&amp;L'!$H$1:$GE$1,,MATCH($A57&amp;K$18,'Input_P&amp;L'!$H$19:$GE$19&amp;'Input_P&amp;L'!$H$21:$GE$21,0))/$W$19,IF(AND(Input!$C$2='Drop Downs'!$AR$3,K$17&lt;='Drop Downs'!$AS$3),-INDEX('Input_P&amp;L'!$H$1:$GE$1,,MATCH($A57&amp;K$18,'Input_P&amp;L'!$H$19:$GE$19&amp;'Input_P&amp;L'!$H$21:$GE$21,0))/$W$19,IF(AND(Input!$C$2='Drop Downs'!$AR$4,K$17&lt;='Drop Downs'!$AS$4),-INDEX('Input_P&amp;L'!$H$1:$GE$1,,MATCH($A57&amp;K$18,'Input_P&amp;L'!$H$19:$GE$19&amp;'Input_P&amp;L'!$H$21:$GE$21,0))/$W$19,""))),"")</f>
        <v>0</v>
      </c>
      <c r="L57" s="1213">
        <f t="array" ref="L57">IFERROR(IF(AND(Input!$C$2='Drop Downs'!$AR$2,L$17&lt;='Drop Downs'!$AS$2),-INDEX('Input_P&amp;L'!$H$1:$GE$1,,MATCH($A57&amp;L$18,'Input_P&amp;L'!$H$19:$GE$19&amp;'Input_P&amp;L'!$H$21:$GE$21,0))/$W$19,IF(AND(Input!$C$2='Drop Downs'!$AR$3,L$17&lt;='Drop Downs'!$AS$3),-INDEX('Input_P&amp;L'!$H$1:$GE$1,,MATCH($A57&amp;L$18,'Input_P&amp;L'!$H$19:$GE$19&amp;'Input_P&amp;L'!$H$21:$GE$21,0))/$W$19,IF(AND(Input!$C$2='Drop Downs'!$AR$4,L$17&lt;='Drop Downs'!$AS$4),-INDEX('Input_P&amp;L'!$H$1:$GE$1,,MATCH($A57&amp;L$18,'Input_P&amp;L'!$H$19:$GE$19&amp;'Input_P&amp;L'!$H$21:$GE$21,0))/$W$19,""))),"")</f>
        <v>0</v>
      </c>
      <c r="M57" s="1213">
        <f t="array" ref="M57">IFERROR(IF(AND(Input!$C$2='Drop Downs'!$AR$2,M$17&lt;='Drop Downs'!$AS$2),-INDEX('Input_P&amp;L'!$H$1:$GE$1,,MATCH($A57&amp;M$18,'Input_P&amp;L'!$H$19:$GE$19&amp;'Input_P&amp;L'!$H$21:$GE$21,0))/$W$19,IF(AND(Input!$C$2='Drop Downs'!$AR$3,M$17&lt;='Drop Downs'!$AS$3),-INDEX('Input_P&amp;L'!$H$1:$GE$1,,MATCH($A57&amp;M$18,'Input_P&amp;L'!$H$19:$GE$19&amp;'Input_P&amp;L'!$H$21:$GE$21,0))/$W$19,IF(AND(Input!$C$2='Drop Downs'!$AR$4,M$17&lt;='Drop Downs'!$AS$4),-INDEX('Input_P&amp;L'!$H$1:$GE$1,,MATCH($A57&amp;M$18,'Input_P&amp;L'!$H$19:$GE$19&amp;'Input_P&amp;L'!$H$21:$GE$21,0))/$W$19,""))),"")</f>
        <v>0</v>
      </c>
      <c r="N57" s="1213">
        <f t="array" ref="N57">IFERROR(IF(AND(Input!$C$2='Drop Downs'!$AR$2,N$17&lt;='Drop Downs'!$AS$2),-INDEX('Input_P&amp;L'!$H$1:$GE$1,,MATCH($A57&amp;N$18,'Input_P&amp;L'!$H$19:$GE$19&amp;'Input_P&amp;L'!$H$21:$GE$21,0))/$W$19,IF(AND(Input!$C$2='Drop Downs'!$AR$3,N$17&lt;='Drop Downs'!$AS$3),-INDEX('Input_P&amp;L'!$H$1:$GE$1,,MATCH($A57&amp;N$18,'Input_P&amp;L'!$H$19:$GE$19&amp;'Input_P&amp;L'!$H$21:$GE$21,0))/$W$19,IF(AND(Input!$C$2='Drop Downs'!$AR$4,N$17&lt;='Drop Downs'!$AS$4),-INDEX('Input_P&amp;L'!$H$1:$GE$1,,MATCH($A57&amp;N$18,'Input_P&amp;L'!$H$19:$GE$19&amp;'Input_P&amp;L'!$H$21:$GE$21,0))/$W$19,""))),"")</f>
        <v>0</v>
      </c>
      <c r="O57" s="1213">
        <f t="array" ref="O57">IFERROR(IF(AND(Input!$C$2='Drop Downs'!$AR$2,O$17&lt;='Drop Downs'!$AS$2),-INDEX('Input_P&amp;L'!$H$1:$GE$1,,MATCH($A57&amp;O$18,'Input_P&amp;L'!$H$19:$GE$19&amp;'Input_P&amp;L'!$H$21:$GE$21,0))/$W$19,IF(AND(Input!$C$2='Drop Downs'!$AR$3,O$17&lt;='Drop Downs'!$AS$3),-INDEX('Input_P&amp;L'!$H$1:$GE$1,,MATCH($A57&amp;O$18,'Input_P&amp;L'!$H$19:$GE$19&amp;'Input_P&amp;L'!$H$21:$GE$21,0))/$W$19,IF(AND(Input!$C$2='Drop Downs'!$AR$4,O$17&lt;='Drop Downs'!$AS$4),-INDEX('Input_P&amp;L'!$H$1:$GE$1,,MATCH($A57&amp;O$18,'Input_P&amp;L'!$H$19:$GE$19&amp;'Input_P&amp;L'!$H$21:$GE$21,0))/$W$19,""))),"")</f>
        <v>0</v>
      </c>
      <c r="P57" s="1213" t="str">
        <f t="array" ref="P57">IFERROR(IF(AND(Input!$C$2='Drop Downs'!$AR$2,P$17&lt;='Drop Downs'!$AS$2),-INDEX('Input_P&amp;L'!$H$1:$GE$1,,MATCH($A57&amp;P$18,'Input_P&amp;L'!$H$19:$GE$19&amp;'Input_P&amp;L'!$H$21:$GE$21,0))/$W$19,IF(AND(Input!$C$2='Drop Downs'!$AR$3,P$17&lt;='Drop Downs'!$AS$3),-INDEX('Input_P&amp;L'!$H$1:$GE$1,,MATCH($A57&amp;P$18,'Input_P&amp;L'!$H$19:$GE$19&amp;'Input_P&amp;L'!$H$21:$GE$21,0))/$W$19,IF(AND(Input!$C$2='Drop Downs'!$AR$4,P$17&lt;='Drop Downs'!$AS$4),-INDEX('Input_P&amp;L'!$H$1:$GE$1,,MATCH($A57&amp;P$18,'Input_P&amp;L'!$H$19:$GE$19&amp;'Input_P&amp;L'!$H$21:$GE$21,0))/$W$19,""))),"")</f>
        <v/>
      </c>
      <c r="Q57" s="1213" t="str">
        <f t="array" ref="Q57">IFERROR(IF(AND(Input!$C$2='Drop Downs'!$AR$2,Q$17&lt;='Drop Downs'!$AS$2),-INDEX('Input_P&amp;L'!$H$1:$GE$1,,MATCH($A57&amp;Q$18,'Input_P&amp;L'!$H$19:$GE$19&amp;'Input_P&amp;L'!$H$21:$GE$21,0))/$W$19,IF(AND(Input!$C$2='Drop Downs'!$AR$3,Q$17&lt;='Drop Downs'!$AS$3),-INDEX('Input_P&amp;L'!$H$1:$GE$1,,MATCH($A57&amp;Q$18,'Input_P&amp;L'!$H$19:$GE$19&amp;'Input_P&amp;L'!$H$21:$GE$21,0))/$W$19,IF(AND(Input!$C$2='Drop Downs'!$AR$4,Q$17&lt;='Drop Downs'!$AS$4),-INDEX('Input_P&amp;L'!$H$1:$GE$1,,MATCH($A57&amp;Q$18,'Input_P&amp;L'!$H$19:$GE$19&amp;'Input_P&amp;L'!$H$21:$GE$21,0))/$W$19,""))),"")</f>
        <v/>
      </c>
      <c r="R57" s="1213" t="str">
        <f t="array" ref="R57">IFERROR(IF(AND(Input!$C$2='Drop Downs'!$AR$2,R$17&lt;='Drop Downs'!$AS$2),-INDEX('Input_P&amp;L'!$H$1:$GE$1,,MATCH($A57&amp;R$18,'Input_P&amp;L'!$H$19:$GE$19&amp;'Input_P&amp;L'!$H$21:$GE$21,0))/$W$19,IF(AND(Input!$C$2='Drop Downs'!$AR$3,R$17&lt;='Drop Downs'!$AS$3),-INDEX('Input_P&amp;L'!$H$1:$GE$1,,MATCH($A57&amp;R$18,'Input_P&amp;L'!$H$19:$GE$19&amp;'Input_P&amp;L'!$H$21:$GE$21,0))/$W$19,IF(AND(Input!$C$2='Drop Downs'!$AR$4,R$17&lt;='Drop Downs'!$AS$4),-INDEX('Input_P&amp;L'!$H$1:$GE$1,,MATCH($A57&amp;R$18,'Input_P&amp;L'!$H$19:$GE$19&amp;'Input_P&amp;L'!$H$21:$GE$21,0))/$W$19,""))),"")</f>
        <v/>
      </c>
      <c r="T57" s="1205">
        <f t="shared" ref="T57:T65" si="16">SUM(C57:Q57)</f>
        <v>0</v>
      </c>
      <c r="U57"/>
      <c r="V57"/>
      <c r="W57"/>
      <c r="X57"/>
      <c r="Y57"/>
      <c r="Z57"/>
      <c r="AA57"/>
      <c r="AB57"/>
    </row>
    <row r="58" spans="1:28">
      <c r="A58" s="1172" t="s">
        <v>834</v>
      </c>
      <c r="B58" s="1211" t="s">
        <v>753</v>
      </c>
      <c r="C58" s="1213" t="str">
        <f t="array" ref="C58">IFERROR(IF(AND(Input!$C$2='Drop Downs'!$AR$2,C$17&lt;='Drop Downs'!$AS$2),-INDEX('Input_P&amp;L'!$H$1:$GE$1,,MATCH($A58&amp;C$18,'Input_P&amp;L'!$H$19:$GE$19&amp;'Input_P&amp;L'!$H$21:$GE$21,0))/$W$19,IF(AND(Input!$C$2='Drop Downs'!$AR$3,C$17&lt;='Drop Downs'!$AS$3),-INDEX('Input_P&amp;L'!$H$1:$GE$1,,MATCH($A58&amp;C$18,'Input_P&amp;L'!$H$19:$GE$19&amp;'Input_P&amp;L'!$H$21:$GE$21,0))/$W$19,IF(AND(Input!$C$2='Drop Downs'!$AR$4,C$17&lt;='Drop Downs'!$AS$4),-INDEX('Input_P&amp;L'!$H$1:$GE$1,,MATCH($A58&amp;C$18,'Input_P&amp;L'!$H$19:$GE$19&amp;'Input_P&amp;L'!$H$21:$GE$21,0))/$W$19,""))),"")</f>
        <v/>
      </c>
      <c r="D58" s="1213" t="str">
        <f t="array" ref="D58">IFERROR(IF(AND(Input!$C$2='Drop Downs'!$AR$2,D$17&lt;='Drop Downs'!$AS$2),-INDEX('Input_P&amp;L'!$H$1:$GE$1,,MATCH($A58&amp;D$18,'Input_P&amp;L'!$H$19:$GE$19&amp;'Input_P&amp;L'!$H$21:$GE$21,0))/$W$19,IF(AND(Input!$C$2='Drop Downs'!$AR$3,D$17&lt;='Drop Downs'!$AS$3),-INDEX('Input_P&amp;L'!$H$1:$GE$1,,MATCH($A58&amp;D$18,'Input_P&amp;L'!$H$19:$GE$19&amp;'Input_P&amp;L'!$H$21:$GE$21,0))/$W$19,IF(AND(Input!$C$2='Drop Downs'!$AR$4,D$17&lt;='Drop Downs'!$AS$4),-INDEX('Input_P&amp;L'!$H$1:$GE$1,,MATCH($A58&amp;D$18,'Input_P&amp;L'!$H$19:$GE$19&amp;'Input_P&amp;L'!$H$21:$GE$21,0))/$W$19,""))),"")</f>
        <v/>
      </c>
      <c r="E58" s="1213" t="str">
        <f t="array" ref="E58">IFERROR(IF(AND(Input!$C$2='Drop Downs'!$AR$2,E$17&lt;='Drop Downs'!$AS$2),-INDEX('Input_P&amp;L'!$H$1:$GE$1,,MATCH($A58&amp;E$18,'Input_P&amp;L'!$H$19:$GE$19&amp;'Input_P&amp;L'!$H$21:$GE$21,0))/$W$19,IF(AND(Input!$C$2='Drop Downs'!$AR$3,E$17&lt;='Drop Downs'!$AS$3),-INDEX('Input_P&amp;L'!$H$1:$GE$1,,MATCH($A58&amp;E$18,'Input_P&amp;L'!$H$19:$GE$19&amp;'Input_P&amp;L'!$H$21:$GE$21,0))/$W$19,IF(AND(Input!$C$2='Drop Downs'!$AR$4,E$17&lt;='Drop Downs'!$AS$4),-INDEX('Input_P&amp;L'!$H$1:$GE$1,,MATCH($A58&amp;E$18,'Input_P&amp;L'!$H$19:$GE$19&amp;'Input_P&amp;L'!$H$21:$GE$21,0))/$W$19,""))),"")</f>
        <v/>
      </c>
      <c r="F58" s="1213" t="str">
        <f t="array" ref="F58">IFERROR(IF(AND(Input!$C$2='Drop Downs'!$AR$2,F$17&lt;='Drop Downs'!$AS$2),-INDEX('Input_P&amp;L'!$H$1:$GE$1,,MATCH($A58&amp;F$18,'Input_P&amp;L'!$H$19:$GE$19&amp;'Input_P&amp;L'!$H$21:$GE$21,0))/$W$19,IF(AND(Input!$C$2='Drop Downs'!$AR$3,F$17&lt;='Drop Downs'!$AS$3),-INDEX('Input_P&amp;L'!$H$1:$GE$1,,MATCH($A58&amp;F$18,'Input_P&amp;L'!$H$19:$GE$19&amp;'Input_P&amp;L'!$H$21:$GE$21,0))/$W$19,IF(AND(Input!$C$2='Drop Downs'!$AR$4,F$17&lt;='Drop Downs'!$AS$4),-INDEX('Input_P&amp;L'!$H$1:$GE$1,,MATCH($A58&amp;F$18,'Input_P&amp;L'!$H$19:$GE$19&amp;'Input_P&amp;L'!$H$21:$GE$21,0))/$W$19,""))),"")</f>
        <v/>
      </c>
      <c r="G58" s="1213" t="str">
        <f t="array" ref="G58">IFERROR(IF(AND(Input!$C$2='Drop Downs'!$AR$2,G$17&lt;='Drop Downs'!$AS$2),-INDEX('Input_P&amp;L'!$H$1:$GE$1,,MATCH($A58&amp;G$18,'Input_P&amp;L'!$H$19:$GE$19&amp;'Input_P&amp;L'!$H$21:$GE$21,0))/$W$19,IF(AND(Input!$C$2='Drop Downs'!$AR$3,G$17&lt;='Drop Downs'!$AS$3),-INDEX('Input_P&amp;L'!$H$1:$GE$1,,MATCH($A58&amp;G$18,'Input_P&amp;L'!$H$19:$GE$19&amp;'Input_P&amp;L'!$H$21:$GE$21,0))/$W$19,IF(AND(Input!$C$2='Drop Downs'!$AR$4,G$17&lt;='Drop Downs'!$AS$4),-INDEX('Input_P&amp;L'!$H$1:$GE$1,,MATCH($A58&amp;G$18,'Input_P&amp;L'!$H$19:$GE$19&amp;'Input_P&amp;L'!$H$21:$GE$21,0))/$W$19,""))),"")</f>
        <v/>
      </c>
      <c r="H58" s="1213">
        <f t="array" ref="H58">IFERROR(IF(AND(Input!$C$2='Drop Downs'!$AR$2,H$17&lt;='Drop Downs'!$AS$2),-INDEX('Input_P&amp;L'!$H$1:$GE$1,,MATCH($A58&amp;H$18,'Input_P&amp;L'!$H$19:$GE$19&amp;'Input_P&amp;L'!$H$21:$GE$21,0))/$W$19,IF(AND(Input!$C$2='Drop Downs'!$AR$3,H$17&lt;='Drop Downs'!$AS$3),-INDEX('Input_P&amp;L'!$H$1:$GE$1,,MATCH($A58&amp;H$18,'Input_P&amp;L'!$H$19:$GE$19&amp;'Input_P&amp;L'!$H$21:$GE$21,0))/$W$19,IF(AND(Input!$C$2='Drop Downs'!$AR$4,H$17&lt;='Drop Downs'!$AS$4),-INDEX('Input_P&amp;L'!$H$1:$GE$1,,MATCH($A58&amp;H$18,'Input_P&amp;L'!$H$19:$GE$19&amp;'Input_P&amp;L'!$H$21:$GE$21,0))/$W$19,""))),"")</f>
        <v>0</v>
      </c>
      <c r="I58" s="1213">
        <f t="array" ref="I58">IFERROR(IF(AND(Input!$C$2='Drop Downs'!$AR$2,I$17&lt;='Drop Downs'!$AS$2),-INDEX('Input_P&amp;L'!$H$1:$GE$1,,MATCH($A58&amp;I$18,'Input_P&amp;L'!$H$19:$GE$19&amp;'Input_P&amp;L'!$H$21:$GE$21,0))/$W$19,IF(AND(Input!$C$2='Drop Downs'!$AR$3,I$17&lt;='Drop Downs'!$AS$3),-INDEX('Input_P&amp;L'!$H$1:$GE$1,,MATCH($A58&amp;I$18,'Input_P&amp;L'!$H$19:$GE$19&amp;'Input_P&amp;L'!$H$21:$GE$21,0))/$W$19,IF(AND(Input!$C$2='Drop Downs'!$AR$4,I$17&lt;='Drop Downs'!$AS$4),-INDEX('Input_P&amp;L'!$H$1:$GE$1,,MATCH($A58&amp;I$18,'Input_P&amp;L'!$H$19:$GE$19&amp;'Input_P&amp;L'!$H$21:$GE$21,0))/$W$19,""))),"")</f>
        <v>0</v>
      </c>
      <c r="J58" s="1213">
        <f t="array" ref="J58">IFERROR(IF(AND(Input!$C$2='Drop Downs'!$AR$2,J$17&lt;='Drop Downs'!$AS$2),-INDEX('Input_P&amp;L'!$H$1:$GE$1,,MATCH($A58&amp;J$18,'Input_P&amp;L'!$H$19:$GE$19&amp;'Input_P&amp;L'!$H$21:$GE$21,0))/$W$19,IF(AND(Input!$C$2='Drop Downs'!$AR$3,J$17&lt;='Drop Downs'!$AS$3),-INDEX('Input_P&amp;L'!$H$1:$GE$1,,MATCH($A58&amp;J$18,'Input_P&amp;L'!$H$19:$GE$19&amp;'Input_P&amp;L'!$H$21:$GE$21,0))/$W$19,IF(AND(Input!$C$2='Drop Downs'!$AR$4,J$17&lt;='Drop Downs'!$AS$4),-INDEX('Input_P&amp;L'!$H$1:$GE$1,,MATCH($A58&amp;J$18,'Input_P&amp;L'!$H$19:$GE$19&amp;'Input_P&amp;L'!$H$21:$GE$21,0))/$W$19,""))),"")</f>
        <v>0</v>
      </c>
      <c r="K58" s="1213">
        <f t="array" ref="K58">IFERROR(IF(AND(Input!$C$2='Drop Downs'!$AR$2,K$17&lt;='Drop Downs'!$AS$2),-INDEX('Input_P&amp;L'!$H$1:$GE$1,,MATCH($A58&amp;K$18,'Input_P&amp;L'!$H$19:$GE$19&amp;'Input_P&amp;L'!$H$21:$GE$21,0))/$W$19,IF(AND(Input!$C$2='Drop Downs'!$AR$3,K$17&lt;='Drop Downs'!$AS$3),-INDEX('Input_P&amp;L'!$H$1:$GE$1,,MATCH($A58&amp;K$18,'Input_P&amp;L'!$H$19:$GE$19&amp;'Input_P&amp;L'!$H$21:$GE$21,0))/$W$19,IF(AND(Input!$C$2='Drop Downs'!$AR$4,K$17&lt;='Drop Downs'!$AS$4),-INDEX('Input_P&amp;L'!$H$1:$GE$1,,MATCH($A58&amp;K$18,'Input_P&amp;L'!$H$19:$GE$19&amp;'Input_P&amp;L'!$H$21:$GE$21,0))/$W$19,""))),"")</f>
        <v>0</v>
      </c>
      <c r="L58" s="1213">
        <f t="array" ref="L58">IFERROR(IF(AND(Input!$C$2='Drop Downs'!$AR$2,L$17&lt;='Drop Downs'!$AS$2),-INDEX('Input_P&amp;L'!$H$1:$GE$1,,MATCH($A58&amp;L$18,'Input_P&amp;L'!$H$19:$GE$19&amp;'Input_P&amp;L'!$H$21:$GE$21,0))/$W$19,IF(AND(Input!$C$2='Drop Downs'!$AR$3,L$17&lt;='Drop Downs'!$AS$3),-INDEX('Input_P&amp;L'!$H$1:$GE$1,,MATCH($A58&amp;L$18,'Input_P&amp;L'!$H$19:$GE$19&amp;'Input_P&amp;L'!$H$21:$GE$21,0))/$W$19,IF(AND(Input!$C$2='Drop Downs'!$AR$4,L$17&lt;='Drop Downs'!$AS$4),-INDEX('Input_P&amp;L'!$H$1:$GE$1,,MATCH($A58&amp;L$18,'Input_P&amp;L'!$H$19:$GE$19&amp;'Input_P&amp;L'!$H$21:$GE$21,0))/$W$19,""))),"")</f>
        <v>0</v>
      </c>
      <c r="M58" s="1213">
        <f t="array" ref="M58">IFERROR(IF(AND(Input!$C$2='Drop Downs'!$AR$2,M$17&lt;='Drop Downs'!$AS$2),-INDEX('Input_P&amp;L'!$H$1:$GE$1,,MATCH($A58&amp;M$18,'Input_P&amp;L'!$H$19:$GE$19&amp;'Input_P&amp;L'!$H$21:$GE$21,0))/$W$19,IF(AND(Input!$C$2='Drop Downs'!$AR$3,M$17&lt;='Drop Downs'!$AS$3),-INDEX('Input_P&amp;L'!$H$1:$GE$1,,MATCH($A58&amp;M$18,'Input_P&amp;L'!$H$19:$GE$19&amp;'Input_P&amp;L'!$H$21:$GE$21,0))/$W$19,IF(AND(Input!$C$2='Drop Downs'!$AR$4,M$17&lt;='Drop Downs'!$AS$4),-INDEX('Input_P&amp;L'!$H$1:$GE$1,,MATCH($A58&amp;M$18,'Input_P&amp;L'!$H$19:$GE$19&amp;'Input_P&amp;L'!$H$21:$GE$21,0))/$W$19,""))),"")</f>
        <v>0</v>
      </c>
      <c r="N58" s="1213">
        <f t="array" ref="N58">IFERROR(IF(AND(Input!$C$2='Drop Downs'!$AR$2,N$17&lt;='Drop Downs'!$AS$2),-INDEX('Input_P&amp;L'!$H$1:$GE$1,,MATCH($A58&amp;N$18,'Input_P&amp;L'!$H$19:$GE$19&amp;'Input_P&amp;L'!$H$21:$GE$21,0))/$W$19,IF(AND(Input!$C$2='Drop Downs'!$AR$3,N$17&lt;='Drop Downs'!$AS$3),-INDEX('Input_P&amp;L'!$H$1:$GE$1,,MATCH($A58&amp;N$18,'Input_P&amp;L'!$H$19:$GE$19&amp;'Input_P&amp;L'!$H$21:$GE$21,0))/$W$19,IF(AND(Input!$C$2='Drop Downs'!$AR$4,N$17&lt;='Drop Downs'!$AS$4),-INDEX('Input_P&amp;L'!$H$1:$GE$1,,MATCH($A58&amp;N$18,'Input_P&amp;L'!$H$19:$GE$19&amp;'Input_P&amp;L'!$H$21:$GE$21,0))/$W$19,""))),"")</f>
        <v>0</v>
      </c>
      <c r="O58" s="1213">
        <f t="array" ref="O58">IFERROR(IF(AND(Input!$C$2='Drop Downs'!$AR$2,O$17&lt;='Drop Downs'!$AS$2),-INDEX('Input_P&amp;L'!$H$1:$GE$1,,MATCH($A58&amp;O$18,'Input_P&amp;L'!$H$19:$GE$19&amp;'Input_P&amp;L'!$H$21:$GE$21,0))/$W$19,IF(AND(Input!$C$2='Drop Downs'!$AR$3,O$17&lt;='Drop Downs'!$AS$3),-INDEX('Input_P&amp;L'!$H$1:$GE$1,,MATCH($A58&amp;O$18,'Input_P&amp;L'!$H$19:$GE$19&amp;'Input_P&amp;L'!$H$21:$GE$21,0))/$W$19,IF(AND(Input!$C$2='Drop Downs'!$AR$4,O$17&lt;='Drop Downs'!$AS$4),-INDEX('Input_P&amp;L'!$H$1:$GE$1,,MATCH($A58&amp;O$18,'Input_P&amp;L'!$H$19:$GE$19&amp;'Input_P&amp;L'!$H$21:$GE$21,0))/$W$19,""))),"")</f>
        <v>0</v>
      </c>
      <c r="P58" s="1213" t="str">
        <f t="array" ref="P58">IFERROR(IF(AND(Input!$C$2='Drop Downs'!$AR$2,P$17&lt;='Drop Downs'!$AS$2),-INDEX('Input_P&amp;L'!$H$1:$GE$1,,MATCH($A58&amp;P$18,'Input_P&amp;L'!$H$19:$GE$19&amp;'Input_P&amp;L'!$H$21:$GE$21,0))/$W$19,IF(AND(Input!$C$2='Drop Downs'!$AR$3,P$17&lt;='Drop Downs'!$AS$3),-INDEX('Input_P&amp;L'!$H$1:$GE$1,,MATCH($A58&amp;P$18,'Input_P&amp;L'!$H$19:$GE$19&amp;'Input_P&amp;L'!$H$21:$GE$21,0))/$W$19,IF(AND(Input!$C$2='Drop Downs'!$AR$4,P$17&lt;='Drop Downs'!$AS$4),-INDEX('Input_P&amp;L'!$H$1:$GE$1,,MATCH($A58&amp;P$18,'Input_P&amp;L'!$H$19:$GE$19&amp;'Input_P&amp;L'!$H$21:$GE$21,0))/$W$19,""))),"")</f>
        <v/>
      </c>
      <c r="Q58" s="1213" t="str">
        <f t="array" ref="Q58">IFERROR(IF(AND(Input!$C$2='Drop Downs'!$AR$2,Q$17&lt;='Drop Downs'!$AS$2),-INDEX('Input_P&amp;L'!$H$1:$GE$1,,MATCH($A58&amp;Q$18,'Input_P&amp;L'!$H$19:$GE$19&amp;'Input_P&amp;L'!$H$21:$GE$21,0))/$W$19,IF(AND(Input!$C$2='Drop Downs'!$AR$3,Q$17&lt;='Drop Downs'!$AS$3),-INDEX('Input_P&amp;L'!$H$1:$GE$1,,MATCH($A58&amp;Q$18,'Input_P&amp;L'!$H$19:$GE$19&amp;'Input_P&amp;L'!$H$21:$GE$21,0))/$W$19,IF(AND(Input!$C$2='Drop Downs'!$AR$4,Q$17&lt;='Drop Downs'!$AS$4),-INDEX('Input_P&amp;L'!$H$1:$GE$1,,MATCH($A58&amp;Q$18,'Input_P&amp;L'!$H$19:$GE$19&amp;'Input_P&amp;L'!$H$21:$GE$21,0))/$W$19,""))),"")</f>
        <v/>
      </c>
      <c r="R58" s="1213" t="str">
        <f t="array" ref="R58">IFERROR(IF(AND(Input!$C$2='Drop Downs'!$AR$2,R$17&lt;='Drop Downs'!$AS$2),-INDEX('Input_P&amp;L'!$H$1:$GE$1,,MATCH($A58&amp;R$18,'Input_P&amp;L'!$H$19:$GE$19&amp;'Input_P&amp;L'!$H$21:$GE$21,0))/$W$19,IF(AND(Input!$C$2='Drop Downs'!$AR$3,R$17&lt;='Drop Downs'!$AS$3),-INDEX('Input_P&amp;L'!$H$1:$GE$1,,MATCH($A58&amp;R$18,'Input_P&amp;L'!$H$19:$GE$19&amp;'Input_P&amp;L'!$H$21:$GE$21,0))/$W$19,IF(AND(Input!$C$2='Drop Downs'!$AR$4,R$17&lt;='Drop Downs'!$AS$4),-INDEX('Input_P&amp;L'!$H$1:$GE$1,,MATCH($A58&amp;R$18,'Input_P&amp;L'!$H$19:$GE$19&amp;'Input_P&amp;L'!$H$21:$GE$21,0))/$W$19,""))),"")</f>
        <v/>
      </c>
      <c r="T58" s="1205">
        <f t="shared" si="16"/>
        <v>0</v>
      </c>
      <c r="U58"/>
      <c r="V58"/>
      <c r="W58"/>
      <c r="X58"/>
      <c r="Y58"/>
      <c r="Z58"/>
      <c r="AA58"/>
      <c r="AB58"/>
    </row>
    <row r="59" spans="1:28">
      <c r="A59" s="1172" t="s">
        <v>698</v>
      </c>
      <c r="B59" s="1211" t="s">
        <v>756</v>
      </c>
      <c r="C59" s="1213" t="str">
        <f t="array" ref="C59">IFERROR(IF(AND(Input!$C$2='Drop Downs'!$AR$2,C$17&lt;='Drop Downs'!$AS$2),-INDEX('Input_P&amp;L'!$H$1:$GE$1,,MATCH($A59&amp;C$18,'Input_P&amp;L'!$H$19:$GE$19&amp;'Input_P&amp;L'!$H$21:$GE$21,0))/$W$19,IF(AND(Input!$C$2='Drop Downs'!$AR$3,C$17&lt;='Drop Downs'!$AS$3),-INDEX('Input_P&amp;L'!$H$1:$GE$1,,MATCH($A59&amp;C$18,'Input_P&amp;L'!$H$19:$GE$19&amp;'Input_P&amp;L'!$H$21:$GE$21,0))/$W$19,IF(AND(Input!$C$2='Drop Downs'!$AR$4,C$17&lt;='Drop Downs'!$AS$4),-INDEX('Input_P&amp;L'!$H$1:$GE$1,,MATCH($A59&amp;C$18,'Input_P&amp;L'!$H$19:$GE$19&amp;'Input_P&amp;L'!$H$21:$GE$21,0))/$W$19,""))),"")</f>
        <v/>
      </c>
      <c r="D59" s="1213" t="str">
        <f t="array" ref="D59">IFERROR(IF(AND(Input!$C$2='Drop Downs'!$AR$2,D$17&lt;='Drop Downs'!$AS$2),-INDEX('Input_P&amp;L'!$H$1:$GE$1,,MATCH($A59&amp;D$18,'Input_P&amp;L'!$H$19:$GE$19&amp;'Input_P&amp;L'!$H$21:$GE$21,0))/$W$19,IF(AND(Input!$C$2='Drop Downs'!$AR$3,D$17&lt;='Drop Downs'!$AS$3),-INDEX('Input_P&amp;L'!$H$1:$GE$1,,MATCH($A59&amp;D$18,'Input_P&amp;L'!$H$19:$GE$19&amp;'Input_P&amp;L'!$H$21:$GE$21,0))/$W$19,IF(AND(Input!$C$2='Drop Downs'!$AR$4,D$17&lt;='Drop Downs'!$AS$4),-INDEX('Input_P&amp;L'!$H$1:$GE$1,,MATCH($A59&amp;D$18,'Input_P&amp;L'!$H$19:$GE$19&amp;'Input_P&amp;L'!$H$21:$GE$21,0))/$W$19,""))),"")</f>
        <v/>
      </c>
      <c r="E59" s="1213" t="str">
        <f t="array" ref="E59">IFERROR(IF(AND(Input!$C$2='Drop Downs'!$AR$2,E$17&lt;='Drop Downs'!$AS$2),-INDEX('Input_P&amp;L'!$H$1:$GE$1,,MATCH($A59&amp;E$18,'Input_P&amp;L'!$H$19:$GE$19&amp;'Input_P&amp;L'!$H$21:$GE$21,0))/$W$19,IF(AND(Input!$C$2='Drop Downs'!$AR$3,E$17&lt;='Drop Downs'!$AS$3),-INDEX('Input_P&amp;L'!$H$1:$GE$1,,MATCH($A59&amp;E$18,'Input_P&amp;L'!$H$19:$GE$19&amp;'Input_P&amp;L'!$H$21:$GE$21,0))/$W$19,IF(AND(Input!$C$2='Drop Downs'!$AR$4,E$17&lt;='Drop Downs'!$AS$4),-INDEX('Input_P&amp;L'!$H$1:$GE$1,,MATCH($A59&amp;E$18,'Input_P&amp;L'!$H$19:$GE$19&amp;'Input_P&amp;L'!$H$21:$GE$21,0))/$W$19,""))),"")</f>
        <v/>
      </c>
      <c r="F59" s="1213" t="str">
        <f t="array" ref="F59">IFERROR(IF(AND(Input!$C$2='Drop Downs'!$AR$2,F$17&lt;='Drop Downs'!$AS$2),-INDEX('Input_P&amp;L'!$H$1:$GE$1,,MATCH($A59&amp;F$18,'Input_P&amp;L'!$H$19:$GE$19&amp;'Input_P&amp;L'!$H$21:$GE$21,0))/$W$19,IF(AND(Input!$C$2='Drop Downs'!$AR$3,F$17&lt;='Drop Downs'!$AS$3),-INDEX('Input_P&amp;L'!$H$1:$GE$1,,MATCH($A59&amp;F$18,'Input_P&amp;L'!$H$19:$GE$19&amp;'Input_P&amp;L'!$H$21:$GE$21,0))/$W$19,IF(AND(Input!$C$2='Drop Downs'!$AR$4,F$17&lt;='Drop Downs'!$AS$4),-INDEX('Input_P&amp;L'!$H$1:$GE$1,,MATCH($A59&amp;F$18,'Input_P&amp;L'!$H$19:$GE$19&amp;'Input_P&amp;L'!$H$21:$GE$21,0))/$W$19,""))),"")</f>
        <v/>
      </c>
      <c r="G59" s="1213" t="str">
        <f t="array" ref="G59">IFERROR(IF(AND(Input!$C$2='Drop Downs'!$AR$2,G$17&lt;='Drop Downs'!$AS$2),-INDEX('Input_P&amp;L'!$H$1:$GE$1,,MATCH($A59&amp;G$18,'Input_P&amp;L'!$H$19:$GE$19&amp;'Input_P&amp;L'!$H$21:$GE$21,0))/$W$19,IF(AND(Input!$C$2='Drop Downs'!$AR$3,G$17&lt;='Drop Downs'!$AS$3),-INDEX('Input_P&amp;L'!$H$1:$GE$1,,MATCH($A59&amp;G$18,'Input_P&amp;L'!$H$19:$GE$19&amp;'Input_P&amp;L'!$H$21:$GE$21,0))/$W$19,IF(AND(Input!$C$2='Drop Downs'!$AR$4,G$17&lt;='Drop Downs'!$AS$4),-INDEX('Input_P&amp;L'!$H$1:$GE$1,,MATCH($A59&amp;G$18,'Input_P&amp;L'!$H$19:$GE$19&amp;'Input_P&amp;L'!$H$21:$GE$21,0))/$W$19,""))),"")</f>
        <v/>
      </c>
      <c r="H59" s="1213">
        <f t="array" ref="H59">IFERROR(IF(AND(Input!$C$2='Drop Downs'!$AR$2,H$17&lt;='Drop Downs'!$AS$2),-INDEX('Input_P&amp;L'!$H$1:$GE$1,,MATCH($A59&amp;H$18,'Input_P&amp;L'!$H$19:$GE$19&amp;'Input_P&amp;L'!$H$21:$GE$21,0))/$W$19,IF(AND(Input!$C$2='Drop Downs'!$AR$3,H$17&lt;='Drop Downs'!$AS$3),-INDEX('Input_P&amp;L'!$H$1:$GE$1,,MATCH($A59&amp;H$18,'Input_P&amp;L'!$H$19:$GE$19&amp;'Input_P&amp;L'!$H$21:$GE$21,0))/$W$19,IF(AND(Input!$C$2='Drop Downs'!$AR$4,H$17&lt;='Drop Downs'!$AS$4),-INDEX('Input_P&amp;L'!$H$1:$GE$1,,MATCH($A59&amp;H$18,'Input_P&amp;L'!$H$19:$GE$19&amp;'Input_P&amp;L'!$H$21:$GE$21,0))/$W$19,""))),"")</f>
        <v>-5.0000000000000001E-3</v>
      </c>
      <c r="I59" s="1213">
        <f t="array" ref="I59">IFERROR(IF(AND(Input!$C$2='Drop Downs'!$AR$2,I$17&lt;='Drop Downs'!$AS$2),-INDEX('Input_P&amp;L'!$H$1:$GE$1,,MATCH($A59&amp;I$18,'Input_P&amp;L'!$H$19:$GE$19&amp;'Input_P&amp;L'!$H$21:$GE$21,0))/$W$19,IF(AND(Input!$C$2='Drop Downs'!$AR$3,I$17&lt;='Drop Downs'!$AS$3),-INDEX('Input_P&amp;L'!$H$1:$GE$1,,MATCH($A59&amp;I$18,'Input_P&amp;L'!$H$19:$GE$19&amp;'Input_P&amp;L'!$H$21:$GE$21,0))/$W$19,IF(AND(Input!$C$2='Drop Downs'!$AR$4,I$17&lt;='Drop Downs'!$AS$4),-INDEX('Input_P&amp;L'!$H$1:$GE$1,,MATCH($A59&amp;I$18,'Input_P&amp;L'!$H$19:$GE$19&amp;'Input_P&amp;L'!$H$21:$GE$21,0))/$W$19,""))),"")</f>
        <v>-5.0000000000000001E-3</v>
      </c>
      <c r="J59" s="1213">
        <f t="array" ref="J59">IFERROR(IF(AND(Input!$C$2='Drop Downs'!$AR$2,J$17&lt;='Drop Downs'!$AS$2),-INDEX('Input_P&amp;L'!$H$1:$GE$1,,MATCH($A59&amp;J$18,'Input_P&amp;L'!$H$19:$GE$19&amp;'Input_P&amp;L'!$H$21:$GE$21,0))/$W$19,IF(AND(Input!$C$2='Drop Downs'!$AR$3,J$17&lt;='Drop Downs'!$AS$3),-INDEX('Input_P&amp;L'!$H$1:$GE$1,,MATCH($A59&amp;J$18,'Input_P&amp;L'!$H$19:$GE$19&amp;'Input_P&amp;L'!$H$21:$GE$21,0))/$W$19,IF(AND(Input!$C$2='Drop Downs'!$AR$4,J$17&lt;='Drop Downs'!$AS$4),-INDEX('Input_P&amp;L'!$H$1:$GE$1,,MATCH($A59&amp;J$18,'Input_P&amp;L'!$H$19:$GE$19&amp;'Input_P&amp;L'!$H$21:$GE$21,0))/$W$19,""))),"")</f>
        <v>-5.0000000000000001E-3</v>
      </c>
      <c r="K59" s="1213">
        <f t="array" ref="K59">IFERROR(IF(AND(Input!$C$2='Drop Downs'!$AR$2,K$17&lt;='Drop Downs'!$AS$2),-INDEX('Input_P&amp;L'!$H$1:$GE$1,,MATCH($A59&amp;K$18,'Input_P&amp;L'!$H$19:$GE$19&amp;'Input_P&amp;L'!$H$21:$GE$21,0))/$W$19,IF(AND(Input!$C$2='Drop Downs'!$AR$3,K$17&lt;='Drop Downs'!$AS$3),-INDEX('Input_P&amp;L'!$H$1:$GE$1,,MATCH($A59&amp;K$18,'Input_P&amp;L'!$H$19:$GE$19&amp;'Input_P&amp;L'!$H$21:$GE$21,0))/$W$19,IF(AND(Input!$C$2='Drop Downs'!$AR$4,K$17&lt;='Drop Downs'!$AS$4),-INDEX('Input_P&amp;L'!$H$1:$GE$1,,MATCH($A59&amp;K$18,'Input_P&amp;L'!$H$19:$GE$19&amp;'Input_P&amp;L'!$H$21:$GE$21,0))/$W$19,""))),"")</f>
        <v>-5.0000000000000001E-3</v>
      </c>
      <c r="L59" s="1213">
        <f t="array" ref="L59">IFERROR(IF(AND(Input!$C$2='Drop Downs'!$AR$2,L$17&lt;='Drop Downs'!$AS$2),-INDEX('Input_P&amp;L'!$H$1:$GE$1,,MATCH($A59&amp;L$18,'Input_P&amp;L'!$H$19:$GE$19&amp;'Input_P&amp;L'!$H$21:$GE$21,0))/$W$19,IF(AND(Input!$C$2='Drop Downs'!$AR$3,L$17&lt;='Drop Downs'!$AS$3),-INDEX('Input_P&amp;L'!$H$1:$GE$1,,MATCH($A59&amp;L$18,'Input_P&amp;L'!$H$19:$GE$19&amp;'Input_P&amp;L'!$H$21:$GE$21,0))/$W$19,IF(AND(Input!$C$2='Drop Downs'!$AR$4,L$17&lt;='Drop Downs'!$AS$4),-INDEX('Input_P&amp;L'!$H$1:$GE$1,,MATCH($A59&amp;L$18,'Input_P&amp;L'!$H$19:$GE$19&amp;'Input_P&amp;L'!$H$21:$GE$21,0))/$W$19,""))),"")</f>
        <v>-5.0000000000000001E-3</v>
      </c>
      <c r="M59" s="1213">
        <f t="array" ref="M59">IFERROR(IF(AND(Input!$C$2='Drop Downs'!$AR$2,M$17&lt;='Drop Downs'!$AS$2),-INDEX('Input_P&amp;L'!$H$1:$GE$1,,MATCH($A59&amp;M$18,'Input_P&amp;L'!$H$19:$GE$19&amp;'Input_P&amp;L'!$H$21:$GE$21,0))/$W$19,IF(AND(Input!$C$2='Drop Downs'!$AR$3,M$17&lt;='Drop Downs'!$AS$3),-INDEX('Input_P&amp;L'!$H$1:$GE$1,,MATCH($A59&amp;M$18,'Input_P&amp;L'!$H$19:$GE$19&amp;'Input_P&amp;L'!$H$21:$GE$21,0))/$W$19,IF(AND(Input!$C$2='Drop Downs'!$AR$4,M$17&lt;='Drop Downs'!$AS$4),-INDEX('Input_P&amp;L'!$H$1:$GE$1,,MATCH($A59&amp;M$18,'Input_P&amp;L'!$H$19:$GE$19&amp;'Input_P&amp;L'!$H$21:$GE$21,0))/$W$19,""))),"")</f>
        <v>-5.0000000000000001E-3</v>
      </c>
      <c r="N59" s="1213">
        <f t="array" ref="N59">IFERROR(IF(AND(Input!$C$2='Drop Downs'!$AR$2,N$17&lt;='Drop Downs'!$AS$2),-INDEX('Input_P&amp;L'!$H$1:$GE$1,,MATCH($A59&amp;N$18,'Input_P&amp;L'!$H$19:$GE$19&amp;'Input_P&amp;L'!$H$21:$GE$21,0))/$W$19,IF(AND(Input!$C$2='Drop Downs'!$AR$3,N$17&lt;='Drop Downs'!$AS$3),-INDEX('Input_P&amp;L'!$H$1:$GE$1,,MATCH($A59&amp;N$18,'Input_P&amp;L'!$H$19:$GE$19&amp;'Input_P&amp;L'!$H$21:$GE$21,0))/$W$19,IF(AND(Input!$C$2='Drop Downs'!$AR$4,N$17&lt;='Drop Downs'!$AS$4),-INDEX('Input_P&amp;L'!$H$1:$GE$1,,MATCH($A59&amp;N$18,'Input_P&amp;L'!$H$19:$GE$19&amp;'Input_P&amp;L'!$H$21:$GE$21,0))/$W$19,""))),"")</f>
        <v>-5.0000000000000001E-3</v>
      </c>
      <c r="O59" s="1213">
        <f t="array" ref="O59">IFERROR(IF(AND(Input!$C$2='Drop Downs'!$AR$2,O$17&lt;='Drop Downs'!$AS$2),-INDEX('Input_P&amp;L'!$H$1:$GE$1,,MATCH($A59&amp;O$18,'Input_P&amp;L'!$H$19:$GE$19&amp;'Input_P&amp;L'!$H$21:$GE$21,0))/$W$19,IF(AND(Input!$C$2='Drop Downs'!$AR$3,O$17&lt;='Drop Downs'!$AS$3),-INDEX('Input_P&amp;L'!$H$1:$GE$1,,MATCH($A59&amp;O$18,'Input_P&amp;L'!$H$19:$GE$19&amp;'Input_P&amp;L'!$H$21:$GE$21,0))/$W$19,IF(AND(Input!$C$2='Drop Downs'!$AR$4,O$17&lt;='Drop Downs'!$AS$4),-INDEX('Input_P&amp;L'!$H$1:$GE$1,,MATCH($A59&amp;O$18,'Input_P&amp;L'!$H$19:$GE$19&amp;'Input_P&amp;L'!$H$21:$GE$21,0))/$W$19,""))),"")</f>
        <v>-5.0000000000000001E-3</v>
      </c>
      <c r="P59" s="1213" t="str">
        <f t="array" ref="P59">IFERROR(IF(AND(Input!$C$2='Drop Downs'!$AR$2,P$17&lt;='Drop Downs'!$AS$2),-INDEX('Input_P&amp;L'!$H$1:$GE$1,,MATCH($A59&amp;P$18,'Input_P&amp;L'!$H$19:$GE$19&amp;'Input_P&amp;L'!$H$21:$GE$21,0))/$W$19,IF(AND(Input!$C$2='Drop Downs'!$AR$3,P$17&lt;='Drop Downs'!$AS$3),-INDEX('Input_P&amp;L'!$H$1:$GE$1,,MATCH($A59&amp;P$18,'Input_P&amp;L'!$H$19:$GE$19&amp;'Input_P&amp;L'!$H$21:$GE$21,0))/$W$19,IF(AND(Input!$C$2='Drop Downs'!$AR$4,P$17&lt;='Drop Downs'!$AS$4),-INDEX('Input_P&amp;L'!$H$1:$GE$1,,MATCH($A59&amp;P$18,'Input_P&amp;L'!$H$19:$GE$19&amp;'Input_P&amp;L'!$H$21:$GE$21,0))/$W$19,""))),"")</f>
        <v/>
      </c>
      <c r="Q59" s="1213" t="str">
        <f t="array" ref="Q59">IFERROR(IF(AND(Input!$C$2='Drop Downs'!$AR$2,Q$17&lt;='Drop Downs'!$AS$2),-INDEX('Input_P&amp;L'!$H$1:$GE$1,,MATCH($A59&amp;Q$18,'Input_P&amp;L'!$H$19:$GE$19&amp;'Input_P&amp;L'!$H$21:$GE$21,0))/$W$19,IF(AND(Input!$C$2='Drop Downs'!$AR$3,Q$17&lt;='Drop Downs'!$AS$3),-INDEX('Input_P&amp;L'!$H$1:$GE$1,,MATCH($A59&amp;Q$18,'Input_P&amp;L'!$H$19:$GE$19&amp;'Input_P&amp;L'!$H$21:$GE$21,0))/$W$19,IF(AND(Input!$C$2='Drop Downs'!$AR$4,Q$17&lt;='Drop Downs'!$AS$4),-INDEX('Input_P&amp;L'!$H$1:$GE$1,,MATCH($A59&amp;Q$18,'Input_P&amp;L'!$H$19:$GE$19&amp;'Input_P&amp;L'!$H$21:$GE$21,0))/$W$19,""))),"")</f>
        <v/>
      </c>
      <c r="R59" s="1213" t="str">
        <f t="array" ref="R59">IFERROR(IF(AND(Input!$C$2='Drop Downs'!$AR$2,R$17&lt;='Drop Downs'!$AS$2),-INDEX('Input_P&amp;L'!$H$1:$GE$1,,MATCH($A59&amp;R$18,'Input_P&amp;L'!$H$19:$GE$19&amp;'Input_P&amp;L'!$H$21:$GE$21,0))/$W$19,IF(AND(Input!$C$2='Drop Downs'!$AR$3,R$17&lt;='Drop Downs'!$AS$3),-INDEX('Input_P&amp;L'!$H$1:$GE$1,,MATCH($A59&amp;R$18,'Input_P&amp;L'!$H$19:$GE$19&amp;'Input_P&amp;L'!$H$21:$GE$21,0))/$W$19,IF(AND(Input!$C$2='Drop Downs'!$AR$4,R$17&lt;='Drop Downs'!$AS$4),-INDEX('Input_P&amp;L'!$H$1:$GE$1,,MATCH($A59&amp;R$18,'Input_P&amp;L'!$H$19:$GE$19&amp;'Input_P&amp;L'!$H$21:$GE$21,0))/$W$19,""))),"")</f>
        <v/>
      </c>
      <c r="T59" s="1205">
        <f t="shared" si="16"/>
        <v>-0.04</v>
      </c>
      <c r="U59"/>
      <c r="V59"/>
      <c r="W59"/>
      <c r="X59"/>
      <c r="Y59"/>
      <c r="Z59"/>
      <c r="AA59"/>
      <c r="AB59"/>
    </row>
    <row r="60" spans="1:28" ht="5.25" customHeight="1">
      <c r="B60" s="1211"/>
      <c r="C60" s="1218"/>
      <c r="D60" s="1218"/>
      <c r="E60" s="1218"/>
      <c r="F60" s="1218"/>
      <c r="G60" s="1218"/>
      <c r="H60" s="1218"/>
      <c r="I60" s="1218"/>
      <c r="J60" s="1218"/>
      <c r="K60" s="1218"/>
      <c r="L60" s="1218"/>
      <c r="M60" s="1218"/>
      <c r="N60" s="1218"/>
      <c r="O60" s="1218"/>
      <c r="P60" s="1218"/>
      <c r="Q60" s="1218"/>
      <c r="R60" s="1211"/>
      <c r="T60" s="1218"/>
      <c r="U60"/>
      <c r="V60"/>
      <c r="W60"/>
      <c r="X60"/>
      <c r="Y60"/>
      <c r="Z60"/>
      <c r="AA60"/>
      <c r="AB60"/>
    </row>
    <row r="61" spans="1:28">
      <c r="B61" s="1204" t="s">
        <v>907</v>
      </c>
      <c r="C61" s="1218" t="str">
        <f t="shared" ref="C61:Q61" si="17">IFERROR(C52+SUM(C55,C57,C58,C59),"")</f>
        <v/>
      </c>
      <c r="D61" s="1218" t="str">
        <f t="shared" si="17"/>
        <v/>
      </c>
      <c r="E61" s="1218" t="str">
        <f t="shared" si="17"/>
        <v/>
      </c>
      <c r="F61" s="1218" t="str">
        <f t="shared" si="17"/>
        <v/>
      </c>
      <c r="G61" s="1218" t="str">
        <f t="shared" si="17"/>
        <v/>
      </c>
      <c r="H61" s="1213">
        <f>IFERROR(H52+SUM(H55,H57,H58,H59),"")</f>
        <v>-0.74859630434782576</v>
      </c>
      <c r="I61" s="1213">
        <f t="shared" si="17"/>
        <v>0.26843111478260906</v>
      </c>
      <c r="J61" s="1213">
        <f t="shared" si="17"/>
        <v>1.1769138982121747</v>
      </c>
      <c r="K61" s="1213">
        <f t="shared" si="17"/>
        <v>1.3594246073848217</v>
      </c>
      <c r="L61" s="1213">
        <f t="shared" si="17"/>
        <v>2.5595637806903841</v>
      </c>
      <c r="M61" s="1213">
        <f t="shared" si="17"/>
        <v>3.9532631126993962</v>
      </c>
      <c r="N61" s="1213">
        <f t="shared" si="17"/>
        <v>5.3123412454197334</v>
      </c>
      <c r="O61" s="1213">
        <f t="shared" si="17"/>
        <v>5.7817878861144667</v>
      </c>
      <c r="P61" s="1213" t="str">
        <f t="shared" si="17"/>
        <v/>
      </c>
      <c r="Q61" s="1213" t="str">
        <f t="shared" si="17"/>
        <v/>
      </c>
      <c r="R61" s="1211"/>
      <c r="T61" s="1205">
        <f t="shared" si="16"/>
        <v>19.663129340955763</v>
      </c>
      <c r="U61"/>
      <c r="V61"/>
      <c r="W61"/>
      <c r="X61"/>
      <c r="Y61"/>
      <c r="Z61"/>
      <c r="AA61"/>
      <c r="AB61"/>
    </row>
    <row r="62" spans="1:28" ht="5.25" customHeight="1">
      <c r="B62" s="1204"/>
      <c r="C62" s="1218"/>
      <c r="D62" s="1218"/>
      <c r="E62" s="1218"/>
      <c r="F62" s="1218"/>
      <c r="G62" s="1218"/>
      <c r="H62" s="1218"/>
      <c r="I62" s="1218"/>
      <c r="J62" s="1218"/>
      <c r="K62" s="1218"/>
      <c r="L62" s="1218"/>
      <c r="M62" s="1218"/>
      <c r="N62" s="1218"/>
      <c r="O62" s="1218"/>
      <c r="P62" s="1218"/>
      <c r="Q62" s="1218"/>
      <c r="R62" s="1211"/>
      <c r="T62" s="1211"/>
      <c r="U62"/>
      <c r="V62"/>
      <c r="W62"/>
      <c r="X62"/>
      <c r="Y62"/>
      <c r="Z62"/>
      <c r="AA62"/>
      <c r="AB62"/>
    </row>
    <row r="63" spans="1:28">
      <c r="B63" s="1211" t="s">
        <v>840</v>
      </c>
      <c r="C63" s="1213">
        <f t="array" ref="C63">IFERROR(-INDEX(Input_INV!$AF$1:$AR$1,,MATCH(C$18,Input_INV!$AF$18:$AR$18,0))/$W$19,"")</f>
        <v>0</v>
      </c>
      <c r="D63" s="1213">
        <f t="array" ref="D63">IFERROR(-INDEX(Input_INV!$AF$1:$AR$1,,MATCH(D$18,Input_INV!$AF$18:$AR$18,0))/$W$19,"")</f>
        <v>0</v>
      </c>
      <c r="E63" s="1213">
        <f t="array" ref="E63">IFERROR(-INDEX(Input_INV!$AF$1:$AR$1,,MATCH(E$18,Input_INV!$AF$18:$AR$18,0))/$W$19,"")</f>
        <v>0</v>
      </c>
      <c r="F63" s="1213">
        <f t="array" ref="F63">IFERROR(-INDEX(Input_INV!$AF$1:$AR$1,,MATCH(F$18,Input_INV!$AF$18:$AR$18,0))/$W$19,"")</f>
        <v>0</v>
      </c>
      <c r="G63" s="1213">
        <f t="array" ref="G63">IFERROR(-INDEX(Input_INV!$AF$1:$AR$1,,MATCH(G$18,Input_INV!$AF$18:$AR$18,0))/$W$19,"")</f>
        <v>0</v>
      </c>
      <c r="H63" s="1213">
        <f t="array" ref="H63">IFERROR(-INDEX(Input_INV!$AF$1:$AR$1,,MATCH(H$18,Input_INV!$AF$18:$AR$18,0))/$W$19,"")</f>
        <v>-8.696E-4</v>
      </c>
      <c r="I63" s="1213">
        <f t="array" ref="I63">IFERROR(-INDEX(Input_INV!$AF$1:$AR$1,,MATCH(I$18,Input_INV!$AF$18:$AR$18,0))/$W$19,"")</f>
        <v>-8.696E-4</v>
      </c>
      <c r="J63" s="1213">
        <f t="array" ref="J63">IFERROR(-INDEX(Input_INV!$AF$1:$AR$1,,MATCH(J$18,Input_INV!$AF$18:$AR$18,0))/$W$19,"")</f>
        <v>-8.696E-4</v>
      </c>
      <c r="K63" s="1213">
        <f t="array" ref="K63">IFERROR(-INDEX(Input_INV!$AF$1:$AR$1,,MATCH(K$18,Input_INV!$AF$18:$AR$18,0))/$W$19,"")</f>
        <v>-8.696E-4</v>
      </c>
      <c r="L63" s="1213">
        <f t="array" ref="L63">IFERROR(-INDEX(Input_INV!$AF$1:$AR$1,,MATCH(L$18,Input_INV!$AF$18:$AR$18,0))/$W$19,"")</f>
        <v>-8.696E-4</v>
      </c>
      <c r="M63" s="1213">
        <f t="array" ref="M63">IFERROR(IF(Input!$C$2='Drop Downs'!$AR$4,0,-INDEX(Input_INV!$AF$1:$AR$1,,MATCH(M$18,Input_INV!$AF$18:$AR$18,0))/$W$19),"")</f>
        <v>-8.696E-4</v>
      </c>
      <c r="N63" s="1213">
        <f t="array" ref="N63">IFERROR(IF(Input!$C$2='Drop Downs'!$AR$4,0,-INDEX(Input_INV!$AF$1:$AR$1,,MATCH(N$18,Input_INV!$AF$18:$AR$18,0))/$W$19),"")</f>
        <v>-8.696E-4</v>
      </c>
      <c r="O63" s="1213">
        <f t="array" ref="O63">IFERROR(IF(Input!$C$2='Drop Downs'!$AR$4,0,-INDEX(Input_INV!$AF$1:$AR$1,,MATCH(O$18,Input_INV!$AF$18:$AR$18,0))/$W$19),"")</f>
        <v>-8.696E-4</v>
      </c>
      <c r="P63" s="1213" t="str">
        <f t="array" ref="P63">IFERROR(IF(Input!$C$2='Drop Downs'!$AR$4,0,-INDEX(Input_INV!$AF$1:$AR$1,,MATCH(P$18,Input_INV!$AF$18:$AR$18,0))/$W$19),"")</f>
        <v/>
      </c>
      <c r="Q63" s="1213" t="str">
        <f t="array" ref="Q63">IFERROR(IF(Input!$C$2='Drop Downs'!$AR$4,0,-INDEX(Input_INV!$AF$1:$AR$1,,MATCH(Q$18,Input_INV!$AF$18:$AR$18,0))/$W$19),"")</f>
        <v/>
      </c>
      <c r="R63" s="1213" t="str">
        <f t="array" ref="R63">IFERROR(IF(Input!$C$2='Drop Downs'!$AR$4,0,-INDEX(Input_INV!$AF$1:$AR$1,,MATCH(R$18,Input_INV!$AF$18:$AR$18,0))/$W$19),"")</f>
        <v/>
      </c>
      <c r="T63" s="1205">
        <f t="shared" si="16"/>
        <v>-6.9568E-3</v>
      </c>
      <c r="U63"/>
      <c r="V63"/>
      <c r="W63"/>
      <c r="X63"/>
      <c r="Y63"/>
      <c r="Z63"/>
      <c r="AA63"/>
      <c r="AB63"/>
    </row>
    <row r="64" spans="1:28" ht="5.25" customHeight="1">
      <c r="B64" s="1211"/>
      <c r="C64" s="1211"/>
      <c r="D64" s="1211"/>
      <c r="E64" s="1211"/>
      <c r="F64" s="1211"/>
      <c r="G64" s="1211"/>
      <c r="H64" s="1211"/>
      <c r="I64" s="1211"/>
      <c r="J64" s="1211"/>
      <c r="K64" s="1211"/>
      <c r="L64" s="1211"/>
      <c r="M64" s="1211"/>
      <c r="N64" s="1211"/>
      <c r="O64" s="1211"/>
      <c r="P64" s="1211"/>
      <c r="Q64" s="1211"/>
      <c r="R64" s="1211"/>
      <c r="T64" s="1211"/>
      <c r="U64"/>
      <c r="V64"/>
      <c r="W64"/>
      <c r="X64"/>
      <c r="Y64"/>
      <c r="Z64"/>
      <c r="AA64"/>
      <c r="AB64"/>
    </row>
    <row r="65" spans="2:28">
      <c r="B65" s="1204" t="s">
        <v>908</v>
      </c>
      <c r="C65" s="1219" t="str">
        <f t="shared" ref="C65:G65" si="18">IFERROR((C61+C63),"")</f>
        <v/>
      </c>
      <c r="D65" s="1219" t="str">
        <f t="shared" si="18"/>
        <v/>
      </c>
      <c r="E65" s="1219" t="str">
        <f t="shared" si="18"/>
        <v/>
      </c>
      <c r="F65" s="1219" t="str">
        <f t="shared" si="18"/>
        <v/>
      </c>
      <c r="G65" s="1219" t="str">
        <f t="shared" si="18"/>
        <v/>
      </c>
      <c r="H65" s="1205">
        <f t="shared" ref="H65:L65" si="19">IFERROR((H61+H63),0)</f>
        <v>-0.74946590434782578</v>
      </c>
      <c r="I65" s="1205">
        <f t="shared" si="19"/>
        <v>0.26756151478260903</v>
      </c>
      <c r="J65" s="1205">
        <f t="shared" si="19"/>
        <v>1.1760442982121748</v>
      </c>
      <c r="K65" s="1205">
        <f t="shared" si="19"/>
        <v>1.3585550073848218</v>
      </c>
      <c r="L65" s="1205">
        <f t="shared" si="19"/>
        <v>2.558694180690384</v>
      </c>
      <c r="M65" s="1205">
        <f>IFERROR((M61+M63),0)</f>
        <v>3.9523935126993961</v>
      </c>
      <c r="N65" s="1205">
        <f t="shared" ref="N65:R65" si="20">IFERROR((N61+N63),0)</f>
        <v>5.3114716454197337</v>
      </c>
      <c r="O65" s="1205">
        <f t="shared" si="20"/>
        <v>5.780918286114467</v>
      </c>
      <c r="P65" s="1205">
        <f t="shared" si="20"/>
        <v>0</v>
      </c>
      <c r="Q65" s="1205">
        <f t="shared" si="20"/>
        <v>0</v>
      </c>
      <c r="R65" s="1205">
        <f t="shared" si="20"/>
        <v>0</v>
      </c>
      <c r="T65" s="1205">
        <f t="shared" si="16"/>
        <v>19.656172540955762</v>
      </c>
      <c r="U65"/>
      <c r="V65"/>
      <c r="W65"/>
      <c r="X65"/>
      <c r="Y65"/>
      <c r="Z65"/>
      <c r="AA65"/>
      <c r="AB65"/>
    </row>
    <row r="66" spans="2:28">
      <c r="B66" s="1209" t="s">
        <v>909</v>
      </c>
      <c r="C66" s="1215" t="str">
        <f t="shared" ref="C66:G66" si="21">IFERROR(-C65/C20,"")</f>
        <v/>
      </c>
      <c r="D66" s="1215" t="str">
        <f t="shared" si="21"/>
        <v/>
      </c>
      <c r="E66" s="1215" t="str">
        <f t="shared" si="21"/>
        <v/>
      </c>
      <c r="F66" s="1215" t="str">
        <f t="shared" si="21"/>
        <v/>
      </c>
      <c r="G66" s="1215" t="str">
        <f t="shared" si="21"/>
        <v/>
      </c>
      <c r="H66" s="1210">
        <f>IFERROR(H65/H20,"")</f>
        <v>-0.55783754938357866</v>
      </c>
      <c r="I66" s="1210">
        <f t="shared" ref="I66:Q66" si="22">IFERROR(I65/I20,"")</f>
        <v>0.11419130326356905</v>
      </c>
      <c r="J66" s="1210">
        <f t="shared" si="22"/>
        <v>0.25581974470265906</v>
      </c>
      <c r="K66" s="1210">
        <f t="shared" si="22"/>
        <v>0.19365694410492462</v>
      </c>
      <c r="L66" s="1210">
        <f t="shared" si="22"/>
        <v>0.25739753176512048</v>
      </c>
      <c r="M66" s="1210">
        <f t="shared" si="22"/>
        <v>0.30397528688927289</v>
      </c>
      <c r="N66" s="1210">
        <f t="shared" si="22"/>
        <v>0.37477142381693651</v>
      </c>
      <c r="O66" s="1210">
        <f t="shared" si="22"/>
        <v>0.37421563955470294</v>
      </c>
      <c r="P66" s="1210" t="str">
        <f t="shared" si="22"/>
        <v/>
      </c>
      <c r="Q66" s="1210" t="str">
        <f t="shared" si="22"/>
        <v/>
      </c>
      <c r="R66" s="1211"/>
      <c r="T66" s="1210">
        <f>IFERROR(T65/T20,"")</f>
        <v>0.28964625254543208</v>
      </c>
      <c r="U66"/>
      <c r="V66"/>
      <c r="W66"/>
      <c r="X66"/>
      <c r="Y66"/>
      <c r="Z66"/>
      <c r="AA66"/>
      <c r="AB66"/>
    </row>
    <row r="67" spans="2:28" ht="5.25" customHeight="1">
      <c r="U67"/>
      <c r="V67"/>
      <c r="W67"/>
      <c r="X67"/>
      <c r="Y67"/>
      <c r="Z67"/>
      <c r="AA67"/>
      <c r="AB67"/>
    </row>
    <row r="68" spans="2:28" outlineLevel="1">
      <c r="B68" s="1204" t="s">
        <v>758</v>
      </c>
      <c r="C68" s="1204"/>
      <c r="D68" s="1204"/>
      <c r="E68" s="1204"/>
      <c r="F68" s="1204"/>
      <c r="G68" s="1211"/>
      <c r="H68" s="1211"/>
      <c r="I68" s="1211"/>
      <c r="J68" s="1211"/>
      <c r="K68" s="1211"/>
      <c r="L68" s="1211"/>
      <c r="M68" s="1211"/>
      <c r="N68" s="1211"/>
      <c r="O68" s="1211"/>
      <c r="P68" s="1211"/>
      <c r="Q68" s="1211"/>
      <c r="R68" s="1211"/>
      <c r="T68" s="1211"/>
      <c r="U68"/>
      <c r="V68"/>
      <c r="W68"/>
      <c r="X68"/>
      <c r="Y68"/>
      <c r="Z68"/>
      <c r="AA68"/>
      <c r="AB68"/>
    </row>
    <row r="69" spans="2:28" outlineLevel="1">
      <c r="B69" s="1211" t="s">
        <v>792</v>
      </c>
      <c r="C69" s="1211"/>
      <c r="D69" s="1211"/>
      <c r="E69" s="1211"/>
      <c r="F69" s="1211"/>
      <c r="G69" s="1211"/>
      <c r="H69" s="1220"/>
      <c r="I69" s="1220"/>
      <c r="J69" s="1220"/>
      <c r="K69" s="1220"/>
      <c r="L69" s="1220"/>
      <c r="M69" s="1220"/>
      <c r="N69" s="1220"/>
      <c r="O69" s="1220"/>
      <c r="P69" s="1220"/>
      <c r="Q69" s="1220"/>
      <c r="R69" s="1211"/>
      <c r="T69" s="1211"/>
      <c r="U69"/>
      <c r="V69"/>
      <c r="W69"/>
      <c r="X69"/>
      <c r="Y69"/>
      <c r="Z69"/>
      <c r="AA69"/>
      <c r="AB69"/>
    </row>
    <row r="70" spans="2:28" outlineLevel="1">
      <c r="B70" s="1206" t="s">
        <v>715</v>
      </c>
      <c r="C70" s="1211"/>
      <c r="D70" s="1211"/>
      <c r="E70" s="1211"/>
      <c r="F70" s="1211"/>
      <c r="G70" s="1211"/>
      <c r="H70" s="1220">
        <f>Input!D15</f>
        <v>120</v>
      </c>
      <c r="I70" s="1220">
        <f t="shared" ref="I70:Q81" si="23">H70</f>
        <v>120</v>
      </c>
      <c r="J70" s="1220">
        <f t="shared" ref="J70:Q70" si="24">I70</f>
        <v>120</v>
      </c>
      <c r="K70" s="1220">
        <f t="shared" si="24"/>
        <v>120</v>
      </c>
      <c r="L70" s="1220">
        <f t="shared" si="24"/>
        <v>120</v>
      </c>
      <c r="M70" s="1220">
        <f t="shared" si="24"/>
        <v>120</v>
      </c>
      <c r="N70" s="1220">
        <f t="shared" si="24"/>
        <v>120</v>
      </c>
      <c r="O70" s="1220">
        <f t="shared" si="24"/>
        <v>120</v>
      </c>
      <c r="P70" s="1220">
        <f t="shared" si="24"/>
        <v>120</v>
      </c>
      <c r="Q70" s="1220">
        <f t="shared" si="24"/>
        <v>120</v>
      </c>
      <c r="R70" s="1211"/>
      <c r="T70" s="1211"/>
      <c r="U70"/>
      <c r="V70"/>
      <c r="W70"/>
      <c r="X70"/>
      <c r="Y70"/>
      <c r="Z70"/>
      <c r="AA70"/>
      <c r="AB70"/>
    </row>
    <row r="71" spans="2:28" outlineLevel="1">
      <c r="B71" s="1206" t="s">
        <v>721</v>
      </c>
      <c r="C71" s="1211"/>
      <c r="D71" s="1211"/>
      <c r="E71" s="1211"/>
      <c r="F71" s="1211"/>
      <c r="G71" s="1211"/>
      <c r="H71" s="1220">
        <f>Input!D16</f>
        <v>90</v>
      </c>
      <c r="I71" s="1220">
        <f t="shared" si="23"/>
        <v>90</v>
      </c>
      <c r="J71" s="1220">
        <f t="shared" si="23"/>
        <v>90</v>
      </c>
      <c r="K71" s="1220">
        <f t="shared" si="23"/>
        <v>90</v>
      </c>
      <c r="L71" s="1220">
        <f t="shared" si="23"/>
        <v>90</v>
      </c>
      <c r="M71" s="1220">
        <f t="shared" si="23"/>
        <v>90</v>
      </c>
      <c r="N71" s="1220">
        <f t="shared" si="23"/>
        <v>90</v>
      </c>
      <c r="O71" s="1220">
        <f t="shared" si="23"/>
        <v>90</v>
      </c>
      <c r="P71" s="1220">
        <f t="shared" si="23"/>
        <v>90</v>
      </c>
      <c r="Q71" s="1220">
        <f t="shared" si="23"/>
        <v>90</v>
      </c>
      <c r="R71" s="1211"/>
      <c r="T71" s="1211"/>
      <c r="U71"/>
      <c r="V71"/>
      <c r="W71"/>
      <c r="X71"/>
      <c r="Y71"/>
      <c r="Z71"/>
      <c r="AA71"/>
      <c r="AB71"/>
    </row>
    <row r="72" spans="2:28" outlineLevel="1">
      <c r="B72" s="1206" t="s">
        <v>372</v>
      </c>
      <c r="C72" s="1211"/>
      <c r="D72" s="1211"/>
      <c r="E72" s="1211"/>
      <c r="F72" s="1211"/>
      <c r="G72" s="1211"/>
      <c r="H72" s="1220">
        <f>Input!D17</f>
        <v>90</v>
      </c>
      <c r="I72" s="1220">
        <f t="shared" si="23"/>
        <v>90</v>
      </c>
      <c r="J72" s="1220">
        <f t="shared" si="23"/>
        <v>90</v>
      </c>
      <c r="K72" s="1220">
        <f t="shared" si="23"/>
        <v>90</v>
      </c>
      <c r="L72" s="1220">
        <f t="shared" si="23"/>
        <v>90</v>
      </c>
      <c r="M72" s="1220">
        <f t="shared" si="23"/>
        <v>90</v>
      </c>
      <c r="N72" s="1220">
        <f t="shared" si="23"/>
        <v>90</v>
      </c>
      <c r="O72" s="1220">
        <f t="shared" si="23"/>
        <v>90</v>
      </c>
      <c r="P72" s="1220">
        <f t="shared" si="23"/>
        <v>90</v>
      </c>
      <c r="Q72" s="1220">
        <f t="shared" si="23"/>
        <v>90</v>
      </c>
      <c r="R72" s="1211"/>
      <c r="T72" s="1211"/>
      <c r="U72"/>
      <c r="V72"/>
      <c r="W72"/>
      <c r="X72"/>
      <c r="Y72"/>
      <c r="Z72"/>
      <c r="AA72"/>
      <c r="AB72"/>
    </row>
    <row r="73" spans="2:28" outlineLevel="1">
      <c r="B73" s="1206" t="s">
        <v>722</v>
      </c>
      <c r="C73" s="1211"/>
      <c r="D73" s="1211"/>
      <c r="E73" s="1211"/>
      <c r="F73" s="1211"/>
      <c r="G73" s="1211"/>
      <c r="H73" s="1220">
        <f>Input!D18</f>
        <v>90</v>
      </c>
      <c r="I73" s="1220">
        <f t="shared" si="23"/>
        <v>90</v>
      </c>
      <c r="J73" s="1220">
        <f t="shared" si="23"/>
        <v>90</v>
      </c>
      <c r="K73" s="1220">
        <f t="shared" si="23"/>
        <v>90</v>
      </c>
      <c r="L73" s="1220">
        <f t="shared" si="23"/>
        <v>90</v>
      </c>
      <c r="M73" s="1220">
        <f t="shared" si="23"/>
        <v>90</v>
      </c>
      <c r="N73" s="1220">
        <f t="shared" si="23"/>
        <v>90</v>
      </c>
      <c r="O73" s="1220">
        <f t="shared" si="23"/>
        <v>90</v>
      </c>
      <c r="P73" s="1220">
        <f t="shared" si="23"/>
        <v>90</v>
      </c>
      <c r="Q73" s="1220">
        <f t="shared" si="23"/>
        <v>90</v>
      </c>
      <c r="R73" s="1211"/>
      <c r="T73" s="1211"/>
      <c r="U73"/>
      <c r="V73"/>
      <c r="W73"/>
      <c r="X73"/>
      <c r="Y73"/>
      <c r="Z73"/>
      <c r="AA73"/>
      <c r="AB73"/>
    </row>
    <row r="74" spans="2:28" outlineLevel="1">
      <c r="B74" s="1206" t="s">
        <v>366</v>
      </c>
      <c r="C74" s="1211"/>
      <c r="D74" s="1211"/>
      <c r="E74" s="1211"/>
      <c r="F74" s="1211"/>
      <c r="G74" s="1211"/>
      <c r="H74" s="1220">
        <f>Input!D19</f>
        <v>0</v>
      </c>
      <c r="I74" s="1220">
        <f t="shared" si="23"/>
        <v>0</v>
      </c>
      <c r="J74" s="1220">
        <f t="shared" si="23"/>
        <v>0</v>
      </c>
      <c r="K74" s="1220">
        <f t="shared" si="23"/>
        <v>0</v>
      </c>
      <c r="L74" s="1220">
        <f t="shared" si="23"/>
        <v>0</v>
      </c>
      <c r="M74" s="1220">
        <f t="shared" si="23"/>
        <v>0</v>
      </c>
      <c r="N74" s="1220">
        <f t="shared" si="23"/>
        <v>0</v>
      </c>
      <c r="O74" s="1220">
        <f t="shared" si="23"/>
        <v>0</v>
      </c>
      <c r="P74" s="1220">
        <f t="shared" si="23"/>
        <v>0</v>
      </c>
      <c r="Q74" s="1220">
        <f t="shared" si="23"/>
        <v>0</v>
      </c>
      <c r="R74" s="1211"/>
      <c r="T74" s="1211"/>
      <c r="U74"/>
      <c r="V74"/>
      <c r="W74"/>
      <c r="X74"/>
      <c r="Y74"/>
      <c r="Z74"/>
      <c r="AA74"/>
      <c r="AB74"/>
    </row>
    <row r="75" spans="2:28" outlineLevel="1">
      <c r="B75" s="1206" t="s">
        <v>723</v>
      </c>
      <c r="C75" s="1211"/>
      <c r="D75" s="1211"/>
      <c r="E75" s="1211"/>
      <c r="F75" s="1211"/>
      <c r="G75" s="1211"/>
      <c r="H75" s="1220">
        <f>Input!D20</f>
        <v>60</v>
      </c>
      <c r="I75" s="1220">
        <f t="shared" si="23"/>
        <v>60</v>
      </c>
      <c r="J75" s="1220">
        <f t="shared" si="23"/>
        <v>60</v>
      </c>
      <c r="K75" s="1220">
        <f t="shared" si="23"/>
        <v>60</v>
      </c>
      <c r="L75" s="1220">
        <f t="shared" si="23"/>
        <v>60</v>
      </c>
      <c r="M75" s="1220">
        <f t="shared" si="23"/>
        <v>60</v>
      </c>
      <c r="N75" s="1220">
        <f t="shared" si="23"/>
        <v>60</v>
      </c>
      <c r="O75" s="1220">
        <f t="shared" si="23"/>
        <v>60</v>
      </c>
      <c r="P75" s="1220">
        <f t="shared" si="23"/>
        <v>60</v>
      </c>
      <c r="Q75" s="1220">
        <f t="shared" si="23"/>
        <v>60</v>
      </c>
      <c r="R75" s="1211"/>
      <c r="T75" s="1211"/>
      <c r="U75"/>
      <c r="V75"/>
      <c r="W75"/>
      <c r="X75"/>
      <c r="Y75"/>
      <c r="Z75"/>
      <c r="AA75"/>
      <c r="AB75"/>
    </row>
    <row r="76" spans="2:28" outlineLevel="1">
      <c r="B76" s="1206" t="s">
        <v>367</v>
      </c>
      <c r="C76" s="1211"/>
      <c r="D76" s="1211"/>
      <c r="E76" s="1211"/>
      <c r="F76" s="1211"/>
      <c r="G76" s="1211"/>
      <c r="H76" s="1220">
        <f>Input!D21</f>
        <v>60</v>
      </c>
      <c r="I76" s="1220">
        <f t="shared" si="23"/>
        <v>60</v>
      </c>
      <c r="J76" s="1220">
        <f t="shared" si="23"/>
        <v>60</v>
      </c>
      <c r="K76" s="1220">
        <f t="shared" si="23"/>
        <v>60</v>
      </c>
      <c r="L76" s="1220">
        <f t="shared" si="23"/>
        <v>60</v>
      </c>
      <c r="M76" s="1220">
        <f t="shared" si="23"/>
        <v>60</v>
      </c>
      <c r="N76" s="1220">
        <f t="shared" si="23"/>
        <v>60</v>
      </c>
      <c r="O76" s="1220">
        <f t="shared" si="23"/>
        <v>60</v>
      </c>
      <c r="P76" s="1220">
        <f t="shared" si="23"/>
        <v>60</v>
      </c>
      <c r="Q76" s="1220">
        <f t="shared" si="23"/>
        <v>60</v>
      </c>
      <c r="R76" s="1211"/>
      <c r="T76" s="1211"/>
      <c r="U76"/>
      <c r="V76"/>
      <c r="W76"/>
      <c r="X76"/>
      <c r="Y76"/>
      <c r="Z76"/>
      <c r="AA76"/>
      <c r="AB76"/>
    </row>
    <row r="77" spans="2:28" outlineLevel="1">
      <c r="B77" s="1206" t="s">
        <v>368</v>
      </c>
      <c r="C77" s="1211"/>
      <c r="D77" s="1211"/>
      <c r="E77" s="1211"/>
      <c r="F77" s="1211"/>
      <c r="G77" s="1211"/>
      <c r="H77" s="1220">
        <f>Input!D22</f>
        <v>60</v>
      </c>
      <c r="I77" s="1220">
        <f t="shared" si="23"/>
        <v>60</v>
      </c>
      <c r="J77" s="1220">
        <f t="shared" si="23"/>
        <v>60</v>
      </c>
      <c r="K77" s="1220">
        <f t="shared" si="23"/>
        <v>60</v>
      </c>
      <c r="L77" s="1220">
        <f t="shared" si="23"/>
        <v>60</v>
      </c>
      <c r="M77" s="1220">
        <f t="shared" si="23"/>
        <v>60</v>
      </c>
      <c r="N77" s="1220">
        <f t="shared" si="23"/>
        <v>60</v>
      </c>
      <c r="O77" s="1220">
        <f t="shared" si="23"/>
        <v>60</v>
      </c>
      <c r="P77" s="1220">
        <f t="shared" si="23"/>
        <v>60</v>
      </c>
      <c r="Q77" s="1220">
        <f t="shared" si="23"/>
        <v>60</v>
      </c>
      <c r="R77" s="1211"/>
      <c r="T77" s="1211"/>
      <c r="U77"/>
      <c r="V77"/>
      <c r="W77"/>
      <c r="X77"/>
      <c r="Y77"/>
      <c r="Z77"/>
      <c r="AA77"/>
      <c r="AB77"/>
    </row>
    <row r="78" spans="2:28" outlineLevel="1">
      <c r="B78" s="1206" t="s">
        <v>724</v>
      </c>
      <c r="C78" s="1211"/>
      <c r="D78" s="1211"/>
      <c r="E78" s="1211"/>
      <c r="F78" s="1211"/>
      <c r="G78" s="1211"/>
      <c r="H78" s="1220">
        <f>Input!D23</f>
        <v>90</v>
      </c>
      <c r="I78" s="1220">
        <f t="shared" si="23"/>
        <v>90</v>
      </c>
      <c r="J78" s="1220">
        <f t="shared" si="23"/>
        <v>90</v>
      </c>
      <c r="K78" s="1220">
        <f t="shared" si="23"/>
        <v>90</v>
      </c>
      <c r="L78" s="1220">
        <f t="shared" si="23"/>
        <v>90</v>
      </c>
      <c r="M78" s="1220">
        <f t="shared" si="23"/>
        <v>90</v>
      </c>
      <c r="N78" s="1220">
        <f t="shared" si="23"/>
        <v>90</v>
      </c>
      <c r="O78" s="1220">
        <f t="shared" si="23"/>
        <v>90</v>
      </c>
      <c r="P78" s="1220">
        <f t="shared" si="23"/>
        <v>90</v>
      </c>
      <c r="Q78" s="1220">
        <f t="shared" si="23"/>
        <v>90</v>
      </c>
      <c r="R78" s="1211"/>
      <c r="T78" s="1211"/>
      <c r="U78"/>
      <c r="V78"/>
      <c r="W78"/>
      <c r="X78"/>
      <c r="Y78"/>
      <c r="Z78"/>
      <c r="AA78"/>
      <c r="AB78"/>
    </row>
    <row r="79" spans="2:28" outlineLevel="1">
      <c r="B79" s="1206" t="s">
        <v>370</v>
      </c>
      <c r="C79" s="1211"/>
      <c r="D79" s="1211"/>
      <c r="E79" s="1211"/>
      <c r="F79" s="1211"/>
      <c r="G79" s="1211"/>
      <c r="H79" s="1220">
        <f>Input!D24</f>
        <v>60</v>
      </c>
      <c r="I79" s="1220">
        <f t="shared" si="23"/>
        <v>60</v>
      </c>
      <c r="J79" s="1220">
        <f t="shared" si="23"/>
        <v>60</v>
      </c>
      <c r="K79" s="1220">
        <f t="shared" si="23"/>
        <v>60</v>
      </c>
      <c r="L79" s="1220">
        <f t="shared" si="23"/>
        <v>60</v>
      </c>
      <c r="M79" s="1220">
        <f t="shared" si="23"/>
        <v>60</v>
      </c>
      <c r="N79" s="1220">
        <f t="shared" si="23"/>
        <v>60</v>
      </c>
      <c r="O79" s="1220">
        <f t="shared" si="23"/>
        <v>60</v>
      </c>
      <c r="P79" s="1220">
        <f t="shared" si="23"/>
        <v>60</v>
      </c>
      <c r="Q79" s="1220">
        <f t="shared" si="23"/>
        <v>60</v>
      </c>
      <c r="R79" s="1211"/>
      <c r="T79" s="1211"/>
      <c r="U79"/>
      <c r="V79"/>
      <c r="W79"/>
      <c r="X79"/>
      <c r="Y79"/>
      <c r="Z79"/>
      <c r="AA79"/>
      <c r="AB79"/>
    </row>
    <row r="80" spans="2:28" outlineLevel="1">
      <c r="B80" s="1206" t="s">
        <v>371</v>
      </c>
      <c r="C80" s="1211"/>
      <c r="D80" s="1211"/>
      <c r="E80" s="1211"/>
      <c r="F80" s="1211"/>
      <c r="G80" s="1211"/>
      <c r="H80" s="1220">
        <f>Input!D25</f>
        <v>0</v>
      </c>
      <c r="I80" s="1220">
        <f t="shared" si="23"/>
        <v>0</v>
      </c>
      <c r="J80" s="1220">
        <f t="shared" si="23"/>
        <v>0</v>
      </c>
      <c r="K80" s="1220">
        <f t="shared" si="23"/>
        <v>0</v>
      </c>
      <c r="L80" s="1220">
        <f t="shared" si="23"/>
        <v>0</v>
      </c>
      <c r="M80" s="1220">
        <f t="shared" si="23"/>
        <v>0</v>
      </c>
      <c r="N80" s="1220">
        <f t="shared" si="23"/>
        <v>0</v>
      </c>
      <c r="O80" s="1220">
        <f t="shared" si="23"/>
        <v>0</v>
      </c>
      <c r="P80" s="1220">
        <f t="shared" si="23"/>
        <v>0</v>
      </c>
      <c r="Q80" s="1220">
        <f t="shared" si="23"/>
        <v>0</v>
      </c>
      <c r="R80" s="1211"/>
      <c r="T80" s="1211"/>
      <c r="U80"/>
      <c r="V80"/>
      <c r="W80"/>
      <c r="X80"/>
      <c r="Y80"/>
      <c r="Z80"/>
      <c r="AA80"/>
      <c r="AB80"/>
    </row>
    <row r="81" spans="2:28" outlineLevel="1">
      <c r="B81" s="1206" t="s">
        <v>369</v>
      </c>
      <c r="C81" s="1211"/>
      <c r="D81" s="1211"/>
      <c r="E81" s="1211"/>
      <c r="F81" s="1211"/>
      <c r="G81" s="1211"/>
      <c r="H81" s="1220">
        <f>Input!D26</f>
        <v>90</v>
      </c>
      <c r="I81" s="1220">
        <f t="shared" si="23"/>
        <v>90</v>
      </c>
      <c r="J81" s="1220">
        <f t="shared" si="23"/>
        <v>90</v>
      </c>
      <c r="K81" s="1220">
        <f t="shared" si="23"/>
        <v>90</v>
      </c>
      <c r="L81" s="1220">
        <f t="shared" si="23"/>
        <v>90</v>
      </c>
      <c r="M81" s="1220">
        <f t="shared" si="23"/>
        <v>90</v>
      </c>
      <c r="N81" s="1220">
        <f t="shared" si="23"/>
        <v>90</v>
      </c>
      <c r="O81" s="1220">
        <f t="shared" si="23"/>
        <v>90</v>
      </c>
      <c r="P81" s="1220">
        <f t="shared" si="23"/>
        <v>90</v>
      </c>
      <c r="Q81" s="1220">
        <f t="shared" si="23"/>
        <v>90</v>
      </c>
      <c r="R81" s="1211"/>
      <c r="T81" s="1211"/>
      <c r="U81"/>
      <c r="V81"/>
      <c r="W81"/>
      <c r="X81"/>
      <c r="Y81"/>
      <c r="Z81"/>
      <c r="AA81"/>
      <c r="AB81"/>
    </row>
    <row r="82" spans="2:28" outlineLevel="1">
      <c r="B82" s="1211" t="s">
        <v>910</v>
      </c>
      <c r="C82" s="1218"/>
      <c r="D82" s="1218"/>
      <c r="E82" s="1218"/>
      <c r="F82" s="1218"/>
      <c r="G82" s="1218"/>
      <c r="H82" s="1213">
        <f>IFERROR(SUMPRODUCT(H21:H32,H70:H81)/365,"")</f>
        <v>0.44170520547945213</v>
      </c>
      <c r="I82" s="1213">
        <f t="shared" ref="I82:Q82" si="25">IFERROR(SUMPRODUCT(I21:I32,I70:I81)/365,"")</f>
        <v>0.77033387835616451</v>
      </c>
      <c r="J82" s="1213">
        <f t="shared" si="25"/>
        <v>1.5113950693347948</v>
      </c>
      <c r="K82" s="1213">
        <f t="shared" si="25"/>
        <v>2.3063888758048967</v>
      </c>
      <c r="L82" s="1213">
        <f t="shared" si="25"/>
        <v>3.2681530370155398</v>
      </c>
      <c r="M82" s="1213">
        <f t="shared" si="25"/>
        <v>4.2747456826790149</v>
      </c>
      <c r="N82" s="1213">
        <f t="shared" si="25"/>
        <v>4.659472794120127</v>
      </c>
      <c r="O82" s="1213">
        <f t="shared" si="25"/>
        <v>5.0788253455909382</v>
      </c>
      <c r="P82" s="1213">
        <f t="shared" si="25"/>
        <v>0</v>
      </c>
      <c r="Q82" s="1213">
        <f t="shared" si="25"/>
        <v>0</v>
      </c>
      <c r="R82" s="1211"/>
      <c r="T82" s="1213"/>
      <c r="U82"/>
      <c r="V82"/>
      <c r="W82"/>
      <c r="X82"/>
      <c r="Y82"/>
      <c r="Z82"/>
      <c r="AA82"/>
      <c r="AB82"/>
    </row>
    <row r="83" spans="2:28" ht="5.25" customHeight="1" outlineLevel="1">
      <c r="B83" s="1204"/>
      <c r="C83" s="1204"/>
      <c r="D83" s="1204"/>
      <c r="E83" s="1204"/>
      <c r="F83" s="1204"/>
      <c r="G83" s="1211"/>
      <c r="H83" s="1211"/>
      <c r="I83" s="1211"/>
      <c r="J83" s="1211"/>
      <c r="K83" s="1211"/>
      <c r="L83" s="1211"/>
      <c r="M83" s="1211"/>
      <c r="N83" s="1211"/>
      <c r="O83" s="1211"/>
      <c r="P83" s="1211"/>
      <c r="Q83" s="1211"/>
      <c r="R83" s="1211"/>
      <c r="T83" s="1211"/>
      <c r="U83"/>
      <c r="V83"/>
      <c r="W83"/>
      <c r="X83"/>
      <c r="Y83"/>
      <c r="Z83"/>
      <c r="AA83"/>
      <c r="AB83"/>
    </row>
    <row r="84" spans="2:28" outlineLevel="1">
      <c r="B84" s="1211" t="s">
        <v>793</v>
      </c>
      <c r="C84" s="1211"/>
      <c r="D84" s="1211"/>
      <c r="E84" s="1211"/>
      <c r="F84" s="1211"/>
      <c r="G84" s="1211"/>
      <c r="H84" s="1220"/>
      <c r="I84" s="1220"/>
      <c r="J84" s="1220"/>
      <c r="K84" s="1220"/>
      <c r="L84" s="1220"/>
      <c r="M84" s="1220"/>
      <c r="N84" s="1220"/>
      <c r="O84" s="1220"/>
      <c r="P84" s="1220"/>
      <c r="Q84" s="1220"/>
      <c r="R84" s="1211"/>
      <c r="T84" s="1211"/>
      <c r="U84"/>
      <c r="V84"/>
      <c r="W84"/>
      <c r="X84"/>
      <c r="Y84"/>
      <c r="Z84"/>
      <c r="AA84"/>
      <c r="AB84"/>
    </row>
    <row r="85" spans="2:28" outlineLevel="1">
      <c r="B85" s="1206" t="s">
        <v>715</v>
      </c>
      <c r="C85" s="1211"/>
      <c r="D85" s="1211"/>
      <c r="E85" s="1211"/>
      <c r="F85" s="1211"/>
      <c r="G85" s="1211"/>
      <c r="H85" s="1220">
        <f>Input!D28</f>
        <v>90</v>
      </c>
      <c r="I85" s="1220">
        <f t="shared" ref="I85:Q96" si="26">H85</f>
        <v>90</v>
      </c>
      <c r="J85" s="1220">
        <f t="shared" ref="J85:Q85" si="27">I85</f>
        <v>90</v>
      </c>
      <c r="K85" s="1220">
        <f t="shared" si="27"/>
        <v>90</v>
      </c>
      <c r="L85" s="1220">
        <f t="shared" si="27"/>
        <v>90</v>
      </c>
      <c r="M85" s="1220">
        <f t="shared" si="27"/>
        <v>90</v>
      </c>
      <c r="N85" s="1220">
        <f t="shared" si="27"/>
        <v>90</v>
      </c>
      <c r="O85" s="1220">
        <f t="shared" si="27"/>
        <v>90</v>
      </c>
      <c r="P85" s="1220">
        <f t="shared" si="27"/>
        <v>90</v>
      </c>
      <c r="Q85" s="1220">
        <f t="shared" si="27"/>
        <v>90</v>
      </c>
      <c r="R85" s="1211"/>
      <c r="T85" s="1211"/>
      <c r="U85"/>
      <c r="V85"/>
      <c r="W85"/>
      <c r="X85"/>
      <c r="Y85"/>
      <c r="Z85"/>
      <c r="AA85"/>
      <c r="AB85"/>
    </row>
    <row r="86" spans="2:28" outlineLevel="1">
      <c r="B86" s="1206" t="s">
        <v>721</v>
      </c>
      <c r="C86" s="1211"/>
      <c r="D86" s="1211"/>
      <c r="E86" s="1211"/>
      <c r="F86" s="1211"/>
      <c r="G86" s="1211"/>
      <c r="H86" s="1220">
        <f>Input!D29</f>
        <v>75</v>
      </c>
      <c r="I86" s="1220">
        <f t="shared" si="26"/>
        <v>75</v>
      </c>
      <c r="J86" s="1220">
        <f t="shared" si="26"/>
        <v>75</v>
      </c>
      <c r="K86" s="1220">
        <f t="shared" si="26"/>
        <v>75</v>
      </c>
      <c r="L86" s="1220">
        <f t="shared" si="26"/>
        <v>75</v>
      </c>
      <c r="M86" s="1220">
        <f t="shared" si="26"/>
        <v>75</v>
      </c>
      <c r="N86" s="1220">
        <f t="shared" si="26"/>
        <v>75</v>
      </c>
      <c r="O86" s="1220">
        <f t="shared" si="26"/>
        <v>75</v>
      </c>
      <c r="P86" s="1220">
        <f t="shared" si="26"/>
        <v>75</v>
      </c>
      <c r="Q86" s="1220">
        <f t="shared" si="26"/>
        <v>75</v>
      </c>
      <c r="R86" s="1211"/>
      <c r="T86" s="1211"/>
      <c r="U86"/>
      <c r="V86"/>
      <c r="W86"/>
      <c r="X86"/>
      <c r="Y86"/>
      <c r="Z86"/>
      <c r="AA86"/>
      <c r="AB86"/>
    </row>
    <row r="87" spans="2:28" outlineLevel="1">
      <c r="B87" s="1206" t="s">
        <v>372</v>
      </c>
      <c r="C87" s="1211"/>
      <c r="D87" s="1211"/>
      <c r="E87" s="1211"/>
      <c r="F87" s="1211"/>
      <c r="G87" s="1211"/>
      <c r="H87" s="1220">
        <f>Input!D30</f>
        <v>90</v>
      </c>
      <c r="I87" s="1220">
        <f t="shared" si="26"/>
        <v>90</v>
      </c>
      <c r="J87" s="1220">
        <f t="shared" si="26"/>
        <v>90</v>
      </c>
      <c r="K87" s="1220">
        <f t="shared" si="26"/>
        <v>90</v>
      </c>
      <c r="L87" s="1220">
        <f t="shared" si="26"/>
        <v>90</v>
      </c>
      <c r="M87" s="1220">
        <f t="shared" si="26"/>
        <v>90</v>
      </c>
      <c r="N87" s="1220">
        <f t="shared" si="26"/>
        <v>90</v>
      </c>
      <c r="O87" s="1220">
        <f t="shared" si="26"/>
        <v>90</v>
      </c>
      <c r="P87" s="1220">
        <f t="shared" si="26"/>
        <v>90</v>
      </c>
      <c r="Q87" s="1220">
        <f t="shared" si="26"/>
        <v>90</v>
      </c>
      <c r="R87" s="1211"/>
      <c r="T87" s="1211"/>
      <c r="U87"/>
      <c r="V87"/>
      <c r="W87"/>
      <c r="X87"/>
      <c r="Y87"/>
      <c r="Z87"/>
      <c r="AA87"/>
      <c r="AB87"/>
    </row>
    <row r="88" spans="2:28" outlineLevel="1">
      <c r="B88" s="1206" t="s">
        <v>722</v>
      </c>
      <c r="C88" s="1211"/>
      <c r="D88" s="1211"/>
      <c r="E88" s="1211"/>
      <c r="F88" s="1211"/>
      <c r="G88" s="1211"/>
      <c r="H88" s="1220">
        <f>Input!D31</f>
        <v>90</v>
      </c>
      <c r="I88" s="1220">
        <f t="shared" si="26"/>
        <v>90</v>
      </c>
      <c r="J88" s="1220">
        <f t="shared" si="26"/>
        <v>90</v>
      </c>
      <c r="K88" s="1220">
        <f t="shared" si="26"/>
        <v>90</v>
      </c>
      <c r="L88" s="1220">
        <f t="shared" si="26"/>
        <v>90</v>
      </c>
      <c r="M88" s="1220">
        <f t="shared" si="26"/>
        <v>90</v>
      </c>
      <c r="N88" s="1220">
        <f t="shared" si="26"/>
        <v>90</v>
      </c>
      <c r="O88" s="1220">
        <f t="shared" si="26"/>
        <v>90</v>
      </c>
      <c r="P88" s="1220">
        <f t="shared" si="26"/>
        <v>90</v>
      </c>
      <c r="Q88" s="1220">
        <f t="shared" si="26"/>
        <v>90</v>
      </c>
      <c r="R88" s="1211"/>
      <c r="T88" s="1211"/>
      <c r="U88"/>
      <c r="V88"/>
      <c r="W88"/>
      <c r="X88"/>
      <c r="Y88"/>
      <c r="Z88"/>
      <c r="AA88"/>
      <c r="AB88"/>
    </row>
    <row r="89" spans="2:28" outlineLevel="1">
      <c r="B89" s="1206" t="s">
        <v>366</v>
      </c>
      <c r="C89" s="1211"/>
      <c r="D89" s="1211"/>
      <c r="E89" s="1211"/>
      <c r="F89" s="1211"/>
      <c r="G89" s="1211"/>
      <c r="H89" s="1220">
        <f>Input!D32</f>
        <v>90</v>
      </c>
      <c r="I89" s="1220">
        <f t="shared" si="26"/>
        <v>90</v>
      </c>
      <c r="J89" s="1220">
        <f t="shared" si="26"/>
        <v>90</v>
      </c>
      <c r="K89" s="1220">
        <f t="shared" si="26"/>
        <v>90</v>
      </c>
      <c r="L89" s="1220">
        <f t="shared" si="26"/>
        <v>90</v>
      </c>
      <c r="M89" s="1220">
        <f t="shared" si="26"/>
        <v>90</v>
      </c>
      <c r="N89" s="1220">
        <f t="shared" si="26"/>
        <v>90</v>
      </c>
      <c r="O89" s="1220">
        <f t="shared" si="26"/>
        <v>90</v>
      </c>
      <c r="P89" s="1220">
        <f t="shared" si="26"/>
        <v>90</v>
      </c>
      <c r="Q89" s="1220">
        <f t="shared" si="26"/>
        <v>90</v>
      </c>
      <c r="R89" s="1211"/>
      <c r="T89" s="1211"/>
      <c r="U89"/>
      <c r="V89"/>
      <c r="W89"/>
      <c r="X89"/>
      <c r="Y89"/>
      <c r="Z89"/>
      <c r="AA89"/>
      <c r="AB89"/>
    </row>
    <row r="90" spans="2:28" outlineLevel="1">
      <c r="B90" s="1206" t="s">
        <v>723</v>
      </c>
      <c r="C90" s="1211"/>
      <c r="D90" s="1211"/>
      <c r="E90" s="1211"/>
      <c r="F90" s="1211"/>
      <c r="G90" s="1211"/>
      <c r="H90" s="1220">
        <f>Input!D33</f>
        <v>90</v>
      </c>
      <c r="I90" s="1220">
        <f t="shared" si="26"/>
        <v>90</v>
      </c>
      <c r="J90" s="1220">
        <f t="shared" si="26"/>
        <v>90</v>
      </c>
      <c r="K90" s="1220">
        <f t="shared" si="26"/>
        <v>90</v>
      </c>
      <c r="L90" s="1220">
        <f t="shared" si="26"/>
        <v>90</v>
      </c>
      <c r="M90" s="1220">
        <f t="shared" si="26"/>
        <v>90</v>
      </c>
      <c r="N90" s="1220">
        <f t="shared" si="26"/>
        <v>90</v>
      </c>
      <c r="O90" s="1220">
        <f t="shared" si="26"/>
        <v>90</v>
      </c>
      <c r="P90" s="1220">
        <f t="shared" si="26"/>
        <v>90</v>
      </c>
      <c r="Q90" s="1220">
        <f t="shared" si="26"/>
        <v>90</v>
      </c>
      <c r="R90" s="1211"/>
      <c r="T90" s="1211"/>
      <c r="U90"/>
      <c r="V90"/>
      <c r="W90"/>
      <c r="X90"/>
      <c r="Y90"/>
      <c r="Z90"/>
      <c r="AA90"/>
      <c r="AB90"/>
    </row>
    <row r="91" spans="2:28" outlineLevel="1">
      <c r="B91" s="1206" t="s">
        <v>367</v>
      </c>
      <c r="C91" s="1211"/>
      <c r="D91" s="1211"/>
      <c r="E91" s="1211"/>
      <c r="F91" s="1211"/>
      <c r="G91" s="1211"/>
      <c r="H91" s="1220">
        <f>Input!D34</f>
        <v>90</v>
      </c>
      <c r="I91" s="1220">
        <f t="shared" si="26"/>
        <v>90</v>
      </c>
      <c r="J91" s="1220">
        <f t="shared" si="26"/>
        <v>90</v>
      </c>
      <c r="K91" s="1220">
        <f t="shared" si="26"/>
        <v>90</v>
      </c>
      <c r="L91" s="1220">
        <f t="shared" si="26"/>
        <v>90</v>
      </c>
      <c r="M91" s="1220">
        <f t="shared" si="26"/>
        <v>90</v>
      </c>
      <c r="N91" s="1220">
        <f t="shared" si="26"/>
        <v>90</v>
      </c>
      <c r="O91" s="1220">
        <f t="shared" si="26"/>
        <v>90</v>
      </c>
      <c r="P91" s="1220">
        <f t="shared" si="26"/>
        <v>90</v>
      </c>
      <c r="Q91" s="1220">
        <f t="shared" si="26"/>
        <v>90</v>
      </c>
      <c r="R91" s="1211"/>
      <c r="T91" s="1211"/>
      <c r="U91"/>
      <c r="V91"/>
      <c r="W91"/>
      <c r="X91"/>
      <c r="Y91"/>
      <c r="Z91"/>
      <c r="AA91"/>
      <c r="AB91"/>
    </row>
    <row r="92" spans="2:28" outlineLevel="1">
      <c r="B92" s="1206" t="s">
        <v>368</v>
      </c>
      <c r="C92" s="1211"/>
      <c r="D92" s="1211"/>
      <c r="E92" s="1211"/>
      <c r="F92" s="1211"/>
      <c r="G92" s="1211"/>
      <c r="H92" s="1220">
        <f>Input!D35</f>
        <v>90</v>
      </c>
      <c r="I92" s="1220">
        <f t="shared" si="26"/>
        <v>90</v>
      </c>
      <c r="J92" s="1220">
        <f t="shared" si="26"/>
        <v>90</v>
      </c>
      <c r="K92" s="1220">
        <f t="shared" si="26"/>
        <v>90</v>
      </c>
      <c r="L92" s="1220">
        <f t="shared" si="26"/>
        <v>90</v>
      </c>
      <c r="M92" s="1220">
        <f t="shared" si="26"/>
        <v>90</v>
      </c>
      <c r="N92" s="1220">
        <f t="shared" si="26"/>
        <v>90</v>
      </c>
      <c r="O92" s="1220">
        <f t="shared" si="26"/>
        <v>90</v>
      </c>
      <c r="P92" s="1220">
        <f t="shared" si="26"/>
        <v>90</v>
      </c>
      <c r="Q92" s="1220">
        <f t="shared" si="26"/>
        <v>90</v>
      </c>
      <c r="R92" s="1211"/>
      <c r="T92" s="1211"/>
      <c r="U92"/>
      <c r="V92"/>
      <c r="W92"/>
      <c r="X92"/>
      <c r="Y92"/>
      <c r="Z92"/>
      <c r="AA92"/>
      <c r="AB92"/>
    </row>
    <row r="93" spans="2:28" outlineLevel="1">
      <c r="B93" s="1206" t="s">
        <v>724</v>
      </c>
      <c r="C93" s="1211"/>
      <c r="D93" s="1211"/>
      <c r="E93" s="1211"/>
      <c r="F93" s="1211"/>
      <c r="G93" s="1211"/>
      <c r="H93" s="1220">
        <f>Input!D36</f>
        <v>90</v>
      </c>
      <c r="I93" s="1220">
        <f t="shared" si="26"/>
        <v>90</v>
      </c>
      <c r="J93" s="1220">
        <f t="shared" si="26"/>
        <v>90</v>
      </c>
      <c r="K93" s="1220">
        <f t="shared" si="26"/>
        <v>90</v>
      </c>
      <c r="L93" s="1220">
        <f t="shared" si="26"/>
        <v>90</v>
      </c>
      <c r="M93" s="1220">
        <f t="shared" si="26"/>
        <v>90</v>
      </c>
      <c r="N93" s="1220">
        <f t="shared" si="26"/>
        <v>90</v>
      </c>
      <c r="O93" s="1220">
        <f t="shared" si="26"/>
        <v>90</v>
      </c>
      <c r="P93" s="1220">
        <f t="shared" si="26"/>
        <v>90</v>
      </c>
      <c r="Q93" s="1220">
        <f t="shared" si="26"/>
        <v>90</v>
      </c>
      <c r="R93" s="1211"/>
      <c r="T93" s="1211"/>
      <c r="U93"/>
      <c r="V93"/>
      <c r="W93"/>
      <c r="X93"/>
      <c r="Y93"/>
      <c r="Z93"/>
      <c r="AA93"/>
      <c r="AB93"/>
    </row>
    <row r="94" spans="2:28" outlineLevel="1">
      <c r="B94" s="1206" t="s">
        <v>370</v>
      </c>
      <c r="C94" s="1211"/>
      <c r="D94" s="1211"/>
      <c r="E94" s="1211"/>
      <c r="F94" s="1211"/>
      <c r="G94" s="1211"/>
      <c r="H94" s="1220">
        <f>Input!D37</f>
        <v>90</v>
      </c>
      <c r="I94" s="1220">
        <f t="shared" si="26"/>
        <v>90</v>
      </c>
      <c r="J94" s="1220">
        <f t="shared" si="26"/>
        <v>90</v>
      </c>
      <c r="K94" s="1220">
        <f t="shared" si="26"/>
        <v>90</v>
      </c>
      <c r="L94" s="1220">
        <f t="shared" si="26"/>
        <v>90</v>
      </c>
      <c r="M94" s="1220">
        <f t="shared" si="26"/>
        <v>90</v>
      </c>
      <c r="N94" s="1220">
        <f t="shared" si="26"/>
        <v>90</v>
      </c>
      <c r="O94" s="1220">
        <f t="shared" si="26"/>
        <v>90</v>
      </c>
      <c r="P94" s="1220">
        <f t="shared" si="26"/>
        <v>90</v>
      </c>
      <c r="Q94" s="1220">
        <f t="shared" si="26"/>
        <v>90</v>
      </c>
      <c r="R94" s="1211"/>
      <c r="T94" s="1211"/>
      <c r="U94"/>
      <c r="V94"/>
      <c r="W94"/>
      <c r="X94"/>
      <c r="Y94"/>
      <c r="Z94"/>
      <c r="AA94"/>
      <c r="AB94"/>
    </row>
    <row r="95" spans="2:28" outlineLevel="1">
      <c r="B95" s="1206" t="s">
        <v>371</v>
      </c>
      <c r="C95" s="1211"/>
      <c r="D95" s="1211"/>
      <c r="E95" s="1211"/>
      <c r="F95" s="1211"/>
      <c r="G95" s="1211"/>
      <c r="H95" s="1220">
        <f>Input!D38</f>
        <v>90</v>
      </c>
      <c r="I95" s="1220">
        <f t="shared" si="26"/>
        <v>90</v>
      </c>
      <c r="J95" s="1220">
        <f t="shared" si="26"/>
        <v>90</v>
      </c>
      <c r="K95" s="1220">
        <f t="shared" si="26"/>
        <v>90</v>
      </c>
      <c r="L95" s="1220">
        <f t="shared" si="26"/>
        <v>90</v>
      </c>
      <c r="M95" s="1220">
        <f t="shared" si="26"/>
        <v>90</v>
      </c>
      <c r="N95" s="1220">
        <f t="shared" si="26"/>
        <v>90</v>
      </c>
      <c r="O95" s="1220">
        <f t="shared" si="26"/>
        <v>90</v>
      </c>
      <c r="P95" s="1220">
        <f t="shared" si="26"/>
        <v>90</v>
      </c>
      <c r="Q95" s="1220">
        <f t="shared" si="26"/>
        <v>90</v>
      </c>
      <c r="R95" s="1211"/>
      <c r="T95" s="1211"/>
      <c r="U95"/>
      <c r="V95"/>
      <c r="W95"/>
      <c r="X95"/>
      <c r="Y95"/>
      <c r="Z95"/>
      <c r="AA95"/>
      <c r="AB95"/>
    </row>
    <row r="96" spans="2:28" outlineLevel="1">
      <c r="B96" s="1206" t="s">
        <v>369</v>
      </c>
      <c r="C96" s="1211"/>
      <c r="D96" s="1211"/>
      <c r="E96" s="1211"/>
      <c r="F96" s="1211"/>
      <c r="G96" s="1211"/>
      <c r="H96" s="1220">
        <f>Input!D39</f>
        <v>90</v>
      </c>
      <c r="I96" s="1220">
        <f t="shared" si="26"/>
        <v>90</v>
      </c>
      <c r="J96" s="1220">
        <f t="shared" si="26"/>
        <v>90</v>
      </c>
      <c r="K96" s="1220">
        <f t="shared" si="26"/>
        <v>90</v>
      </c>
      <c r="L96" s="1220">
        <f t="shared" si="26"/>
        <v>90</v>
      </c>
      <c r="M96" s="1220">
        <f t="shared" si="26"/>
        <v>90</v>
      </c>
      <c r="N96" s="1220">
        <f t="shared" si="26"/>
        <v>90</v>
      </c>
      <c r="O96" s="1220">
        <f t="shared" si="26"/>
        <v>90</v>
      </c>
      <c r="P96" s="1220">
        <f t="shared" si="26"/>
        <v>90</v>
      </c>
      <c r="Q96" s="1220">
        <f t="shared" si="26"/>
        <v>90</v>
      </c>
      <c r="R96" s="1211"/>
      <c r="T96" s="1211"/>
      <c r="U96"/>
      <c r="V96"/>
      <c r="W96"/>
      <c r="X96"/>
      <c r="Y96"/>
      <c r="Z96"/>
      <c r="AA96"/>
      <c r="AB96"/>
    </row>
    <row r="97" spans="2:28" outlineLevel="1">
      <c r="B97" s="1211" t="s">
        <v>911</v>
      </c>
      <c r="C97" s="1218"/>
      <c r="D97" s="1218"/>
      <c r="E97" s="1218"/>
      <c r="F97" s="1218"/>
      <c r="G97" s="1218"/>
      <c r="H97" s="1213">
        <f>IFERROR(-SUMPRODUCT(H37:H48,H85:H96)/365,"")</f>
        <v>0.10383823704586063</v>
      </c>
      <c r="I97" s="1213">
        <f t="shared" ref="I97:Q97" si="28">IFERROR(-SUMPRODUCT(I37:I48,I85:I96)/365,"")</f>
        <v>0.17777507564026201</v>
      </c>
      <c r="J97" s="1213">
        <f t="shared" si="28"/>
        <v>0.34239223918999406</v>
      </c>
      <c r="K97" s="1213">
        <f t="shared" si="28"/>
        <v>0.51289921715306741</v>
      </c>
      <c r="L97" s="1213">
        <f t="shared" si="28"/>
        <v>0.71343876513162596</v>
      </c>
      <c r="M97" s="1213">
        <f t="shared" si="28"/>
        <v>0.91606322349970226</v>
      </c>
      <c r="N97" s="1213">
        <f t="shared" si="28"/>
        <v>0.98017502584395477</v>
      </c>
      <c r="O97" s="1213">
        <f t="shared" si="28"/>
        <v>1.0488020857558071</v>
      </c>
      <c r="P97" s="1213">
        <f t="shared" si="28"/>
        <v>0</v>
      </c>
      <c r="Q97" s="1213">
        <f t="shared" si="28"/>
        <v>0</v>
      </c>
      <c r="R97" s="1211"/>
      <c r="T97" s="1213"/>
      <c r="U97"/>
      <c r="V97"/>
      <c r="W97"/>
      <c r="X97"/>
      <c r="Y97"/>
      <c r="Z97"/>
      <c r="AA97"/>
      <c r="AB97"/>
    </row>
    <row r="98" spans="2:28" ht="5.25" customHeight="1" outlineLevel="1">
      <c r="B98" s="1211"/>
      <c r="C98" s="1211"/>
      <c r="D98" s="1211"/>
      <c r="E98" s="1211"/>
      <c r="F98" s="1211"/>
      <c r="G98" s="1211"/>
      <c r="H98" s="1211"/>
      <c r="I98" s="1211"/>
      <c r="J98" s="1211"/>
      <c r="K98" s="1211"/>
      <c r="L98" s="1211"/>
      <c r="M98" s="1211"/>
      <c r="N98" s="1211"/>
      <c r="O98" s="1211"/>
      <c r="P98" s="1211"/>
      <c r="Q98" s="1211"/>
      <c r="R98" s="1211"/>
      <c r="T98" s="1211"/>
      <c r="U98"/>
      <c r="V98"/>
      <c r="W98"/>
      <c r="X98"/>
      <c r="Y98"/>
      <c r="Z98"/>
      <c r="AA98"/>
      <c r="AB98"/>
    </row>
    <row r="99" spans="2:28" outlineLevel="1">
      <c r="B99" s="1211" t="s">
        <v>794</v>
      </c>
      <c r="C99" s="1211"/>
      <c r="D99" s="1211"/>
      <c r="E99" s="1211"/>
      <c r="F99" s="1211"/>
      <c r="G99" s="1211"/>
      <c r="H99" s="1221"/>
      <c r="I99" s="1221"/>
      <c r="J99" s="1221"/>
      <c r="K99" s="1221"/>
      <c r="L99" s="1221"/>
      <c r="M99" s="1221"/>
      <c r="N99" s="1221"/>
      <c r="O99" s="1221"/>
      <c r="P99" s="1221"/>
      <c r="Q99" s="1221"/>
      <c r="R99" s="1211"/>
      <c r="T99" s="1211"/>
      <c r="U99"/>
      <c r="V99"/>
      <c r="W99"/>
      <c r="X99"/>
      <c r="Y99"/>
      <c r="Z99"/>
      <c r="AA99"/>
      <c r="AB99"/>
    </row>
    <row r="100" spans="2:28" outlineLevel="1">
      <c r="B100" s="1206" t="s">
        <v>715</v>
      </c>
      <c r="C100" s="1211"/>
      <c r="D100" s="1211"/>
      <c r="E100" s="1211"/>
      <c r="F100" s="1211"/>
      <c r="G100" s="1211"/>
      <c r="H100" s="1221">
        <f>Input!D41</f>
        <v>-60</v>
      </c>
      <c r="I100" s="1221">
        <f t="shared" ref="I100:Q111" si="29">H100</f>
        <v>-60</v>
      </c>
      <c r="J100" s="1221">
        <f t="shared" ref="J100:Q100" si="30">I100</f>
        <v>-60</v>
      </c>
      <c r="K100" s="1221">
        <f t="shared" si="30"/>
        <v>-60</v>
      </c>
      <c r="L100" s="1221">
        <f t="shared" si="30"/>
        <v>-60</v>
      </c>
      <c r="M100" s="1221">
        <f t="shared" si="30"/>
        <v>-60</v>
      </c>
      <c r="N100" s="1221">
        <f t="shared" si="30"/>
        <v>-60</v>
      </c>
      <c r="O100" s="1221">
        <f t="shared" si="30"/>
        <v>-60</v>
      </c>
      <c r="P100" s="1221">
        <f t="shared" si="30"/>
        <v>-60</v>
      </c>
      <c r="Q100" s="1221">
        <f t="shared" si="30"/>
        <v>-60</v>
      </c>
      <c r="R100" s="1211"/>
      <c r="T100" s="1211"/>
      <c r="U100"/>
      <c r="V100"/>
      <c r="W100"/>
      <c r="X100"/>
      <c r="Y100"/>
      <c r="Z100"/>
      <c r="AA100"/>
      <c r="AB100"/>
    </row>
    <row r="101" spans="2:28" outlineLevel="1">
      <c r="B101" s="1206" t="s">
        <v>721</v>
      </c>
      <c r="C101" s="1211"/>
      <c r="D101" s="1211"/>
      <c r="E101" s="1211"/>
      <c r="F101" s="1211"/>
      <c r="G101" s="1211"/>
      <c r="H101" s="1221">
        <f>Input!D42</f>
        <v>-30</v>
      </c>
      <c r="I101" s="1221">
        <f t="shared" si="29"/>
        <v>-30</v>
      </c>
      <c r="J101" s="1221">
        <f t="shared" si="29"/>
        <v>-30</v>
      </c>
      <c r="K101" s="1221">
        <f t="shared" si="29"/>
        <v>-30</v>
      </c>
      <c r="L101" s="1221">
        <f t="shared" si="29"/>
        <v>-30</v>
      </c>
      <c r="M101" s="1221">
        <f t="shared" si="29"/>
        <v>-30</v>
      </c>
      <c r="N101" s="1221">
        <f t="shared" si="29"/>
        <v>-30</v>
      </c>
      <c r="O101" s="1221">
        <f t="shared" si="29"/>
        <v>-30</v>
      </c>
      <c r="P101" s="1221">
        <f t="shared" si="29"/>
        <v>-30</v>
      </c>
      <c r="Q101" s="1221">
        <f t="shared" si="29"/>
        <v>-30</v>
      </c>
      <c r="R101" s="1211"/>
      <c r="T101" s="1211"/>
      <c r="U101"/>
      <c r="V101"/>
      <c r="W101"/>
      <c r="X101"/>
      <c r="Y101"/>
      <c r="Z101"/>
      <c r="AA101"/>
      <c r="AB101"/>
    </row>
    <row r="102" spans="2:28" outlineLevel="1">
      <c r="B102" s="1206" t="s">
        <v>372</v>
      </c>
      <c r="C102" s="1211"/>
      <c r="D102" s="1211"/>
      <c r="E102" s="1211"/>
      <c r="F102" s="1211"/>
      <c r="G102" s="1211"/>
      <c r="H102" s="1221">
        <f>Input!D43</f>
        <v>-30</v>
      </c>
      <c r="I102" s="1221">
        <f t="shared" si="29"/>
        <v>-30</v>
      </c>
      <c r="J102" s="1221">
        <f t="shared" si="29"/>
        <v>-30</v>
      </c>
      <c r="K102" s="1221">
        <f t="shared" si="29"/>
        <v>-30</v>
      </c>
      <c r="L102" s="1221">
        <f t="shared" si="29"/>
        <v>-30</v>
      </c>
      <c r="M102" s="1221">
        <f t="shared" si="29"/>
        <v>-30</v>
      </c>
      <c r="N102" s="1221">
        <f t="shared" si="29"/>
        <v>-30</v>
      </c>
      <c r="O102" s="1221">
        <f t="shared" si="29"/>
        <v>-30</v>
      </c>
      <c r="P102" s="1221">
        <f t="shared" si="29"/>
        <v>-30</v>
      </c>
      <c r="Q102" s="1221">
        <f t="shared" si="29"/>
        <v>-30</v>
      </c>
      <c r="R102" s="1211"/>
      <c r="T102" s="1211"/>
      <c r="U102"/>
      <c r="V102"/>
      <c r="W102"/>
      <c r="X102"/>
      <c r="Y102"/>
      <c r="Z102"/>
      <c r="AA102"/>
      <c r="AB102"/>
    </row>
    <row r="103" spans="2:28" outlineLevel="1">
      <c r="B103" s="1206" t="s">
        <v>722</v>
      </c>
      <c r="C103" s="1211"/>
      <c r="D103" s="1211"/>
      <c r="E103" s="1211"/>
      <c r="F103" s="1211"/>
      <c r="G103" s="1211"/>
      <c r="H103" s="1221">
        <f>Input!D44</f>
        <v>-30</v>
      </c>
      <c r="I103" s="1221">
        <f t="shared" si="29"/>
        <v>-30</v>
      </c>
      <c r="J103" s="1221">
        <f t="shared" si="29"/>
        <v>-30</v>
      </c>
      <c r="K103" s="1221">
        <f t="shared" si="29"/>
        <v>-30</v>
      </c>
      <c r="L103" s="1221">
        <f t="shared" si="29"/>
        <v>-30</v>
      </c>
      <c r="M103" s="1221">
        <f t="shared" si="29"/>
        <v>-30</v>
      </c>
      <c r="N103" s="1221">
        <f t="shared" si="29"/>
        <v>-30</v>
      </c>
      <c r="O103" s="1221">
        <f t="shared" si="29"/>
        <v>-30</v>
      </c>
      <c r="P103" s="1221">
        <f t="shared" si="29"/>
        <v>-30</v>
      </c>
      <c r="Q103" s="1221">
        <f t="shared" si="29"/>
        <v>-30</v>
      </c>
      <c r="R103" s="1211"/>
      <c r="T103" s="1211"/>
      <c r="U103"/>
      <c r="V103"/>
      <c r="W103"/>
      <c r="X103"/>
      <c r="Y103"/>
      <c r="Z103"/>
      <c r="AA103"/>
      <c r="AB103"/>
    </row>
    <row r="104" spans="2:28" outlineLevel="1">
      <c r="B104" s="1206" t="s">
        <v>366</v>
      </c>
      <c r="C104" s="1211"/>
      <c r="D104" s="1211"/>
      <c r="E104" s="1211"/>
      <c r="F104" s="1211"/>
      <c r="G104" s="1211"/>
      <c r="H104" s="1221">
        <f>Input!D45</f>
        <v>-30</v>
      </c>
      <c r="I104" s="1221">
        <f t="shared" si="29"/>
        <v>-30</v>
      </c>
      <c r="J104" s="1221">
        <f t="shared" si="29"/>
        <v>-30</v>
      </c>
      <c r="K104" s="1221">
        <f t="shared" si="29"/>
        <v>-30</v>
      </c>
      <c r="L104" s="1221">
        <f t="shared" si="29"/>
        <v>-30</v>
      </c>
      <c r="M104" s="1221">
        <f t="shared" si="29"/>
        <v>-30</v>
      </c>
      <c r="N104" s="1221">
        <f t="shared" si="29"/>
        <v>-30</v>
      </c>
      <c r="O104" s="1221">
        <f t="shared" si="29"/>
        <v>-30</v>
      </c>
      <c r="P104" s="1221">
        <f t="shared" si="29"/>
        <v>-30</v>
      </c>
      <c r="Q104" s="1221">
        <f t="shared" si="29"/>
        <v>-30</v>
      </c>
      <c r="R104" s="1211"/>
      <c r="T104" s="1211"/>
      <c r="U104"/>
      <c r="V104"/>
      <c r="W104"/>
      <c r="X104"/>
      <c r="Y104"/>
      <c r="Z104"/>
      <c r="AA104"/>
      <c r="AB104"/>
    </row>
    <row r="105" spans="2:28" outlineLevel="1">
      <c r="B105" s="1206" t="s">
        <v>723</v>
      </c>
      <c r="C105" s="1211"/>
      <c r="D105" s="1211"/>
      <c r="E105" s="1211"/>
      <c r="F105" s="1211"/>
      <c r="G105" s="1211"/>
      <c r="H105" s="1221">
        <f>Input!D46</f>
        <v>-30</v>
      </c>
      <c r="I105" s="1221">
        <f t="shared" si="29"/>
        <v>-30</v>
      </c>
      <c r="J105" s="1221">
        <f t="shared" si="29"/>
        <v>-30</v>
      </c>
      <c r="K105" s="1221">
        <f t="shared" si="29"/>
        <v>-30</v>
      </c>
      <c r="L105" s="1221">
        <f t="shared" si="29"/>
        <v>-30</v>
      </c>
      <c r="M105" s="1221">
        <f t="shared" si="29"/>
        <v>-30</v>
      </c>
      <c r="N105" s="1221">
        <f t="shared" si="29"/>
        <v>-30</v>
      </c>
      <c r="O105" s="1221">
        <f t="shared" si="29"/>
        <v>-30</v>
      </c>
      <c r="P105" s="1221">
        <f t="shared" si="29"/>
        <v>-30</v>
      </c>
      <c r="Q105" s="1221">
        <f t="shared" si="29"/>
        <v>-30</v>
      </c>
      <c r="R105" s="1211"/>
      <c r="T105" s="1211"/>
      <c r="U105"/>
      <c r="V105"/>
      <c r="W105"/>
      <c r="X105"/>
      <c r="Y105"/>
      <c r="Z105"/>
      <c r="AA105"/>
      <c r="AB105"/>
    </row>
    <row r="106" spans="2:28" outlineLevel="1">
      <c r="B106" s="1206" t="s">
        <v>367</v>
      </c>
      <c r="C106" s="1211"/>
      <c r="D106" s="1211"/>
      <c r="E106" s="1211"/>
      <c r="F106" s="1211"/>
      <c r="G106" s="1211"/>
      <c r="H106" s="1221">
        <f>Input!D47</f>
        <v>-30</v>
      </c>
      <c r="I106" s="1221">
        <f t="shared" si="29"/>
        <v>-30</v>
      </c>
      <c r="J106" s="1221">
        <f t="shared" si="29"/>
        <v>-30</v>
      </c>
      <c r="K106" s="1221">
        <f t="shared" si="29"/>
        <v>-30</v>
      </c>
      <c r="L106" s="1221">
        <f t="shared" si="29"/>
        <v>-30</v>
      </c>
      <c r="M106" s="1221">
        <f t="shared" si="29"/>
        <v>-30</v>
      </c>
      <c r="N106" s="1221">
        <f t="shared" si="29"/>
        <v>-30</v>
      </c>
      <c r="O106" s="1221">
        <f t="shared" si="29"/>
        <v>-30</v>
      </c>
      <c r="P106" s="1221">
        <f t="shared" si="29"/>
        <v>-30</v>
      </c>
      <c r="Q106" s="1221">
        <f t="shared" si="29"/>
        <v>-30</v>
      </c>
      <c r="R106" s="1211"/>
      <c r="T106" s="1211"/>
      <c r="U106"/>
      <c r="V106"/>
      <c r="W106"/>
      <c r="X106"/>
      <c r="Y106"/>
      <c r="Z106"/>
      <c r="AA106"/>
      <c r="AB106"/>
    </row>
    <row r="107" spans="2:28" outlineLevel="1">
      <c r="B107" s="1206" t="s">
        <v>368</v>
      </c>
      <c r="C107" s="1211"/>
      <c r="D107" s="1211"/>
      <c r="E107" s="1211"/>
      <c r="F107" s="1211"/>
      <c r="G107" s="1211"/>
      <c r="H107" s="1221">
        <f>Input!D48</f>
        <v>-30</v>
      </c>
      <c r="I107" s="1221">
        <f t="shared" si="29"/>
        <v>-30</v>
      </c>
      <c r="J107" s="1221">
        <f t="shared" si="29"/>
        <v>-30</v>
      </c>
      <c r="K107" s="1221">
        <f t="shared" si="29"/>
        <v>-30</v>
      </c>
      <c r="L107" s="1221">
        <f t="shared" si="29"/>
        <v>-30</v>
      </c>
      <c r="M107" s="1221">
        <f t="shared" si="29"/>
        <v>-30</v>
      </c>
      <c r="N107" s="1221">
        <f t="shared" si="29"/>
        <v>-30</v>
      </c>
      <c r="O107" s="1221">
        <f t="shared" si="29"/>
        <v>-30</v>
      </c>
      <c r="P107" s="1221">
        <f t="shared" si="29"/>
        <v>-30</v>
      </c>
      <c r="Q107" s="1221">
        <f t="shared" si="29"/>
        <v>-30</v>
      </c>
      <c r="R107" s="1211"/>
      <c r="T107" s="1211"/>
      <c r="U107"/>
      <c r="V107"/>
      <c r="W107"/>
      <c r="X107"/>
      <c r="Y107"/>
      <c r="Z107"/>
      <c r="AA107"/>
      <c r="AB107"/>
    </row>
    <row r="108" spans="2:28" outlineLevel="1">
      <c r="B108" s="1206" t="s">
        <v>724</v>
      </c>
      <c r="C108" s="1211"/>
      <c r="D108" s="1211"/>
      <c r="E108" s="1211"/>
      <c r="F108" s="1211"/>
      <c r="G108" s="1211"/>
      <c r="H108" s="1221">
        <f>Input!D49</f>
        <v>-30</v>
      </c>
      <c r="I108" s="1221">
        <f t="shared" si="29"/>
        <v>-30</v>
      </c>
      <c r="J108" s="1221">
        <f t="shared" si="29"/>
        <v>-30</v>
      </c>
      <c r="K108" s="1221">
        <f t="shared" si="29"/>
        <v>-30</v>
      </c>
      <c r="L108" s="1221">
        <f t="shared" si="29"/>
        <v>-30</v>
      </c>
      <c r="M108" s="1221">
        <f t="shared" si="29"/>
        <v>-30</v>
      </c>
      <c r="N108" s="1221">
        <f t="shared" si="29"/>
        <v>-30</v>
      </c>
      <c r="O108" s="1221">
        <f t="shared" si="29"/>
        <v>-30</v>
      </c>
      <c r="P108" s="1221">
        <f t="shared" si="29"/>
        <v>-30</v>
      </c>
      <c r="Q108" s="1221">
        <f t="shared" si="29"/>
        <v>-30</v>
      </c>
      <c r="R108" s="1211"/>
      <c r="T108" s="1211"/>
      <c r="U108"/>
      <c r="V108"/>
      <c r="W108"/>
      <c r="X108"/>
      <c r="Y108"/>
      <c r="Z108"/>
      <c r="AA108"/>
      <c r="AB108"/>
    </row>
    <row r="109" spans="2:28" outlineLevel="1">
      <c r="B109" s="1206" t="s">
        <v>370</v>
      </c>
      <c r="C109" s="1211"/>
      <c r="D109" s="1211"/>
      <c r="E109" s="1211"/>
      <c r="F109" s="1211"/>
      <c r="G109" s="1211"/>
      <c r="H109" s="1221">
        <f>Input!D50</f>
        <v>-30</v>
      </c>
      <c r="I109" s="1221">
        <f t="shared" si="29"/>
        <v>-30</v>
      </c>
      <c r="J109" s="1221">
        <f t="shared" si="29"/>
        <v>-30</v>
      </c>
      <c r="K109" s="1221">
        <f t="shared" si="29"/>
        <v>-30</v>
      </c>
      <c r="L109" s="1221">
        <f t="shared" si="29"/>
        <v>-30</v>
      </c>
      <c r="M109" s="1221">
        <f t="shared" si="29"/>
        <v>-30</v>
      </c>
      <c r="N109" s="1221">
        <f t="shared" si="29"/>
        <v>-30</v>
      </c>
      <c r="O109" s="1221">
        <f t="shared" si="29"/>
        <v>-30</v>
      </c>
      <c r="P109" s="1221">
        <f t="shared" si="29"/>
        <v>-30</v>
      </c>
      <c r="Q109" s="1221">
        <f t="shared" si="29"/>
        <v>-30</v>
      </c>
      <c r="R109" s="1211"/>
      <c r="T109" s="1211"/>
      <c r="U109"/>
      <c r="V109"/>
      <c r="W109"/>
      <c r="X109"/>
      <c r="Y109"/>
      <c r="Z109"/>
      <c r="AA109"/>
      <c r="AB109"/>
    </row>
    <row r="110" spans="2:28" outlineLevel="1">
      <c r="B110" s="1206" t="s">
        <v>371</v>
      </c>
      <c r="C110" s="1211"/>
      <c r="D110" s="1211"/>
      <c r="E110" s="1211"/>
      <c r="F110" s="1211"/>
      <c r="G110" s="1211"/>
      <c r="H110" s="1221">
        <f>Input!D51</f>
        <v>-30</v>
      </c>
      <c r="I110" s="1221">
        <f t="shared" si="29"/>
        <v>-30</v>
      </c>
      <c r="J110" s="1221">
        <f t="shared" si="29"/>
        <v>-30</v>
      </c>
      <c r="K110" s="1221">
        <f t="shared" si="29"/>
        <v>-30</v>
      </c>
      <c r="L110" s="1221">
        <f t="shared" si="29"/>
        <v>-30</v>
      </c>
      <c r="M110" s="1221">
        <f t="shared" si="29"/>
        <v>-30</v>
      </c>
      <c r="N110" s="1221">
        <f t="shared" si="29"/>
        <v>-30</v>
      </c>
      <c r="O110" s="1221">
        <f t="shared" si="29"/>
        <v>-30</v>
      </c>
      <c r="P110" s="1221">
        <f t="shared" si="29"/>
        <v>-30</v>
      </c>
      <c r="Q110" s="1221">
        <f t="shared" si="29"/>
        <v>-30</v>
      </c>
      <c r="R110" s="1211"/>
      <c r="T110" s="1211"/>
      <c r="U110"/>
      <c r="V110"/>
      <c r="W110"/>
      <c r="X110"/>
      <c r="Y110"/>
      <c r="Z110"/>
      <c r="AA110"/>
      <c r="AB110"/>
    </row>
    <row r="111" spans="2:28" outlineLevel="1">
      <c r="B111" s="1206" t="s">
        <v>369</v>
      </c>
      <c r="C111" s="1211"/>
      <c r="D111" s="1211"/>
      <c r="E111" s="1211"/>
      <c r="F111" s="1211"/>
      <c r="G111" s="1211"/>
      <c r="H111" s="1221">
        <f>Input!D52</f>
        <v>-30</v>
      </c>
      <c r="I111" s="1221">
        <f t="shared" si="29"/>
        <v>-30</v>
      </c>
      <c r="J111" s="1221">
        <f t="shared" si="29"/>
        <v>-30</v>
      </c>
      <c r="K111" s="1221">
        <f t="shared" si="29"/>
        <v>-30</v>
      </c>
      <c r="L111" s="1221">
        <f t="shared" si="29"/>
        <v>-30</v>
      </c>
      <c r="M111" s="1221">
        <f t="shared" si="29"/>
        <v>-30</v>
      </c>
      <c r="N111" s="1221">
        <f t="shared" si="29"/>
        <v>-30</v>
      </c>
      <c r="O111" s="1221">
        <f t="shared" si="29"/>
        <v>-30</v>
      </c>
      <c r="P111" s="1221">
        <f t="shared" si="29"/>
        <v>-30</v>
      </c>
      <c r="Q111" s="1221">
        <f t="shared" si="29"/>
        <v>-30</v>
      </c>
      <c r="R111" s="1211"/>
      <c r="T111" s="1211"/>
      <c r="U111"/>
      <c r="V111"/>
      <c r="W111"/>
      <c r="X111"/>
      <c r="Y111"/>
      <c r="Z111"/>
      <c r="AA111"/>
      <c r="AB111"/>
    </row>
    <row r="112" spans="2:28" outlineLevel="1">
      <c r="B112" s="1211" t="s">
        <v>912</v>
      </c>
      <c r="C112" s="1218"/>
      <c r="D112" s="1218"/>
      <c r="E112" s="1218"/>
      <c r="F112" s="1218"/>
      <c r="G112" s="1218"/>
      <c r="H112" s="1213">
        <f>IFERROR(-SUMPRODUCT(H37:H48,H100:H111)/365,"")</f>
        <v>-6.9225491363907099E-2</v>
      </c>
      <c r="I112" s="1213">
        <f t="shared" ref="I112:Q112" si="31">IFERROR(-SUMPRODUCT(I37:I48,I100:I111)/365,"")</f>
        <v>-0.11851671709350801</v>
      </c>
      <c r="J112" s="1213">
        <f t="shared" si="31"/>
        <v>-0.22826149279332938</v>
      </c>
      <c r="K112" s="1213">
        <f t="shared" si="31"/>
        <v>-0.34193281143537824</v>
      </c>
      <c r="L112" s="1213">
        <f t="shared" si="31"/>
        <v>-0.47562584342108399</v>
      </c>
      <c r="M112" s="1213">
        <f t="shared" si="31"/>
        <v>-0.61070881566646817</v>
      </c>
      <c r="N112" s="1213">
        <f t="shared" si="31"/>
        <v>-0.65345001722930318</v>
      </c>
      <c r="O112" s="1213">
        <f t="shared" si="31"/>
        <v>-0.69920139050387142</v>
      </c>
      <c r="P112" s="1213">
        <f t="shared" si="31"/>
        <v>0</v>
      </c>
      <c r="Q112" s="1213">
        <f t="shared" si="31"/>
        <v>0</v>
      </c>
      <c r="R112" s="1211"/>
      <c r="T112" s="1213"/>
      <c r="U112"/>
      <c r="V112"/>
      <c r="W112"/>
      <c r="X112"/>
      <c r="Y112"/>
      <c r="Z112"/>
      <c r="AA112"/>
      <c r="AB112"/>
    </row>
    <row r="113" spans="2:28" ht="5.25" customHeight="1" outlineLevel="1">
      <c r="B113" s="1204"/>
      <c r="C113" s="1204"/>
      <c r="D113" s="1204"/>
      <c r="E113" s="1204"/>
      <c r="F113" s="1204"/>
      <c r="G113" s="1211"/>
      <c r="H113" s="1211"/>
      <c r="I113" s="1211"/>
      <c r="J113" s="1211"/>
      <c r="K113" s="1211"/>
      <c r="L113" s="1211"/>
      <c r="M113" s="1211"/>
      <c r="N113" s="1211"/>
      <c r="O113" s="1211"/>
      <c r="P113" s="1211"/>
      <c r="Q113" s="1211"/>
      <c r="R113" s="1211"/>
      <c r="T113" s="1211"/>
      <c r="U113"/>
      <c r="V113"/>
      <c r="W113"/>
      <c r="X113"/>
      <c r="Y113"/>
      <c r="Z113"/>
      <c r="AA113"/>
      <c r="AB113"/>
    </row>
    <row r="114" spans="2:28" outlineLevel="1">
      <c r="B114" s="1211" t="s">
        <v>913</v>
      </c>
      <c r="C114" s="1213">
        <f t="shared" ref="C114:R114" si="32">IFERROR(C97+C82+C112,0)</f>
        <v>0</v>
      </c>
      <c r="D114" s="1213">
        <f t="shared" si="32"/>
        <v>0</v>
      </c>
      <c r="E114" s="1213">
        <f t="shared" si="32"/>
        <v>0</v>
      </c>
      <c r="F114" s="1213">
        <f t="shared" si="32"/>
        <v>0</v>
      </c>
      <c r="G114" s="1213">
        <f t="shared" si="32"/>
        <v>0</v>
      </c>
      <c r="H114" s="1213">
        <f t="shared" si="32"/>
        <v>0.47631795116140563</v>
      </c>
      <c r="I114" s="1213">
        <f t="shared" si="32"/>
        <v>0.8295922369029185</v>
      </c>
      <c r="J114" s="1213">
        <f t="shared" si="32"/>
        <v>1.6255258157314596</v>
      </c>
      <c r="K114" s="1213">
        <f t="shared" si="32"/>
        <v>2.4773552815225859</v>
      </c>
      <c r="L114" s="1213">
        <f t="shared" si="32"/>
        <v>3.5059659587260819</v>
      </c>
      <c r="M114" s="1213">
        <f t="shared" si="32"/>
        <v>4.5801000905122491</v>
      </c>
      <c r="N114" s="1213">
        <f t="shared" si="32"/>
        <v>4.9861978027347789</v>
      </c>
      <c r="O114" s="1213">
        <f t="shared" si="32"/>
        <v>5.4284260408428739</v>
      </c>
      <c r="P114" s="1213">
        <f t="shared" si="32"/>
        <v>0</v>
      </c>
      <c r="Q114" s="1213">
        <f t="shared" si="32"/>
        <v>0</v>
      </c>
      <c r="R114" s="1213">
        <f t="shared" si="32"/>
        <v>0</v>
      </c>
      <c r="T114" s="1213"/>
    </row>
    <row r="115" spans="2:28">
      <c r="B115" s="1211" t="s">
        <v>914</v>
      </c>
      <c r="C115" s="1211"/>
      <c r="D115" s="1211"/>
      <c r="E115" s="1211"/>
      <c r="F115" s="1211"/>
      <c r="G115" s="1211"/>
      <c r="H115" s="1213">
        <f>G114-H114</f>
        <v>-0.47631795116140563</v>
      </c>
      <c r="I115" s="1213">
        <f t="shared" ref="I115:R115" si="33">H114-I114</f>
        <v>-0.35327428574151287</v>
      </c>
      <c r="J115" s="1213">
        <f t="shared" si="33"/>
        <v>-0.7959335788285411</v>
      </c>
      <c r="K115" s="1213">
        <f t="shared" si="33"/>
        <v>-0.85182946579112628</v>
      </c>
      <c r="L115" s="1213">
        <f t="shared" si="33"/>
        <v>-1.028610677203496</v>
      </c>
      <c r="M115" s="1213">
        <f t="shared" si="33"/>
        <v>-1.0741341317861672</v>
      </c>
      <c r="N115" s="1213">
        <f t="shared" si="33"/>
        <v>-0.40609771222252977</v>
      </c>
      <c r="O115" s="1213">
        <f t="shared" si="33"/>
        <v>-0.44222823810809508</v>
      </c>
      <c r="P115" s="1213">
        <f t="shared" si="33"/>
        <v>5.4284260408428739</v>
      </c>
      <c r="Q115" s="1213">
        <f t="shared" si="33"/>
        <v>0</v>
      </c>
      <c r="R115" s="1213">
        <f t="shared" si="33"/>
        <v>0</v>
      </c>
      <c r="T115" s="1213">
        <f>SUM(C115:R115)</f>
        <v>0</v>
      </c>
    </row>
    <row r="116" spans="2:28" ht="5.25" hidden="1" customHeight="1" outlineLevel="1">
      <c r="B116" s="1211"/>
      <c r="C116" s="1211"/>
      <c r="D116" s="1211"/>
      <c r="E116" s="1211"/>
      <c r="F116" s="1211"/>
      <c r="G116" s="1211"/>
      <c r="H116" s="1218"/>
      <c r="I116" s="1218"/>
      <c r="J116" s="1218"/>
      <c r="K116" s="1218"/>
      <c r="L116" s="1218"/>
      <c r="M116" s="1218"/>
      <c r="N116" s="1218"/>
      <c r="O116" s="1218"/>
      <c r="P116" s="1218"/>
      <c r="Q116" s="1218"/>
      <c r="R116" s="1218"/>
      <c r="T116" s="1218"/>
    </row>
    <row r="117" spans="2:28" hidden="1" outlineLevel="1">
      <c r="B117" s="1211" t="s">
        <v>915</v>
      </c>
      <c r="C117" s="1211"/>
      <c r="D117" s="1211"/>
      <c r="E117" s="1211"/>
      <c r="F117" s="1211"/>
      <c r="G117" s="1211"/>
      <c r="H117" s="1222">
        <f t="shared" ref="H117:Q117" si="34">H84+H69+H99</f>
        <v>0</v>
      </c>
      <c r="I117" s="1222">
        <f t="shared" si="34"/>
        <v>0</v>
      </c>
      <c r="J117" s="1222">
        <f t="shared" si="34"/>
        <v>0</v>
      </c>
      <c r="K117" s="1222">
        <f t="shared" si="34"/>
        <v>0</v>
      </c>
      <c r="L117" s="1222">
        <f t="shared" si="34"/>
        <v>0</v>
      </c>
      <c r="M117" s="1222">
        <f t="shared" si="34"/>
        <v>0</v>
      </c>
      <c r="N117" s="1222">
        <f t="shared" si="34"/>
        <v>0</v>
      </c>
      <c r="O117" s="1222">
        <f t="shared" si="34"/>
        <v>0</v>
      </c>
      <c r="P117" s="1222">
        <f t="shared" si="34"/>
        <v>0</v>
      </c>
      <c r="Q117" s="1222">
        <f t="shared" si="34"/>
        <v>0</v>
      </c>
      <c r="R117" s="1211"/>
      <c r="S117" s="1211"/>
      <c r="T117" s="1211"/>
    </row>
    <row r="118" spans="2:28" ht="5.25" customHeight="1" collapsed="1"/>
    <row r="119" spans="2:28">
      <c r="B119" s="1223" t="s">
        <v>916</v>
      </c>
      <c r="C119" s="1223"/>
      <c r="D119" s="1223"/>
      <c r="E119" s="1223"/>
      <c r="F119" s="1223"/>
      <c r="G119" s="1223"/>
      <c r="H119" s="1224"/>
      <c r="I119" s="1224"/>
      <c r="J119" s="1224"/>
      <c r="K119" s="1224"/>
      <c r="L119" s="1224"/>
      <c r="M119" s="1224"/>
      <c r="N119" s="1224"/>
      <c r="O119" s="1224"/>
      <c r="P119" s="1224"/>
      <c r="Q119" s="1224"/>
      <c r="R119" s="1223"/>
      <c r="T119" s="1223"/>
    </row>
    <row r="120" spans="2:28">
      <c r="B120" s="1211" t="s">
        <v>908</v>
      </c>
      <c r="C120" s="1211"/>
      <c r="D120" s="1211"/>
      <c r="E120" s="1211"/>
      <c r="F120" s="1211"/>
      <c r="G120" s="1211"/>
      <c r="H120" s="1213">
        <f t="shared" ref="H120:Q120" si="35">H65</f>
        <v>-0.74946590434782578</v>
      </c>
      <c r="I120" s="1213">
        <f t="shared" si="35"/>
        <v>0.26756151478260903</v>
      </c>
      <c r="J120" s="1213">
        <f t="shared" si="35"/>
        <v>1.1760442982121748</v>
      </c>
      <c r="K120" s="1213">
        <f t="shared" si="35"/>
        <v>1.3585550073848218</v>
      </c>
      <c r="L120" s="1213">
        <f t="shared" si="35"/>
        <v>2.558694180690384</v>
      </c>
      <c r="M120" s="1213">
        <f t="shared" si="35"/>
        <v>3.9523935126993961</v>
      </c>
      <c r="N120" s="1213">
        <f t="shared" si="35"/>
        <v>5.3114716454197337</v>
      </c>
      <c r="O120" s="1213">
        <f t="shared" si="35"/>
        <v>5.780918286114467</v>
      </c>
      <c r="P120" s="1213">
        <f t="shared" si="35"/>
        <v>0</v>
      </c>
      <c r="Q120" s="1213">
        <f t="shared" si="35"/>
        <v>0</v>
      </c>
      <c r="R120" s="1218"/>
      <c r="T120" s="1205">
        <f t="shared" ref="T120:T122" si="36">SUM(C120:Q120)</f>
        <v>19.656172540955762</v>
      </c>
    </row>
    <row r="121" spans="2:28">
      <c r="B121" s="1211" t="s">
        <v>917</v>
      </c>
      <c r="C121" s="1211"/>
      <c r="D121" s="1211"/>
      <c r="E121" s="1211"/>
      <c r="F121" s="1211"/>
      <c r="G121" s="1211"/>
      <c r="H121" s="1213">
        <f>-H65*Input!$E$54</f>
        <v>0.18736647608695645</v>
      </c>
      <c r="I121" s="1213">
        <f>-I65*Input!$E$54</f>
        <v>-6.6890378695652258E-2</v>
      </c>
      <c r="J121" s="1213">
        <f>-J65*Input!$E$54</f>
        <v>-0.29401107455304371</v>
      </c>
      <c r="K121" s="1213">
        <f>-K65*Input!$E$54</f>
        <v>-0.33963875184620546</v>
      </c>
      <c r="L121" s="1213">
        <f>-L65*Input!$E$54</f>
        <v>-0.639673545172596</v>
      </c>
      <c r="M121" s="1213">
        <f>-M65*Input!$E$54</f>
        <v>-0.98809837817484902</v>
      </c>
      <c r="N121" s="1213">
        <f>-N65*Input!$E$54</f>
        <v>-1.3278679113549334</v>
      </c>
      <c r="O121" s="1213">
        <f>-O65*Input!$E$54</f>
        <v>-1.4452295715286168</v>
      </c>
      <c r="P121" s="1213">
        <f>IFERROR(-P65*Input!$E$54,"")</f>
        <v>0</v>
      </c>
      <c r="Q121" s="1213">
        <f>IFERROR(-Q65*Input!$E$54,"")</f>
        <v>0</v>
      </c>
      <c r="R121" s="1218"/>
      <c r="T121" s="1205">
        <f t="shared" si="36"/>
        <v>-4.9140431352389404</v>
      </c>
    </row>
    <row r="122" spans="2:28">
      <c r="B122" s="1211" t="s">
        <v>840</v>
      </c>
      <c r="C122" s="1211"/>
      <c r="D122" s="1211"/>
      <c r="E122" s="1211"/>
      <c r="F122" s="1211"/>
      <c r="G122" s="1211"/>
      <c r="H122" s="1213">
        <f t="shared" ref="H122:O122" si="37">-H63</f>
        <v>8.696E-4</v>
      </c>
      <c r="I122" s="1213">
        <f t="shared" si="37"/>
        <v>8.696E-4</v>
      </c>
      <c r="J122" s="1213">
        <f t="shared" si="37"/>
        <v>8.696E-4</v>
      </c>
      <c r="K122" s="1213">
        <f t="shared" si="37"/>
        <v>8.696E-4</v>
      </c>
      <c r="L122" s="1213">
        <f t="shared" si="37"/>
        <v>8.696E-4</v>
      </c>
      <c r="M122" s="1213">
        <f t="shared" si="37"/>
        <v>8.696E-4</v>
      </c>
      <c r="N122" s="1213">
        <f t="shared" si="37"/>
        <v>8.696E-4</v>
      </c>
      <c r="O122" s="1213">
        <f t="shared" si="37"/>
        <v>8.696E-4</v>
      </c>
      <c r="P122" s="1213" t="str">
        <f>IFERROR(-P63,"")</f>
        <v/>
      </c>
      <c r="Q122" s="1213" t="str">
        <f>IFERROR(-Q63,"")</f>
        <v/>
      </c>
      <c r="R122" s="1218"/>
      <c r="T122" s="1205">
        <f t="shared" si="36"/>
        <v>6.9568E-3</v>
      </c>
    </row>
    <row r="123" spans="2:28">
      <c r="B123" s="1211" t="s">
        <v>918</v>
      </c>
      <c r="C123" s="1211"/>
      <c r="D123" s="1211"/>
      <c r="E123" s="1211"/>
      <c r="F123" s="1211"/>
      <c r="G123" s="1211"/>
      <c r="H123" s="1213">
        <f>H115</f>
        <v>-0.47631795116140563</v>
      </c>
      <c r="I123" s="1213">
        <f t="shared" ref="I123:N123" si="38">I115</f>
        <v>-0.35327428574151287</v>
      </c>
      <c r="J123" s="1213">
        <f t="shared" si="38"/>
        <v>-0.7959335788285411</v>
      </c>
      <c r="K123" s="1213">
        <f t="shared" si="38"/>
        <v>-0.85182946579112628</v>
      </c>
      <c r="L123" s="1213">
        <f t="shared" si="38"/>
        <v>-1.028610677203496</v>
      </c>
      <c r="M123" s="1213">
        <f t="shared" si="38"/>
        <v>-1.0741341317861672</v>
      </c>
      <c r="N123" s="1213">
        <f t="shared" si="38"/>
        <v>-0.40609771222252977</v>
      </c>
      <c r="O123" s="1213">
        <f>O115</f>
        <v>-0.44222823810809508</v>
      </c>
      <c r="P123" s="1213">
        <f>P115</f>
        <v>5.4284260408428739</v>
      </c>
      <c r="Q123" s="1213">
        <f>Q115</f>
        <v>0</v>
      </c>
      <c r="R123" s="1213">
        <f>R115</f>
        <v>0</v>
      </c>
      <c r="T123" s="1213">
        <f>SUM(C123:S123)</f>
        <v>0</v>
      </c>
    </row>
    <row r="124" spans="2:28">
      <c r="B124" s="1204" t="s">
        <v>919</v>
      </c>
      <c r="C124" s="1219">
        <f t="shared" ref="C124:G124" si="39">SUM(C120:C123)</f>
        <v>0</v>
      </c>
      <c r="D124" s="1219">
        <f t="shared" si="39"/>
        <v>0</v>
      </c>
      <c r="E124" s="1219">
        <f t="shared" si="39"/>
        <v>0</v>
      </c>
      <c r="F124" s="1219">
        <f t="shared" si="39"/>
        <v>0</v>
      </c>
      <c r="G124" s="1219">
        <f t="shared" si="39"/>
        <v>0</v>
      </c>
      <c r="H124" s="1205">
        <f>SUM(H120:H123)</f>
        <v>-1.0375477794222749</v>
      </c>
      <c r="I124" s="1205">
        <f t="shared" ref="I124:Q124" si="40">SUM(I120:I123)</f>
        <v>-0.1517335496545561</v>
      </c>
      <c r="J124" s="1205">
        <f t="shared" si="40"/>
        <v>8.6969244830589987E-2</v>
      </c>
      <c r="K124" s="1205">
        <f t="shared" si="40"/>
        <v>0.16795638974749005</v>
      </c>
      <c r="L124" s="1205">
        <f t="shared" si="40"/>
        <v>0.89127955831429184</v>
      </c>
      <c r="M124" s="1205">
        <f t="shared" si="40"/>
        <v>1.8910306027383799</v>
      </c>
      <c r="N124" s="1205">
        <f t="shared" si="40"/>
        <v>3.5783756218422709</v>
      </c>
      <c r="O124" s="1205">
        <f t="shared" si="40"/>
        <v>3.8943300764777549</v>
      </c>
      <c r="P124" s="1205">
        <f t="shared" si="40"/>
        <v>5.4284260408428739</v>
      </c>
      <c r="Q124" s="1205">
        <f t="shared" si="40"/>
        <v>0</v>
      </c>
      <c r="R124" s="1205">
        <f>SUM(R120:R123)</f>
        <v>0</v>
      </c>
      <c r="T124" s="1205">
        <f>SUM(C124:R124)</f>
        <v>14.74908620571682</v>
      </c>
    </row>
    <row r="125" spans="2:28" ht="5.25" customHeight="1"/>
    <row r="126" spans="2:28">
      <c r="B126" s="1204" t="s">
        <v>920</v>
      </c>
      <c r="C126" s="1225">
        <f t="array" ref="C126">IFERROR(-INDEX(Input_INV!$F$1:$R$1,,MATCH(C$18,Input_INV!$F$18:$R$18,0))/$W$19,0)</f>
        <v>0</v>
      </c>
      <c r="D126" s="1225">
        <f t="array" ref="D126">IFERROR(-INDEX(Input_INV!$F$1:$R$1,,MATCH(D$18,Input_INV!$F$18:$R$18,0))/$W$19,0)</f>
        <v>0</v>
      </c>
      <c r="E126" s="1225">
        <f t="array" ref="E126">IFERROR(-INDEX(Input_INV!$F$1:$R$1,,MATCH(E$18,Input_INV!$F$18:$R$18,0))/$W$19,0)</f>
        <v>0</v>
      </c>
      <c r="F126" s="1225">
        <f t="array" ref="F126">IFERROR(-INDEX(Input_INV!$F$1:$R$1,,MATCH(F$18,Input_INV!$F$18:$R$18,0))/$W$19,0)</f>
        <v>-4.3480000000000003E-3</v>
      </c>
      <c r="G126" s="1225">
        <f t="array" ref="G126">IFERROR(-INDEX(Input_INV!$F$1:$R$1,,MATCH(G$18,Input_INV!$F$18:$R$18,0))/$W$19,0)</f>
        <v>-1.3044E-2</v>
      </c>
      <c r="H126" s="1225">
        <f t="array" ref="H126">IFERROR(-INDEX(Input_INV!$F$1:$R$1,,MATCH(H$18,Input_INV!$F$18:$R$18,0))/$W$19,0)</f>
        <v>0</v>
      </c>
      <c r="I126" s="1225">
        <f t="array" ref="I126">IFERROR(-INDEX(Input_INV!$F$1:$R$1,,MATCH(I$18,Input_INV!$F$18:$R$18,0))/$W$19,0)</f>
        <v>0</v>
      </c>
      <c r="J126" s="1225">
        <f t="array" ref="J126">IFERROR(-INDEX(Input_INV!$F$1:$R$1,,MATCH(J$18,Input_INV!$F$18:$R$18,0))/$W$19,0)</f>
        <v>0</v>
      </c>
      <c r="K126" s="1225">
        <f t="array" ref="K126">IFERROR(-INDEX(Input_INV!$F$1:$R$1,,MATCH(K$18,Input_INV!$F$18:$R$18,0))/$W$19,0)</f>
        <v>0</v>
      </c>
      <c r="L126" s="1225">
        <f t="array" ref="L126">IFERROR(-INDEX(Input_INV!$F$1:$R$1,,MATCH(L$18,Input_INV!$F$18:$R$18,0))/$W$19,0)</f>
        <v>0</v>
      </c>
      <c r="M126" s="1225">
        <f t="array" ref="M126">IFERROR(-INDEX(Input_INV!$F$1:$R$1,,MATCH(M$18,Input_INV!$F$18:$R$18,0))/$W$19,0)</f>
        <v>0</v>
      </c>
      <c r="N126" s="1225">
        <f t="array" ref="N126">IFERROR(-INDEX(Input_INV!$F$1:$R$1,,MATCH(N$18,Input_INV!$F$18:$R$18,0))/$W$19,0)</f>
        <v>0</v>
      </c>
      <c r="O126" s="1225">
        <f t="array" ref="O126">IFERROR(-INDEX(Input_INV!$F$1:$R$1,,MATCH(O$18,Input_INV!$F$18:$R$18,0))/$W$19,0)</f>
        <v>0</v>
      </c>
      <c r="P126" s="1225">
        <f t="array" ref="P126">IFERROR(-INDEX(Input_INV!$F$1:$R$1,,MATCH(P$18,Input_INV!$F$18:$R$18,0))/$W$19,0)</f>
        <v>0</v>
      </c>
      <c r="Q126" s="1225">
        <f t="array" ref="Q126">IFERROR(-INDEX(Input_INV!$F$1:$R$1,,MATCH(Q$18,Input_INV!$F$18:$R$18,0))/$W$19,0)</f>
        <v>0</v>
      </c>
      <c r="R126" s="1225">
        <f t="array" ref="R126">IFERROR(-INDEX(Input_INV!$F$1:$R$1,,MATCH(R$18,Input_INV!$F$18:$R$18,0))/$W$19,0)</f>
        <v>0</v>
      </c>
      <c r="T126" s="1205">
        <f>SUM(C126:Q126)</f>
        <v>-1.7392000000000001E-2</v>
      </c>
    </row>
    <row r="127" spans="2:28" ht="5.25" customHeight="1"/>
    <row r="128" spans="2:28">
      <c r="B128" s="1211" t="s">
        <v>919</v>
      </c>
      <c r="C128" s="1213">
        <f t="shared" ref="C128:Q128" si="41">C124</f>
        <v>0</v>
      </c>
      <c r="D128" s="1213">
        <f t="shared" si="41"/>
        <v>0</v>
      </c>
      <c r="E128" s="1213">
        <f t="shared" si="41"/>
        <v>0</v>
      </c>
      <c r="F128" s="1213">
        <f t="shared" si="41"/>
        <v>0</v>
      </c>
      <c r="G128" s="1213">
        <f t="shared" si="41"/>
        <v>0</v>
      </c>
      <c r="H128" s="1213">
        <f t="shared" si="41"/>
        <v>-1.0375477794222749</v>
      </c>
      <c r="I128" s="1213">
        <f t="shared" si="41"/>
        <v>-0.1517335496545561</v>
      </c>
      <c r="J128" s="1213">
        <f t="shared" si="41"/>
        <v>8.6969244830589987E-2</v>
      </c>
      <c r="K128" s="1213">
        <f t="shared" si="41"/>
        <v>0.16795638974749005</v>
      </c>
      <c r="L128" s="1213">
        <f t="shared" si="41"/>
        <v>0.89127955831429184</v>
      </c>
      <c r="M128" s="1213">
        <f t="shared" si="41"/>
        <v>1.8910306027383799</v>
      </c>
      <c r="N128" s="1213">
        <f t="shared" si="41"/>
        <v>3.5783756218422709</v>
      </c>
      <c r="O128" s="1213">
        <f t="shared" si="41"/>
        <v>3.8943300764777549</v>
      </c>
      <c r="P128" s="1213">
        <f t="shared" si="41"/>
        <v>5.4284260408428739</v>
      </c>
      <c r="Q128" s="1213">
        <f t="shared" si="41"/>
        <v>0</v>
      </c>
      <c r="R128" s="1213">
        <f>R124</f>
        <v>0</v>
      </c>
      <c r="T128" s="1205">
        <f t="shared" ref="T128:T171" si="42">SUM(C128:R128)</f>
        <v>14.74908620571682</v>
      </c>
    </row>
    <row r="129" spans="2:20">
      <c r="B129" s="1211" t="s">
        <v>921</v>
      </c>
      <c r="C129" s="1213">
        <f t="shared" ref="C129:F129" si="43">C126</f>
        <v>0</v>
      </c>
      <c r="D129" s="1213">
        <f t="shared" si="43"/>
        <v>0</v>
      </c>
      <c r="E129" s="1213">
        <f t="shared" si="43"/>
        <v>0</v>
      </c>
      <c r="F129" s="1213">
        <f t="shared" si="43"/>
        <v>-4.3480000000000003E-3</v>
      </c>
      <c r="G129" s="1213">
        <f>G126</f>
        <v>-1.3044E-2</v>
      </c>
      <c r="H129" s="1213">
        <f t="shared" ref="H129:O129" si="44">H126</f>
        <v>0</v>
      </c>
      <c r="I129" s="1213">
        <f t="shared" si="44"/>
        <v>0</v>
      </c>
      <c r="J129" s="1213">
        <f t="shared" si="44"/>
        <v>0</v>
      </c>
      <c r="K129" s="1213">
        <f t="shared" si="44"/>
        <v>0</v>
      </c>
      <c r="L129" s="1213">
        <f t="shared" si="44"/>
        <v>0</v>
      </c>
      <c r="M129" s="1213">
        <f t="shared" si="44"/>
        <v>0</v>
      </c>
      <c r="N129" s="1213">
        <f t="shared" si="44"/>
        <v>0</v>
      </c>
      <c r="O129" s="1213">
        <f t="shared" si="44"/>
        <v>0</v>
      </c>
      <c r="P129" s="1213"/>
      <c r="Q129" s="1213"/>
      <c r="R129" s="1213">
        <f>R126</f>
        <v>0</v>
      </c>
      <c r="T129" s="1205">
        <f t="shared" si="42"/>
        <v>-1.7392000000000001E-2</v>
      </c>
    </row>
    <row r="130" spans="2:20" ht="5.25" customHeight="1">
      <c r="B130" s="1211"/>
      <c r="C130" s="1211"/>
      <c r="D130" s="1211"/>
      <c r="E130" s="1211"/>
      <c r="F130" s="1211"/>
      <c r="G130" s="1211"/>
      <c r="H130" s="1211"/>
      <c r="I130" s="1211"/>
      <c r="J130" s="1211"/>
      <c r="K130" s="1211"/>
      <c r="L130" s="1211"/>
      <c r="M130" s="1211"/>
      <c r="N130" s="1211"/>
      <c r="O130" s="1211"/>
      <c r="P130" s="1211"/>
      <c r="Q130" s="1211"/>
      <c r="R130" s="1211"/>
      <c r="T130" s="1211"/>
    </row>
    <row r="131" spans="2:20">
      <c r="B131" s="1211" t="s">
        <v>922</v>
      </c>
      <c r="C131" s="1213">
        <f t="shared" ref="C131:Q131" si="45">C129+C128</f>
        <v>0</v>
      </c>
      <c r="D131" s="1213">
        <f t="shared" si="45"/>
        <v>0</v>
      </c>
      <c r="E131" s="1213">
        <f t="shared" si="45"/>
        <v>0</v>
      </c>
      <c r="F131" s="1213">
        <f t="shared" si="45"/>
        <v>-4.3480000000000003E-3</v>
      </c>
      <c r="G131" s="1213">
        <f t="shared" si="45"/>
        <v>-1.3044E-2</v>
      </c>
      <c r="H131" s="1213">
        <f>H129+H128</f>
        <v>-1.0375477794222749</v>
      </c>
      <c r="I131" s="1213">
        <f t="shared" si="45"/>
        <v>-0.1517335496545561</v>
      </c>
      <c r="J131" s="1213">
        <f t="shared" si="45"/>
        <v>8.6969244830589987E-2</v>
      </c>
      <c r="K131" s="1213">
        <f t="shared" si="45"/>
        <v>0.16795638974749005</v>
      </c>
      <c r="L131" s="1213">
        <f t="shared" si="45"/>
        <v>0.89127955831429184</v>
      </c>
      <c r="M131" s="1213">
        <f t="shared" si="45"/>
        <v>1.8910306027383799</v>
      </c>
      <c r="N131" s="1213">
        <f t="shared" si="45"/>
        <v>3.5783756218422709</v>
      </c>
      <c r="O131" s="1213">
        <f t="shared" si="45"/>
        <v>3.8943300764777549</v>
      </c>
      <c r="P131" s="1213">
        <f t="shared" si="45"/>
        <v>5.4284260408428739</v>
      </c>
      <c r="Q131" s="1213">
        <f t="shared" si="45"/>
        <v>0</v>
      </c>
      <c r="R131" s="1213">
        <f>R129+R128</f>
        <v>0</v>
      </c>
      <c r="T131" s="1205">
        <f t="shared" si="42"/>
        <v>14.731694205716821</v>
      </c>
    </row>
    <row r="132" spans="2:20">
      <c r="B132" s="1204" t="s">
        <v>923</v>
      </c>
      <c r="C132" s="1205">
        <f>C131</f>
        <v>0</v>
      </c>
      <c r="D132" s="1205">
        <f>C132+D131</f>
        <v>0</v>
      </c>
      <c r="E132" s="1205">
        <f t="shared" ref="E132:G132" si="46">D132+E131</f>
        <v>0</v>
      </c>
      <c r="F132" s="1205">
        <f t="shared" si="46"/>
        <v>-4.3480000000000003E-3</v>
      </c>
      <c r="G132" s="1205">
        <f t="shared" si="46"/>
        <v>-1.7392000000000001E-2</v>
      </c>
      <c r="H132" s="1205">
        <f>G132+H131</f>
        <v>-1.054939779422275</v>
      </c>
      <c r="I132" s="1205">
        <f t="shared" ref="I132:L132" si="47">H132+I131</f>
        <v>-1.206673329076831</v>
      </c>
      <c r="J132" s="1205">
        <f t="shared" si="47"/>
        <v>-1.1197040842462411</v>
      </c>
      <c r="K132" s="1205">
        <f t="shared" si="47"/>
        <v>-0.95174769449875107</v>
      </c>
      <c r="L132" s="1205">
        <f t="shared" si="47"/>
        <v>-6.0468136184459231E-2</v>
      </c>
      <c r="M132" s="1205">
        <f t="shared" ref="M132:R132" si="48">L132+M131</f>
        <v>1.8305624665539206</v>
      </c>
      <c r="N132" s="1205">
        <f t="shared" si="48"/>
        <v>5.4089380883961917</v>
      </c>
      <c r="O132" s="1205">
        <f t="shared" si="48"/>
        <v>9.3032681648739466</v>
      </c>
      <c r="P132" s="1205">
        <f t="shared" si="48"/>
        <v>14.731694205716821</v>
      </c>
      <c r="Q132" s="1205">
        <f t="shared" si="48"/>
        <v>14.731694205716821</v>
      </c>
      <c r="R132" s="1205">
        <f t="shared" si="48"/>
        <v>14.731694205716821</v>
      </c>
      <c r="T132" s="1213"/>
    </row>
    <row r="133" spans="2:20" ht="5.25" customHeight="1">
      <c r="B133" s="1211"/>
      <c r="C133" s="1211"/>
      <c r="D133" s="1211"/>
      <c r="E133" s="1211"/>
      <c r="F133" s="1211"/>
      <c r="G133" s="1211"/>
      <c r="H133" s="1211"/>
      <c r="I133" s="1211"/>
      <c r="J133" s="1211"/>
      <c r="K133" s="1211"/>
      <c r="L133" s="1211"/>
      <c r="M133" s="1211"/>
      <c r="N133" s="1211"/>
      <c r="O133" s="1211"/>
      <c r="P133" s="1211"/>
      <c r="Q133" s="1211"/>
      <c r="R133" s="1211"/>
      <c r="T133" s="1211"/>
    </row>
    <row r="134" spans="2:20">
      <c r="B134" s="1211" t="s">
        <v>924</v>
      </c>
      <c r="C134" s="1213">
        <f>C128/(1+Input!$E$56)^C$16</f>
        <v>0</v>
      </c>
      <c r="D134" s="1213">
        <f>D128/(1+Input!$E$56)^D$16</f>
        <v>0</v>
      </c>
      <c r="E134" s="1213">
        <f>E128/(1+Input!$E$56)^E$16</f>
        <v>0</v>
      </c>
      <c r="F134" s="1213">
        <f>F128/(1+Input!$E$56)^F$16</f>
        <v>0</v>
      </c>
      <c r="G134" s="1213">
        <f>G128/(1+Input!$E$56)^G$16</f>
        <v>0</v>
      </c>
      <c r="H134" s="1213">
        <f>H128/(1+Input!$E$56)^H$16</f>
        <v>-0.60526193744366741</v>
      </c>
      <c r="I134" s="1213">
        <f>I128/(1+Input!$E$56)^I$16</f>
        <v>-7.395972637356954E-2</v>
      </c>
      <c r="J134" s="1213">
        <f>J128/(1+Input!$E$56)^J$16</f>
        <v>3.5420753565561069E-2</v>
      </c>
      <c r="K134" s="1213">
        <f>K128/(1+Input!$E$56)^K$16</f>
        <v>5.7156687009745896E-2</v>
      </c>
      <c r="L134" s="1213">
        <f>L128/(1+Input!$E$56)^L$16</f>
        <v>0.25343283532585986</v>
      </c>
      <c r="M134" s="1213">
        <f>M128/(1+Input!$E$56)^M$16</f>
        <v>0.44928913152367256</v>
      </c>
      <c r="N134" s="1213">
        <f>N128/(1+Input!$E$56)^N$16</f>
        <v>0.71038159639490484</v>
      </c>
      <c r="O134" s="1213">
        <f>O128/(1+Input!$E$56)^O$16</f>
        <v>0.6459768487948937</v>
      </c>
      <c r="P134" s="1213">
        <f>P128/(1+Input!$E$56)^P$16</f>
        <v>0.75237878209164399</v>
      </c>
      <c r="Q134" s="1213">
        <f>Q128/(1+Input!$E$56)^Q$16</f>
        <v>0</v>
      </c>
      <c r="R134" s="1213">
        <f>R128/(1+Input!$E$56)^R$16</f>
        <v>0</v>
      </c>
      <c r="T134" s="1205">
        <f t="shared" si="42"/>
        <v>2.224814970889045</v>
      </c>
    </row>
    <row r="135" spans="2:20">
      <c r="B135" s="1211" t="s">
        <v>925</v>
      </c>
      <c r="C135" s="1213">
        <f>C129/(1+Input!$E$56)^C$16</f>
        <v>0</v>
      </c>
      <c r="D135" s="1213">
        <f>D129/(1+Input!$E$56)^D$16</f>
        <v>0</v>
      </c>
      <c r="E135" s="1213">
        <f>E129/(1+Input!$E$56)^E$16</f>
        <v>0</v>
      </c>
      <c r="F135" s="1213">
        <f>F129/(1+Input!$E$56)^F$16</f>
        <v>-3.6330213903743316E-3</v>
      </c>
      <c r="G135" s="1213">
        <f>G129/(1+Input!$E$56)^G$16</f>
        <v>-9.1068383782779028E-3</v>
      </c>
      <c r="H135" s="1213">
        <f>H129/(1+Input!$E$56)^H$16</f>
        <v>0</v>
      </c>
      <c r="I135" s="1213">
        <f>I129/(1+Input!$E$56)^I$16</f>
        <v>0</v>
      </c>
      <c r="J135" s="1213">
        <f>J129/(1+Input!$E$56)^J$16</f>
        <v>0</v>
      </c>
      <c r="K135" s="1213">
        <f>K129/(1+Input!$E$56)^K$16</f>
        <v>0</v>
      </c>
      <c r="L135" s="1213">
        <f>L129/(1+Input!$E$56)^L$16</f>
        <v>0</v>
      </c>
      <c r="M135" s="1213">
        <f>M129/(1+Input!$E$56)^M$16</f>
        <v>0</v>
      </c>
      <c r="N135" s="1213">
        <f>N129/(1+Input!$E$56)^N$16</f>
        <v>0</v>
      </c>
      <c r="O135" s="1213">
        <f>O129/(1+Input!$E$56)^O$16</f>
        <v>0</v>
      </c>
      <c r="P135" s="1213"/>
      <c r="Q135" s="1213"/>
      <c r="R135" s="1213">
        <f>R129/(1+Input!$E$56)^R$16</f>
        <v>0</v>
      </c>
      <c r="T135" s="1205">
        <f t="shared" si="42"/>
        <v>-1.2739859768652235E-2</v>
      </c>
    </row>
    <row r="136" spans="2:20" ht="5.25" customHeight="1">
      <c r="B136" s="1211"/>
      <c r="C136" s="1211"/>
      <c r="D136" s="1211"/>
      <c r="E136" s="1211"/>
      <c r="F136" s="1211"/>
      <c r="G136" s="1211"/>
      <c r="H136" s="1211"/>
      <c r="I136" s="1211"/>
      <c r="J136" s="1211"/>
      <c r="K136" s="1211"/>
      <c r="L136" s="1211"/>
      <c r="M136" s="1211"/>
      <c r="N136" s="1211"/>
      <c r="O136" s="1211"/>
      <c r="P136" s="1211"/>
      <c r="Q136" s="1211"/>
      <c r="R136" s="1211"/>
      <c r="T136" s="1211"/>
    </row>
    <row r="137" spans="2:20">
      <c r="B137" s="1211" t="s">
        <v>926</v>
      </c>
      <c r="C137" s="1213">
        <f>C131/(1+Input!$E$56)^C$16</f>
        <v>0</v>
      </c>
      <c r="D137" s="1213">
        <f>D131/(1+Input!$E$56)^D$16</f>
        <v>0</v>
      </c>
      <c r="E137" s="1213">
        <f>E131/(1+Input!$E$56)^E$16</f>
        <v>0</v>
      </c>
      <c r="F137" s="1213">
        <f>F131/(1+Input!$E$56)^F$16</f>
        <v>-3.6330213903743316E-3</v>
      </c>
      <c r="G137" s="1213">
        <f>G131/(1+Input!$E$56)^G$16</f>
        <v>-9.1068383782779028E-3</v>
      </c>
      <c r="H137" s="1213">
        <f>H131/(1+Input!$E$56)^H$16</f>
        <v>-0.60526193744366741</v>
      </c>
      <c r="I137" s="1213">
        <f>I131/(1+Input!$E$56)^I$16</f>
        <v>-7.395972637356954E-2</v>
      </c>
      <c r="J137" s="1213">
        <f>J131/(1+Input!$E$56)^J$16</f>
        <v>3.5420753565561069E-2</v>
      </c>
      <c r="K137" s="1213">
        <f>K131/(1+Input!$E$56)^K$16</f>
        <v>5.7156687009745896E-2</v>
      </c>
      <c r="L137" s="1213">
        <f>L131/(1+Input!$E$56)^L$16</f>
        <v>0.25343283532585986</v>
      </c>
      <c r="M137" s="1213">
        <f>M131/(1+Input!$E$56)^M$16</f>
        <v>0.44928913152367256</v>
      </c>
      <c r="N137" s="1213">
        <f>N131/(1+Input!$E$56)^N$16</f>
        <v>0.71038159639490484</v>
      </c>
      <c r="O137" s="1213">
        <f>O131/(1+Input!$E$56)^O$16</f>
        <v>0.6459768487948937</v>
      </c>
      <c r="P137" s="1213">
        <f>P131/(1+Input!$E$56)^P$16</f>
        <v>0.75237878209164399</v>
      </c>
      <c r="Q137" s="1213">
        <f>Q131/(1+Input!$E$56)^Q$16</f>
        <v>0</v>
      </c>
      <c r="R137" s="1213">
        <f>R131/(1+Input!$E$56)^R$16</f>
        <v>0</v>
      </c>
      <c r="T137" s="1205">
        <f t="shared" si="42"/>
        <v>2.2120751111203929</v>
      </c>
    </row>
    <row r="138" spans="2:20">
      <c r="B138" s="1204" t="s">
        <v>927</v>
      </c>
      <c r="C138" s="1205">
        <f>C137</f>
        <v>0</v>
      </c>
      <c r="D138" s="1205">
        <f>C138+D137</f>
        <v>0</v>
      </c>
      <c r="E138" s="1205">
        <f t="shared" ref="E138:G138" si="49">D138+E137</f>
        <v>0</v>
      </c>
      <c r="F138" s="1205">
        <f t="shared" si="49"/>
        <v>-3.6330213903743316E-3</v>
      </c>
      <c r="G138" s="1205">
        <f t="shared" si="49"/>
        <v>-1.2739859768652235E-2</v>
      </c>
      <c r="H138" s="1205">
        <f>G138+H137</f>
        <v>-0.61800179721231963</v>
      </c>
      <c r="I138" s="1205">
        <f t="shared" ref="I138:N138" si="50">H138+I137</f>
        <v>-0.69196152358588914</v>
      </c>
      <c r="J138" s="1205">
        <f t="shared" si="50"/>
        <v>-0.65654077002032807</v>
      </c>
      <c r="K138" s="1205">
        <f t="shared" si="50"/>
        <v>-0.59938408301058221</v>
      </c>
      <c r="L138" s="1205">
        <f t="shared" si="50"/>
        <v>-0.34595124768472235</v>
      </c>
      <c r="M138" s="1205">
        <f t="shared" si="50"/>
        <v>0.10333788383895021</v>
      </c>
      <c r="N138" s="1205">
        <f t="shared" si="50"/>
        <v>0.81371948023385499</v>
      </c>
      <c r="O138" s="1205">
        <f>N138+O137</f>
        <v>1.4596963290287488</v>
      </c>
      <c r="P138" s="1205">
        <f>O138+P137</f>
        <v>2.2120751111203929</v>
      </c>
      <c r="Q138" s="1205">
        <f>P138+Q137</f>
        <v>2.2120751111203929</v>
      </c>
      <c r="R138" s="1205">
        <f>Q138+R137</f>
        <v>2.2120751111203929</v>
      </c>
      <c r="T138" s="1213"/>
    </row>
    <row r="139" spans="2:20" s="1226" customFormat="1">
      <c r="B139" s="1226" t="s">
        <v>928</v>
      </c>
      <c r="C139" s="1226">
        <f t="shared" ref="C139:R139" si="51">IF(C18/1=$C$143,1-C132/C131,0)</f>
        <v>0</v>
      </c>
      <c r="D139" s="1226">
        <f t="shared" si="51"/>
        <v>0</v>
      </c>
      <c r="E139" s="1226">
        <f t="shared" si="51"/>
        <v>0</v>
      </c>
      <c r="F139" s="1226">
        <f t="shared" si="51"/>
        <v>0</v>
      </c>
      <c r="G139" s="1226">
        <f t="shared" si="51"/>
        <v>0</v>
      </c>
      <c r="H139" s="1226">
        <f t="shared" si="51"/>
        <v>0</v>
      </c>
      <c r="I139" s="1226">
        <f t="shared" si="51"/>
        <v>0</v>
      </c>
      <c r="J139" s="1226">
        <f t="shared" si="51"/>
        <v>0</v>
      </c>
      <c r="K139" s="1226">
        <f t="shared" si="51"/>
        <v>0</v>
      </c>
      <c r="L139" s="1226">
        <f t="shared" si="51"/>
        <v>0</v>
      </c>
      <c r="M139" s="1226">
        <f t="shared" si="51"/>
        <v>0</v>
      </c>
      <c r="N139" s="1226">
        <f t="shared" si="51"/>
        <v>0</v>
      </c>
      <c r="O139" s="1226">
        <f t="shared" si="51"/>
        <v>0</v>
      </c>
      <c r="P139" s="1226">
        <f t="shared" si="51"/>
        <v>0</v>
      </c>
      <c r="Q139" s="1226">
        <f t="shared" si="51"/>
        <v>0</v>
      </c>
      <c r="R139" s="1226">
        <f t="shared" si="51"/>
        <v>0</v>
      </c>
    </row>
    <row r="140" spans="2:20">
      <c r="B140" s="1226" t="s">
        <v>929</v>
      </c>
      <c r="C140" s="1226">
        <f t="shared" ref="C140:R140" si="52">IF(C18/1=$C$144,1-C138/C137,0)</f>
        <v>0</v>
      </c>
      <c r="D140" s="1226">
        <f t="shared" si="52"/>
        <v>0</v>
      </c>
      <c r="E140" s="1226">
        <f t="shared" si="52"/>
        <v>0</v>
      </c>
      <c r="F140" s="1226">
        <f t="shared" si="52"/>
        <v>0</v>
      </c>
      <c r="G140" s="1226">
        <f t="shared" si="52"/>
        <v>0</v>
      </c>
      <c r="H140" s="1226">
        <f t="shared" si="52"/>
        <v>0</v>
      </c>
      <c r="I140" s="1226">
        <f t="shared" si="52"/>
        <v>0</v>
      </c>
      <c r="J140" s="1226">
        <f t="shared" si="52"/>
        <v>0</v>
      </c>
      <c r="K140" s="1226">
        <f t="shared" si="52"/>
        <v>0</v>
      </c>
      <c r="L140" s="1226">
        <f t="shared" si="52"/>
        <v>0</v>
      </c>
      <c r="M140" s="1226">
        <f t="shared" si="52"/>
        <v>0.76999692049415747</v>
      </c>
      <c r="N140" s="1226">
        <f t="shared" si="52"/>
        <v>0</v>
      </c>
      <c r="O140" s="1226">
        <f t="shared" si="52"/>
        <v>0</v>
      </c>
      <c r="P140" s="1226">
        <f t="shared" si="52"/>
        <v>0</v>
      </c>
      <c r="Q140" s="1226">
        <f t="shared" si="52"/>
        <v>0</v>
      </c>
      <c r="R140" s="1226">
        <f t="shared" si="52"/>
        <v>0</v>
      </c>
    </row>
    <row r="141" spans="2:20" ht="15">
      <c r="B141" s="1204" t="s">
        <v>625</v>
      </c>
      <c r="C141" s="1219">
        <f>T137</f>
        <v>2.2120751111203929</v>
      </c>
      <c r="D141"/>
      <c r="E141"/>
      <c r="F141"/>
      <c r="G141"/>
      <c r="H141"/>
      <c r="I141" s="1227"/>
    </row>
    <row r="142" spans="2:20">
      <c r="B142" s="1204" t="s">
        <v>930</v>
      </c>
      <c r="C142" s="1228">
        <f>IFERROR(IRR(C131:R131),"n/a")</f>
        <v>0.52151589496631501</v>
      </c>
      <c r="D142"/>
      <c r="E142"/>
      <c r="F142"/>
      <c r="G142"/>
      <c r="H142"/>
    </row>
    <row r="143" spans="2:20">
      <c r="B143" s="1204" t="s">
        <v>931</v>
      </c>
      <c r="C143" s="1229">
        <f>C144-IF(MIN(Input_INV!F295:T295)=0,C144,MIN(Input_INV!F295:T295))+1</f>
        <v>8</v>
      </c>
      <c r="D143" t="s">
        <v>932</v>
      </c>
      <c r="E143"/>
      <c r="F143"/>
      <c r="G143"/>
      <c r="H143"/>
    </row>
    <row r="144" spans="2:20">
      <c r="B144" s="1204" t="s">
        <v>933</v>
      </c>
      <c r="C144" s="1230">
        <f>INDEX(H18:R18,MATCH(,INDEX(-(H138:R138&lt;0),),))</f>
        <v>2032</v>
      </c>
      <c r="D144" s="1231" t="s">
        <v>934</v>
      </c>
      <c r="E144"/>
      <c r="F144"/>
      <c r="G144"/>
      <c r="H144"/>
    </row>
    <row r="145" spans="2:8">
      <c r="B145" s="1232" t="s">
        <v>935</v>
      </c>
      <c r="C145" s="1233">
        <f>IFERROR(T134/ABS(T135),"n/a")</f>
        <v>174.63418053968195</v>
      </c>
      <c r="D145"/>
      <c r="E145"/>
      <c r="F145"/>
      <c r="G145"/>
      <c r="H145"/>
    </row>
    <row r="146" spans="2:8" ht="18">
      <c r="B146" s="1234" t="str">
        <f>Input!C2</f>
        <v>Generics</v>
      </c>
      <c r="C146"/>
      <c r="D146"/>
      <c r="E146"/>
      <c r="F146"/>
      <c r="G146"/>
      <c r="H146"/>
    </row>
    <row r="147" spans="2:8">
      <c r="B147"/>
      <c r="C147"/>
    </row>
    <row r="148" spans="2:8">
      <c r="B148"/>
      <c r="C148"/>
    </row>
    <row r="149" spans="2:8">
      <c r="B149"/>
      <c r="C149"/>
    </row>
    <row r="150" spans="2:8">
      <c r="B150"/>
      <c r="C150"/>
    </row>
    <row r="165" spans="2:20">
      <c r="B165" s="1172" t="s">
        <v>936</v>
      </c>
      <c r="C165" s="1235">
        <f>IFERROR(C20/(1+Input!$E$56)^C16,0)</f>
        <v>0</v>
      </c>
      <c r="D165" s="1235">
        <f>IFERROR(D20/(1+Input!$E$56)^D16,0)</f>
        <v>0</v>
      </c>
      <c r="E165" s="1235">
        <f>IFERROR(E20/(1+Input!$E$56)^E16,0)</f>
        <v>0</v>
      </c>
      <c r="F165" s="1235">
        <f>IFERROR(F20/(1+Input!$E$56)^F16,0)</f>
        <v>0</v>
      </c>
      <c r="G165" s="1235">
        <f>IFERROR(G20/(1+Input!$E$56)^G16,0)</f>
        <v>0</v>
      </c>
      <c r="H165" s="1235">
        <f>IFERROR(H20/(1+Input!$E$56)^H16,0)</f>
        <v>0.78375332136232811</v>
      </c>
      <c r="I165" s="1235">
        <f>IFERROR(I20/(1+Input!$E$56)^I16,0)</f>
        <v>1.1421004281884191</v>
      </c>
      <c r="J165" s="1235">
        <f>IFERROR(J20/(1+Input!$E$56)^J16,0)</f>
        <v>1.8723270722808141</v>
      </c>
      <c r="K165" s="1235">
        <f>IFERROR(K20/(1+Input!$E$56)^K16,0)</f>
        <v>2.3873421727109978</v>
      </c>
      <c r="L165" s="1235">
        <f>IFERROR(L20/(1+Input!$E$56)^L16,0)</f>
        <v>2.8265907910523769</v>
      </c>
      <c r="M165" s="1235">
        <f>IFERROR(M20/(1+Input!$E$56)^M16,0)</f>
        <v>3.0892229786987304</v>
      </c>
      <c r="N165" s="1235">
        <f>IFERROR(N20/(1+Input!$E$56)^N16,0)</f>
        <v>2.8135469976450671</v>
      </c>
      <c r="O165" s="1235">
        <f>IFERROR(O20/(1+Input!$E$56)^O16,0)</f>
        <v>2.5624717809434512</v>
      </c>
      <c r="P165" s="1235">
        <f>IFERROR(P20/(1+Input!$E$56)^P16,0)</f>
        <v>0</v>
      </c>
      <c r="Q165" s="1235">
        <f>IFERROR(Q20/(1+Input!$E$56)^Q16,0)</f>
        <v>0</v>
      </c>
      <c r="R165" s="1235">
        <f>IFERROR(R20/(1+Input!$E$56)^R16,0)</f>
        <v>0</v>
      </c>
      <c r="S165" s="1235"/>
      <c r="T165" s="1235">
        <f t="shared" si="42"/>
        <v>17.477355542882187</v>
      </c>
    </row>
    <row r="166" spans="2:20">
      <c r="B166" s="1172" t="s">
        <v>937</v>
      </c>
      <c r="C166" s="1235">
        <f>IFERROR(C36/(1+Input!$E$56)^C16,0)</f>
        <v>0</v>
      </c>
      <c r="D166" s="1235">
        <f>IFERROR(D36/(1+Input!$E$56)^D16,0)</f>
        <v>0</v>
      </c>
      <c r="E166" s="1235">
        <f>IFERROR(E36/(1+Input!$E$56)^E16,0)</f>
        <v>0</v>
      </c>
      <c r="F166" s="1235">
        <f>IFERROR(F36/(1+Input!$E$56)^F16,0)</f>
        <v>0</v>
      </c>
      <c r="G166" s="1235">
        <f>IFERROR(G36/(1+Input!$E$56)^G16,0)</f>
        <v>0</v>
      </c>
      <c r="H166" s="1235">
        <f>IFERROR(H36/(1+Input!$E$56)^H16,0)</f>
        <v>-0.24566479229290081</v>
      </c>
      <c r="I166" s="1235">
        <f>IFERROR(I36/(1+Input!$E$56)^I16,0)</f>
        <v>-0.35142682190954705</v>
      </c>
      <c r="J166" s="1235">
        <f>IFERROR(J36/(1+Input!$E$56)^J16,0)</f>
        <v>-0.56554395496907894</v>
      </c>
      <c r="K166" s="1235">
        <f>IFERROR(K36/(1+Input!$E$56)^K16,0)</f>
        <v>-0.70786902376853955</v>
      </c>
      <c r="L166" s="1235">
        <f>IFERROR(L36/(1+Input!$E$56)^L16,0)</f>
        <v>-0.82272746335542124</v>
      </c>
      <c r="M166" s="1235">
        <f>IFERROR(M36/(1+Input!$E$56)^M16,0)</f>
        <v>-0.88267974129791238</v>
      </c>
      <c r="N166" s="1235">
        <f>IFERROR(N36/(1+Input!$E$56)^N16,0)</f>
        <v>-0.78915036757234647</v>
      </c>
      <c r="O166" s="1235">
        <f>IFERROR(O36/(1+Input!$E$56)^O16,0)</f>
        <v>-0.70555048084809635</v>
      </c>
      <c r="P166" s="1235">
        <f>IFERROR(P36/(1+Input!$E$56)^P16,0)</f>
        <v>0</v>
      </c>
      <c r="Q166" s="1235">
        <f>IFERROR(Q36/(1+Input!$E$56)^Q16,0)</f>
        <v>0</v>
      </c>
      <c r="R166" s="1235">
        <f>IFERROR(R36/(1+Input!$E$56)^R16,0)</f>
        <v>0</v>
      </c>
      <c r="S166" s="1235"/>
      <c r="T166" s="1235">
        <f t="shared" si="42"/>
        <v>-5.0706126460138421</v>
      </c>
    </row>
    <row r="167" spans="2:20">
      <c r="B167" s="1172" t="s">
        <v>938</v>
      </c>
      <c r="C167" s="1235">
        <f>IFERROR(C55/(1+Input!$E$56)^C16,0)</f>
        <v>0</v>
      </c>
      <c r="D167" s="1235">
        <f>IFERROR(D55/(1+Input!$E$56)^D16,0)</f>
        <v>0</v>
      </c>
      <c r="E167" s="1235">
        <f>IFERROR(E55/(1+Input!$E$56)^E16,0)</f>
        <v>0</v>
      </c>
      <c r="F167" s="1235">
        <f>IFERROR(F55/(1+Input!$E$56)^F16,0)</f>
        <v>0</v>
      </c>
      <c r="G167" s="1235">
        <f>IFERROR(G55/(1+Input!$E$56)^G16,0)</f>
        <v>0</v>
      </c>
      <c r="H167" s="1235">
        <f>IFERROR(H55/(1+Input!$E$56)^H16,0)</f>
        <v>-0.97187148227098807</v>
      </c>
      <c r="I167" s="1235">
        <f>IFERROR(I55/(1+Input!$E$56)^I16,0)</f>
        <v>-0.65739464142645643</v>
      </c>
      <c r="J167" s="1235">
        <f>IFERROR(J55/(1+Input!$E$56)^J16,0)</f>
        <v>-0.82541431842387825</v>
      </c>
      <c r="K167" s="1235">
        <f>IFERROR(K55/(1+Input!$E$56)^K16,0)</f>
        <v>-1.215150294956755</v>
      </c>
      <c r="L167" s="1235">
        <f>IFERROR(L55/(1+Input!$E$56)^L16,0)</f>
        <v>-1.2746368305206557</v>
      </c>
      <c r="M167" s="1235">
        <f>IFERROR(M55/(1+Input!$E$56)^M16,0)</f>
        <v>-1.2661012404962659</v>
      </c>
      <c r="N167" s="1235">
        <f>IFERROR(N55/(1+Input!$E$56)^N16,0)</f>
        <v>-0.96879437874924523</v>
      </c>
      <c r="O167" s="1235">
        <f>IFERROR(O55/(1+Input!$E$56)^O16,0)</f>
        <v>-0.89703065654270142</v>
      </c>
      <c r="P167" s="1235">
        <f>IFERROR(P55/(1+Input!$E$56)^P16,0)</f>
        <v>0</v>
      </c>
      <c r="Q167" s="1235">
        <f>IFERROR(Q55/(1+Input!$E$56)^Q16,0)</f>
        <v>0</v>
      </c>
      <c r="R167" s="1235">
        <f>IFERROR(R55/(1+Input!$E$56)^R16,0)</f>
        <v>0</v>
      </c>
      <c r="S167" s="1235"/>
      <c r="T167" s="1235">
        <f t="shared" si="42"/>
        <v>-8.0763938433869455</v>
      </c>
    </row>
    <row r="168" spans="2:20">
      <c r="B168" s="1172" t="s">
        <v>939</v>
      </c>
      <c r="C168" s="1235">
        <f>IFERROR((C57+C58+C59)/(1+Input!$E$56)^C16,0)</f>
        <v>0</v>
      </c>
      <c r="D168" s="1235">
        <f>IFERROR((D57+D58+D59)/(1+Input!$E$56)^D16,0)</f>
        <v>0</v>
      </c>
      <c r="E168" s="1235">
        <f>IFERROR((E57+E58+E59)/(1+Input!$E$56)^E16,0)</f>
        <v>0</v>
      </c>
      <c r="F168" s="1235">
        <f>IFERROR((F57+F58+F59)/(1+Input!$E$56)^F16,0)</f>
        <v>0</v>
      </c>
      <c r="G168" s="1235">
        <f>IFERROR((G57+G58+G59)/(1+Input!$E$56)^G16,0)</f>
        <v>0</v>
      </c>
      <c r="H168" s="1235">
        <f>IFERROR((H57+H58+H59)/(1+Input!$E$56)^H16,0)</f>
        <v>-2.916790674356645E-3</v>
      </c>
      <c r="I168" s="1235">
        <f>IFERROR((I57+I58+I59)/(1+Input!$E$56)^I16,0)</f>
        <v>-2.4371579832525442E-3</v>
      </c>
      <c r="J168" s="1235">
        <f>IFERROR((J57+J58+J59)/(1+Input!$E$56)^J16,0)</f>
        <v>-2.0363953737070053E-3</v>
      </c>
      <c r="K168" s="1235">
        <f>IFERROR((K57+K58+K59)/(1+Input!$E$56)^K16,0)</f>
        <v>-1.7015335676027784E-3</v>
      </c>
      <c r="L168" s="1235">
        <f>IFERROR((L57+L58+L59)/(1+Input!$E$56)^L16,0)</f>
        <v>-1.4217359354969736E-3</v>
      </c>
      <c r="M168" s="1235">
        <f>IFERROR((M57+M58+M59)/(1+Input!$E$56)^M16,0)</f>
        <v>-1.1879478070663217E-3</v>
      </c>
      <c r="N168" s="1235">
        <f>IFERROR((N57+N58+N59)/(1+Input!$E$56)^N16,0)</f>
        <v>-9.9260344841771517E-4</v>
      </c>
      <c r="O168" s="1235">
        <f>IFERROR((O57+O58+O59)/(1+Input!$E$56)^O16,0)</f>
        <v>-8.2938122361105873E-4</v>
      </c>
      <c r="P168" s="1235">
        <f>IFERROR((P57+P58+P59)/(1+Input!$E$56)^P16,0)</f>
        <v>0</v>
      </c>
      <c r="Q168" s="1235">
        <f>IFERROR((Q57+Q58+Q59)/(1+Input!$E$56)^Q16,0)</f>
        <v>0</v>
      </c>
      <c r="R168" s="1235">
        <f>IFERROR((R57+R58+R59)/(1+Input!$E$56)^R16,0)</f>
        <v>0</v>
      </c>
      <c r="S168" s="1235"/>
      <c r="T168" s="1235">
        <f t="shared" si="42"/>
        <v>-1.3523546013511042E-2</v>
      </c>
    </row>
    <row r="169" spans="2:20">
      <c r="B169" s="1172" t="s">
        <v>940</v>
      </c>
      <c r="C169" s="1235">
        <f>IFERROR(C121/(1+Input!$E$56)^C16,0)</f>
        <v>0</v>
      </c>
      <c r="D169" s="1235">
        <f>IFERROR(D121/(1+Input!$E$56)^D16,0)</f>
        <v>0</v>
      </c>
      <c r="E169" s="1235">
        <f>IFERROR(E121/(1+Input!$E$56)^E16,0)</f>
        <v>0</v>
      </c>
      <c r="F169" s="1235">
        <f>IFERROR(F121/(1+Input!$E$56)^F16,0)</f>
        <v>0</v>
      </c>
      <c r="G169" s="1235">
        <f>IFERROR(G121/(1+Input!$E$56)^G16,0)</f>
        <v>0</v>
      </c>
      <c r="H169" s="1235">
        <f>IFERROR(H121/(1+Input!$E$56)^H16,0)</f>
        <v>0.10930175802750038</v>
      </c>
      <c r="I169" s="1235">
        <f>IFERROR(I121/(1+Input!$E$56)^I16,0)</f>
        <v>-3.260448408817896E-2</v>
      </c>
      <c r="J169" s="1235">
        <f>IFERROR(J121/(1+Input!$E$56)^J16,0)</f>
        <v>-0.11974455840768873</v>
      </c>
      <c r="K169" s="1235">
        <f>IFERROR(K121/(1+Input!$E$56)^K16,0)</f>
        <v>-0.11558134742500574</v>
      </c>
      <c r="L169" s="1235">
        <f>IFERROR(L121/(1+Input!$E$56)^L16,0)</f>
        <v>-0.1818893732317253</v>
      </c>
      <c r="M169" s="1235">
        <f>IFERROR(M121/(1+Input!$E$56)^M16,0)</f>
        <v>-0.23476186030372018</v>
      </c>
      <c r="N169" s="1235">
        <f>IFERROR(N121/(1+Input!$E$56)^N16,0)</f>
        <v>-0.26360925357082715</v>
      </c>
      <c r="O169" s="1235">
        <f>IFERROR(O121/(1+Input!$E$56)^O16,0)</f>
        <v>-0.23972925408665807</v>
      </c>
      <c r="P169" s="1235">
        <f>IFERROR(P121/(1+Input!$E$56)^P16,0)</f>
        <v>0</v>
      </c>
      <c r="Q169" s="1235">
        <f>IFERROR(Q121/(1+Input!$E$56)^Q16,0)</f>
        <v>0</v>
      </c>
      <c r="R169" s="1235">
        <f>IFERROR(R121/(1+Input!$E$56)^R16,0)</f>
        <v>0</v>
      </c>
      <c r="S169" s="1235"/>
      <c r="T169" s="1235">
        <f t="shared" si="42"/>
        <v>-1.0786183730863037</v>
      </c>
    </row>
    <row r="170" spans="2:20">
      <c r="B170" s="1172" t="s">
        <v>941</v>
      </c>
      <c r="C170" s="1235">
        <f>IFERROR(C115/(1+Input!$E$56)^C16,0)</f>
        <v>0</v>
      </c>
      <c r="D170" s="1235">
        <f>IFERROR(D115/(1+Input!$E$56)^D16,0)</f>
        <v>0</v>
      </c>
      <c r="E170" s="1235">
        <f>IFERROR(E115/(1+Input!$E$56)^E16,0)</f>
        <v>0</v>
      </c>
      <c r="F170" s="1235">
        <f>IFERROR(F115/(1+Input!$E$56)^F16,0)</f>
        <v>0</v>
      </c>
      <c r="G170" s="1235">
        <f>IFERROR(G115/(1+Input!$E$56)^G16,0)</f>
        <v>0</v>
      </c>
      <c r="H170" s="1235">
        <f>IFERROR(H115/(1+Input!$E$56)^H16,0)</f>
        <v>-0.27786395159525035</v>
      </c>
      <c r="I170" s="1235">
        <f>IFERROR(I115/(1+Input!$E$56)^I16,0)</f>
        <v>-0.17219704915455369</v>
      </c>
      <c r="J170" s="1235">
        <f>IFERROR(J115/(1+Input!$E$56)^J16,0)</f>
        <v>-0.32416709154090023</v>
      </c>
      <c r="K170" s="1235">
        <f>IFERROR(K115/(1+Input!$E$56)^K16,0)</f>
        <v>-0.28988328598334878</v>
      </c>
      <c r="L170" s="1235">
        <f>IFERROR(L115/(1+Input!$E$56)^L16,0)</f>
        <v>-0.2924825526832176</v>
      </c>
      <c r="M170" s="1235">
        <f>IFERROR(M115/(1+Input!$E$56)^M16,0)</f>
        <v>-0.25520305727009296</v>
      </c>
      <c r="N170" s="1235">
        <f>IFERROR(N115/(1+Input!$E$56)^N16,0)</f>
        <v>-8.0618797909325593E-2</v>
      </c>
      <c r="O170" s="1235">
        <f>IFERROR(O115/(1+Input!$E$56)^O16,0)</f>
        <v>-7.3355159447490909E-2</v>
      </c>
      <c r="P170" s="1235">
        <f>IFERROR(P115/(1+Input!$E$56)^P16,0)</f>
        <v>0.75237878209164399</v>
      </c>
      <c r="Q170" s="1235">
        <f>IFERROR(Q115/(1+Input!$E$56)^Q16,0)</f>
        <v>0</v>
      </c>
      <c r="R170" s="1235">
        <f>IFERROR(R115/(1+Input!$E$56)^R16,0)</f>
        <v>0</v>
      </c>
      <c r="S170" s="1235"/>
      <c r="T170" s="1235">
        <f t="shared" si="42"/>
        <v>-1.013392163492536</v>
      </c>
    </row>
    <row r="171" spans="2:20">
      <c r="B171" s="1172" t="s">
        <v>839</v>
      </c>
      <c r="C171" s="1235">
        <f>IFERROR(C126/(1+Input!$E$56)^C16,0)</f>
        <v>0</v>
      </c>
      <c r="D171" s="1235">
        <f>IFERROR(D126/(1+Input!$E$56)^D16,0)</f>
        <v>0</v>
      </c>
      <c r="E171" s="1235">
        <f>IFERROR(E126/(1+Input!$E$56)^E16,0)</f>
        <v>0</v>
      </c>
      <c r="F171" s="1235">
        <f>IFERROR(F126/(1+Input!$E$56)^F16,0)</f>
        <v>-3.6330213903743316E-3</v>
      </c>
      <c r="G171" s="1235">
        <f>IFERROR(G126/(1+Input!$E$56)^G16,0)</f>
        <v>-9.1068383782779028E-3</v>
      </c>
      <c r="H171" s="1235">
        <f>IFERROR(H126/(1+Input!$E$56)^H16,0)</f>
        <v>0</v>
      </c>
      <c r="I171" s="1235">
        <f>IFERROR(I126/(1+Input!$E$56)^I16,0)</f>
        <v>0</v>
      </c>
      <c r="J171" s="1235">
        <f>IFERROR(J126/(1+Input!$E$56)^J16,0)</f>
        <v>0</v>
      </c>
      <c r="K171" s="1235">
        <f>IFERROR(K126/(1+Input!$E$56)^K16,0)</f>
        <v>0</v>
      </c>
      <c r="L171" s="1235">
        <f>IFERROR(L126/(1+Input!$E$56)^L16,0)</f>
        <v>0</v>
      </c>
      <c r="M171" s="1235">
        <f>IFERROR(M126/(1+Input!$E$56)^M16,0)</f>
        <v>0</v>
      </c>
      <c r="N171" s="1235">
        <f>IFERROR(N126/(1+Input!$E$56)^N16,0)</f>
        <v>0</v>
      </c>
      <c r="O171" s="1235">
        <f>IFERROR(O126/(1+Input!$E$56)^O16,0)</f>
        <v>0</v>
      </c>
      <c r="P171" s="1235">
        <f>IFERROR(P126/(1+Input!$E$56)^P16,0)</f>
        <v>0</v>
      </c>
      <c r="Q171" s="1235">
        <f>IFERROR(Q126/(1+Input!$E$56)^Q16,0)</f>
        <v>0</v>
      </c>
      <c r="R171" s="1235">
        <f>IFERROR(R126/(1+Input!$E$56)^R16,0)</f>
        <v>0</v>
      </c>
      <c r="S171" s="1235"/>
      <c r="T171" s="1235">
        <f t="shared" si="42"/>
        <v>-1.2739859768652235E-2</v>
      </c>
    </row>
  </sheetData>
  <mergeCells count="2">
    <mergeCell ref="C10:N10"/>
    <mergeCell ref="C11:G11"/>
  </mergeCells>
  <conditionalFormatting sqref="D13:N13">
    <cfRule type="cellIs" dxfId="7" priority="3" operator="equal">
      <formula>"No"</formula>
    </cfRule>
  </conditionalFormatting>
  <conditionalFormatting sqref="C5:C6">
    <cfRule type="cellIs" dxfId="6" priority="2" operator="equal">
      <formula>"No"</formula>
    </cfRule>
  </conditionalFormatting>
  <conditionalFormatting sqref="C13:N13">
    <cfRule type="cellIs" dxfId="5" priority="1" operator="equal">
      <formula>"No"</formula>
    </cfRule>
  </conditionalFormatting>
  <pageMargins left="0.7" right="0.7" top="0.75" bottom="0.75" header="0.3" footer="0.3"/>
  <pageSetup paperSize="9" scale="43" orientation="portrait"/>
  <headerFooter>
    <oddHeader>&amp;R&amp;"Calibri"&amp;8&amp;K000000 INTERNAL&amp;1#_x000D_</oddHeader>
  </headerFooter>
  <colBreaks count="1" manualBreakCount="1">
    <brk id="20" max="1048575" man="1"/>
  </colBreaks>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F00-000000000000}">
          <x14:formula1>
            <xm:f>'Drop Downs'!$AO$2:$AO$4</xm:f>
          </x14:formula1>
          <xm:sqref>V19</xm:sqref>
        </x14:dataValidation>
        <x14:dataValidation type="list" allowBlank="1" showInputMessage="1" showErrorMessage="1" xr:uid="{00000000-0002-0000-1F00-000001000000}">
          <x14:formula1>
            <xm:f>Вводные!$A$15:$A$16</xm:f>
          </x14:formula1>
          <xm:sqref>C5:C6 C13:N13</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
    <tabColor rgb="FFD50058"/>
    <pageSetUpPr fitToPage="1"/>
  </sheetPr>
  <dimension ref="A1:Z95"/>
  <sheetViews>
    <sheetView showGridLines="0" tabSelected="1" zoomScale="80" workbookViewId="0">
      <pane ySplit="5" topLeftCell="A6" activePane="bottomLeft" state="frozen"/>
      <selection pane="bottomLeft" activeCell="F1" sqref="F1"/>
      <selection activeCell="H6" sqref="H6"/>
    </sheetView>
  </sheetViews>
  <sheetFormatPr defaultColWidth="9.33203125" defaultRowHeight="14.25" outlineLevelRow="1" outlineLevelCol="1"/>
  <cols>
    <col min="1" max="1" width="21.1640625" style="1172" customWidth="1" outlineLevel="1"/>
    <col min="2" max="2" width="36.33203125" style="1172" customWidth="1"/>
    <col min="3" max="3" width="17.6640625" style="1172" customWidth="1"/>
    <col min="4" max="5" width="10.6640625" style="1172" customWidth="1"/>
    <col min="6" max="6" width="14.6640625" style="1172" customWidth="1"/>
    <col min="7" max="7" width="14.33203125" style="1172" customWidth="1"/>
    <col min="8" max="8" width="18.33203125" style="1172" customWidth="1"/>
    <col min="9" max="9" width="23.1640625" style="1172" customWidth="1"/>
    <col min="10" max="10" width="19" style="1172" customWidth="1"/>
    <col min="11" max="11" width="17.6640625" style="1172" customWidth="1"/>
    <col min="12" max="12" width="16.33203125" style="1172" customWidth="1"/>
    <col min="13" max="13" width="19" style="1172" customWidth="1"/>
    <col min="14" max="14" width="21.33203125" style="1172" customWidth="1"/>
    <col min="15" max="15" width="18.33203125" style="1172" customWidth="1"/>
    <col min="16" max="16" width="19.6640625" style="1172" customWidth="1"/>
    <col min="17" max="17" width="12.6640625" style="1172" customWidth="1"/>
    <col min="18" max="18" width="13.5" style="1172" customWidth="1"/>
    <col min="19" max="19" width="5" style="1172" customWidth="1"/>
    <col min="20" max="20" width="15.6640625" style="1172" bestFit="1" customWidth="1"/>
    <col min="21" max="21" width="20" style="1172" customWidth="1"/>
    <col min="22" max="22" width="34.1640625" style="1172" customWidth="1"/>
    <col min="23" max="23" width="14.1640625" style="1172" hidden="1" customWidth="1"/>
    <col min="24" max="24" width="13.1640625" style="1172" customWidth="1"/>
    <col min="25" max="25" width="16.83203125" style="1172" customWidth="1"/>
    <col min="26" max="26" width="16.1640625" style="1172" bestFit="1" customWidth="1"/>
    <col min="27" max="16384" width="9.33203125" style="1172"/>
  </cols>
  <sheetData>
    <row r="1" spans="1:26" ht="20.25">
      <c r="B1" s="1236" t="s">
        <v>942</v>
      </c>
      <c r="C1" s="1237" t="s">
        <v>715</v>
      </c>
      <c r="D1" s="1238" t="s">
        <v>943</v>
      </c>
      <c r="E1" s="1173"/>
      <c r="F1" s="1239"/>
      <c r="G1" s="1173"/>
      <c r="H1" s="1173"/>
      <c r="I1" s="1173"/>
      <c r="J1" s="1173"/>
      <c r="K1" s="1173"/>
      <c r="L1" s="1173"/>
      <c r="M1" s="1173"/>
      <c r="N1" s="1173"/>
      <c r="O1" s="1173"/>
      <c r="P1" s="1173"/>
      <c r="Q1" s="1173"/>
      <c r="R1" s="1173"/>
      <c r="S1" s="1173"/>
      <c r="T1" s="1173"/>
    </row>
    <row r="2" spans="1:26">
      <c r="B2" s="1172" t="s">
        <v>898</v>
      </c>
      <c r="C2" s="1194">
        <f>IF(C4&lt;Input!$C$10,0,C4-Input!$C$10+1)</f>
        <v>0</v>
      </c>
      <c r="D2" s="1194">
        <f>IF(D4&lt;Input!$C$10,0,D4-Input!$C$10+1)</f>
        <v>0</v>
      </c>
      <c r="E2" s="1194">
        <f>IF(E4&lt;Input!$C$10,0,E4-Input!$C$10+1)</f>
        <v>0</v>
      </c>
      <c r="F2" s="1194">
        <f>IF(F4&lt;Input!$C$10,0,F4-Input!$C$10+1)</f>
        <v>1</v>
      </c>
      <c r="G2" s="1194">
        <f>IF(G4&lt;Input!$C$10,0,G4-Input!$C$10+1)</f>
        <v>2</v>
      </c>
      <c r="H2" s="1194">
        <f>IF(H4&lt;Input!$C$10,0,H4-Input!$C$10+1)</f>
        <v>3</v>
      </c>
      <c r="I2" s="1194">
        <f>IF(I4&lt;Input!$C$10,0,I4-Input!$C$10+1)</f>
        <v>4</v>
      </c>
      <c r="J2" s="1194">
        <f>IF(J4&lt;Input!$C$10,0,J4-Input!$C$10+1)</f>
        <v>5</v>
      </c>
      <c r="K2" s="1194">
        <f>IF(K4&lt;Input!$C$10,0,K4-Input!$C$10+1)</f>
        <v>6</v>
      </c>
      <c r="L2" s="1194">
        <f>IF(L4&lt;Input!$C$10,0,L4-Input!$C$10+1)</f>
        <v>7</v>
      </c>
      <c r="M2" s="1194">
        <f>IF(M4&lt;Input!$C$10,0,M4-Input!$C$10+1)</f>
        <v>8</v>
      </c>
      <c r="N2" s="1194">
        <f>IF(N4&lt;Input!$C$10,0,N4-Input!$C$10+1)</f>
        <v>9</v>
      </c>
      <c r="O2" s="1194">
        <f>IF(O4&lt;Input!$C$10,0,O4-Input!$C$10+1)</f>
        <v>10</v>
      </c>
      <c r="P2" s="1194">
        <f>IF(P4&lt;Input!$C$10,0,P4-Input!$C$10+1)</f>
        <v>11</v>
      </c>
      <c r="Q2" s="1194">
        <f>IF(Q4&lt;Input!$C$10,0,Q4-Input!$C$10+1)</f>
        <v>12</v>
      </c>
      <c r="R2" s="1194">
        <f>IF(R4&lt;Input!$C$10,0,R4-Input!$C$10+1)</f>
        <v>13</v>
      </c>
    </row>
    <row r="3" spans="1:26">
      <c r="B3" s="1172" t="s">
        <v>835</v>
      </c>
      <c r="C3" s="1194">
        <v>-4</v>
      </c>
      <c r="D3" s="1194">
        <v>-3</v>
      </c>
      <c r="E3" s="1194">
        <v>-2</v>
      </c>
      <c r="F3" s="1194">
        <v>-1</v>
      </c>
      <c r="G3" s="1194">
        <v>0</v>
      </c>
      <c r="H3" s="1194">
        <v>1</v>
      </c>
      <c r="I3" s="1194">
        <v>2</v>
      </c>
      <c r="J3" s="1194">
        <v>3</v>
      </c>
      <c r="K3" s="1194">
        <v>4</v>
      </c>
      <c r="L3" s="1194">
        <v>5</v>
      </c>
      <c r="M3" s="1194">
        <v>6</v>
      </c>
      <c r="N3" s="1194">
        <v>7</v>
      </c>
      <c r="O3" s="1194">
        <v>8</v>
      </c>
      <c r="P3" s="1194">
        <f t="shared" ref="P3:R4" si="0">O3+1</f>
        <v>9</v>
      </c>
      <c r="Q3" s="1194">
        <f t="shared" si="0"/>
        <v>10</v>
      </c>
      <c r="R3" s="1194">
        <f t="shared" si="0"/>
        <v>11</v>
      </c>
    </row>
    <row r="4" spans="1:26" ht="15">
      <c r="B4" s="1195"/>
      <c r="C4" s="1195">
        <f t="shared" ref="C4:D4" si="1">D4-1</f>
        <v>2022</v>
      </c>
      <c r="D4" s="1195">
        <f t="shared" si="1"/>
        <v>2023</v>
      </c>
      <c r="E4" s="1195">
        <f>F4-1</f>
        <v>2024</v>
      </c>
      <c r="F4" s="1195">
        <f>G4-1</f>
        <v>2025</v>
      </c>
      <c r="G4" s="1195">
        <f>H4-1</f>
        <v>2026</v>
      </c>
      <c r="H4" s="1195">
        <f>Input!$C$8</f>
        <v>2027</v>
      </c>
      <c r="I4" s="1195">
        <f t="shared" ref="I4:O4" si="2">H4+1</f>
        <v>2028</v>
      </c>
      <c r="J4" s="1195">
        <f t="shared" si="2"/>
        <v>2029</v>
      </c>
      <c r="K4" s="1195">
        <f t="shared" si="2"/>
        <v>2030</v>
      </c>
      <c r="L4" s="1195">
        <f t="shared" si="2"/>
        <v>2031</v>
      </c>
      <c r="M4" s="1195">
        <f t="shared" si="2"/>
        <v>2032</v>
      </c>
      <c r="N4" s="1195">
        <f t="shared" si="2"/>
        <v>2033</v>
      </c>
      <c r="O4" s="1195">
        <f t="shared" si="2"/>
        <v>2034</v>
      </c>
      <c r="P4" s="1195">
        <f t="shared" si="0"/>
        <v>2035</v>
      </c>
      <c r="Q4" s="1195">
        <f t="shared" si="0"/>
        <v>2036</v>
      </c>
      <c r="R4" s="1195">
        <f t="shared" si="0"/>
        <v>2037</v>
      </c>
      <c r="T4" s="1196" t="s">
        <v>207</v>
      </c>
      <c r="U4" s="1197" t="s">
        <v>899</v>
      </c>
      <c r="V4" s="1240" t="s">
        <v>944</v>
      </c>
    </row>
    <row r="5" spans="1:26" ht="28.5">
      <c r="B5" s="1199" t="s">
        <v>170</v>
      </c>
      <c r="C5" s="1200" t="str">
        <f t="shared" ref="C5:G5" si="3">"Launch year "&amp;C3</f>
        <v>Launch year -4</v>
      </c>
      <c r="D5" s="1200" t="str">
        <f t="shared" si="3"/>
        <v>Launch year -3</v>
      </c>
      <c r="E5" s="1200" t="str">
        <f t="shared" si="3"/>
        <v>Launch year -2</v>
      </c>
      <c r="F5" s="1200" t="str">
        <f t="shared" si="3"/>
        <v>Launch year -1</v>
      </c>
      <c r="G5" s="1200" t="str">
        <f t="shared" si="3"/>
        <v>Launch year 0</v>
      </c>
      <c r="H5" s="1200" t="str">
        <f>"Launch year "&amp;H3</f>
        <v>Launch year 1</v>
      </c>
      <c r="I5" s="1200" t="str">
        <f t="shared" ref="I5:R5" si="4">"Launch year "&amp;I3</f>
        <v>Launch year 2</v>
      </c>
      <c r="J5" s="1200" t="str">
        <f t="shared" si="4"/>
        <v>Launch year 3</v>
      </c>
      <c r="K5" s="1200" t="str">
        <f t="shared" si="4"/>
        <v>Launch year 4</v>
      </c>
      <c r="L5" s="1200" t="str">
        <f t="shared" si="4"/>
        <v>Launch year 5</v>
      </c>
      <c r="M5" s="1200" t="str">
        <f t="shared" si="4"/>
        <v>Launch year 6</v>
      </c>
      <c r="N5" s="1200" t="str">
        <f t="shared" si="4"/>
        <v>Launch year 7</v>
      </c>
      <c r="O5" s="1200" t="str">
        <f t="shared" si="4"/>
        <v>Launch year 8</v>
      </c>
      <c r="P5" s="1200" t="str">
        <f t="shared" si="4"/>
        <v>Launch year 9</v>
      </c>
      <c r="Q5" s="1200" t="str">
        <f t="shared" si="4"/>
        <v>Launch year 10</v>
      </c>
      <c r="R5" s="1200" t="str">
        <f t="shared" si="4"/>
        <v>Launch year 11</v>
      </c>
      <c r="T5" s="1201"/>
      <c r="V5" s="1241" t="s">
        <v>716</v>
      </c>
      <c r="W5" s="1242">
        <f>VLOOKUP(V5,'Drop Downs'!AO:AP,2,FALSE)</f>
        <v>8.6956521739130436E-3</v>
      </c>
      <c r="X5" s="1194">
        <f>1/W5</f>
        <v>115</v>
      </c>
    </row>
    <row r="6" spans="1:26">
      <c r="A6" s="1172" t="s">
        <v>313</v>
      </c>
      <c r="B6" s="1204" t="s">
        <v>313</v>
      </c>
      <c r="C6" s="1205" t="str">
        <f t="array" ref="C6">IFERROR(IF(AND(Input!$C$2='Drop Downs'!$AR$2,C$3&lt;='Drop Downs'!$AS$2),INDEX('Input_P&amp;L'!$H$2:$GE$13,MATCH($C$1,'Input_P&amp;L'!$F$2:$F$13,0),MATCH($A6&amp;C$4,'Input_P&amp;L'!$H$19:$GE$19&amp;'Input_P&amp;L'!$H$21:$GE$21,0))/$W$5,IF(AND(Input!$C$2='Drop Downs'!$AR$3,C$3&lt;='Drop Downs'!$AS$3),INDEX('Input_P&amp;L'!$H$2:$GE$13,MATCH($C$1,'Input_P&amp;L'!$F$2:$F$13,0),MATCH($A6&amp;C$4,'Input_P&amp;L'!$H$19:$GE$19&amp;'Input_P&amp;L'!$H$21:$GE$21,0))/$W$5,IF(AND(Input!$C$2='Drop Downs'!$AR$4,C$3&lt;='Drop Downs'!$AS$4),INDEX('Input_P&amp;L'!$H$2:$GE$13,MATCH($C$1,'Input_P&amp;L'!$F$2:$F$13,0),MATCH($A6&amp;C$4,'Input_P&amp;L'!$H$19:$GE$19&amp;'Input_P&amp;L'!$H$21:$GE$21,0))/$W$5,""))),"")</f>
        <v/>
      </c>
      <c r="D6" s="1205" t="str">
        <f t="array" ref="D6">IFERROR(IF(AND(Input!$C$2='Drop Downs'!$AR$2,D$3&lt;='Drop Downs'!$AS$2),INDEX('Input_P&amp;L'!$H$2:$GE$13,MATCH($C$1,'Input_P&amp;L'!$F$2:$F$13,0),MATCH($A6&amp;D$4,'Input_P&amp;L'!$H$19:$GE$19&amp;'Input_P&amp;L'!$H$21:$GE$21,0))/$W$5,IF(AND(Input!$C$2='Drop Downs'!$AR$3,D$3&lt;='Drop Downs'!$AS$3),INDEX('Input_P&amp;L'!$H$2:$GE$13,MATCH($C$1,'Input_P&amp;L'!$F$2:$F$13,0),MATCH($A6&amp;D$4,'Input_P&amp;L'!$H$19:$GE$19&amp;'Input_P&amp;L'!$H$21:$GE$21,0))/$W$5,IF(AND(Input!$C$2='Drop Downs'!$AR$4,D$3&lt;='Drop Downs'!$AS$4),INDEX('Input_P&amp;L'!$H$2:$GE$13,MATCH($C$1,'Input_P&amp;L'!$F$2:$F$13,0),MATCH($A6&amp;D$4,'Input_P&amp;L'!$H$19:$GE$19&amp;'Input_P&amp;L'!$H$21:$GE$21,0))/$W$5,""))),"")</f>
        <v/>
      </c>
      <c r="E6" s="1205" t="str">
        <f t="array" ref="E6">IFERROR(IF(AND(Input!$C$2='Drop Downs'!$AR$2,E$3&lt;='Drop Downs'!$AS$2),INDEX('Input_P&amp;L'!$H$2:$GE$13,MATCH($C$1,'Input_P&amp;L'!$F$2:$F$13,0),MATCH($A6&amp;E$4,'Input_P&amp;L'!$H$19:$GE$19&amp;'Input_P&amp;L'!$H$21:$GE$21,0))/$W$5,IF(AND(Input!$C$2='Drop Downs'!$AR$3,E$3&lt;='Drop Downs'!$AS$3),INDEX('Input_P&amp;L'!$H$2:$GE$13,MATCH($C$1,'Input_P&amp;L'!$F$2:$F$13,0),MATCH($A6&amp;E$4,'Input_P&amp;L'!$H$19:$GE$19&amp;'Input_P&amp;L'!$H$21:$GE$21,0))/$W$5,IF(AND(Input!$C$2='Drop Downs'!$AR$4,E$3&lt;='Drop Downs'!$AS$4),INDEX('Input_P&amp;L'!$H$2:$GE$13,MATCH($C$1,'Input_P&amp;L'!$F$2:$F$13,0),MATCH($A6&amp;E$4,'Input_P&amp;L'!$H$19:$GE$19&amp;'Input_P&amp;L'!$H$21:$GE$21,0))/$W$5,""))),"")</f>
        <v/>
      </c>
      <c r="F6" s="1205" t="str">
        <f t="array" ref="F6">IFERROR(IF(AND(Input!$C$2='Drop Downs'!$AR$2,F$3&lt;='Drop Downs'!$AS$2),INDEX('Input_P&amp;L'!$H$2:$GE$13,MATCH($C$1,'Input_P&amp;L'!$F$2:$F$13,0),MATCH($A6&amp;F$4,'Input_P&amp;L'!$H$19:$GE$19&amp;'Input_P&amp;L'!$H$21:$GE$21,0))/$W$5,IF(AND(Input!$C$2='Drop Downs'!$AR$3,F$3&lt;='Drop Downs'!$AS$3),INDEX('Input_P&amp;L'!$H$2:$GE$13,MATCH($C$1,'Input_P&amp;L'!$F$2:$F$13,0),MATCH($A6&amp;F$4,'Input_P&amp;L'!$H$19:$GE$19&amp;'Input_P&amp;L'!$H$21:$GE$21,0))/$W$5,IF(AND(Input!$C$2='Drop Downs'!$AR$4,F$3&lt;='Drop Downs'!$AS$4),INDEX('Input_P&amp;L'!$H$2:$GE$13,MATCH($C$1,'Input_P&amp;L'!$F$2:$F$13,0),MATCH($A6&amp;F$4,'Input_P&amp;L'!$H$19:$GE$19&amp;'Input_P&amp;L'!$H$21:$GE$21,0))/$W$5,""))),"")</f>
        <v/>
      </c>
      <c r="G6" s="1205" t="str">
        <f t="array" ref="G6">IFERROR(IF(AND(Input!$C$2='Drop Downs'!$AR$2,G$3&lt;='Drop Downs'!$AS$2),INDEX('Input_P&amp;L'!$H$2:$GE$13,MATCH($C$1,'Input_P&amp;L'!$F$2:$F$13,0),MATCH($A6&amp;G$4,'Input_P&amp;L'!$H$19:$GE$19&amp;'Input_P&amp;L'!$H$21:$GE$21,0))/$W$5,IF(AND(Input!$C$2='Drop Downs'!$AR$3,G$3&lt;='Drop Downs'!$AS$3),INDEX('Input_P&amp;L'!$H$2:$GE$13,MATCH($C$1,'Input_P&amp;L'!$F$2:$F$13,0),MATCH($A6&amp;G$4,'Input_P&amp;L'!$H$19:$GE$19&amp;'Input_P&amp;L'!$H$21:$GE$21,0))/$W$5,IF(AND(Input!$C$2='Drop Downs'!$AR$4,G$3&lt;='Drop Downs'!$AS$4),INDEX('Input_P&amp;L'!$H$2:$GE$13,MATCH($C$1,'Input_P&amp;L'!$F$2:$F$13,0),MATCH($A6&amp;G$4,'Input_P&amp;L'!$H$19:$GE$19&amp;'Input_P&amp;L'!$H$21:$GE$21,0))/$W$5,""))),"")</f>
        <v/>
      </c>
      <c r="H6" s="1205">
        <f t="array" ref="H6">IFERROR(IF(AND(Input!$C$2='Drop Downs'!$AR$2,H$3&lt;='Drop Downs'!$AS$2),INDEX('Input_P&amp;L'!$H$2:$GE$13,MATCH($C$1,'Input_P&amp;L'!$F$2:$F$13,0),MATCH($A6&amp;H$4,'Input_P&amp;L'!$H$19:$GE$19&amp;'Input_P&amp;L'!$H$21:$GE$21,0))/$W$5,IF(AND(Input!$C$2='Drop Downs'!$AR$3,H$3&lt;='Drop Downs'!$AS$3),INDEX('Input_P&amp;L'!$H$2:$GE$13,MATCH($C$1,'Input_P&amp;L'!$F$2:$F$13,0),MATCH($A6&amp;H$4,'Input_P&amp;L'!$H$19:$GE$19&amp;'Input_P&amp;L'!$H$21:$GE$21,0))/$W$5,IF(AND(Input!$C$2='Drop Downs'!$AR$4,H$3&lt;='Drop Downs'!$AS$4),INDEX('Input_P&amp;L'!$H$2:$GE$13,MATCH($C$1,'Input_P&amp;L'!$F$2:$F$13,0),MATCH($A6&amp;H$4,'Input_P&amp;L'!$H$19:$GE$19&amp;'Input_P&amp;L'!$H$21:$GE$21,0))/$W$5,""))),"")</f>
        <v>154504800.00000003</v>
      </c>
      <c r="I6" s="1205">
        <f t="array" ref="I6">IFERROR(IF(AND(Input!$C$2='Drop Downs'!$AR$2,I$3&lt;='Drop Downs'!$AS$2),INDEX('Input_P&amp;L'!$H$2:$GE$13,MATCH($C$1,'Input_P&amp;L'!$F$2:$F$13,0),MATCH($A6&amp;I$4,'Input_P&amp;L'!$H$19:$GE$19&amp;'Input_P&amp;L'!$H$21:$GE$21,0))/$W$5,IF(AND(Input!$C$2='Drop Downs'!$AR$3,I$3&lt;='Drop Downs'!$AS$3),INDEX('Input_P&amp;L'!$H$2:$GE$13,MATCH($C$1,'Input_P&amp;L'!$F$2:$F$13,0),MATCH($A6&amp;I$4,'Input_P&amp;L'!$H$19:$GE$19&amp;'Input_P&amp;L'!$H$21:$GE$21,0))/$W$5,IF(AND(Input!$C$2='Drop Downs'!$AR$4,I$3&lt;='Drop Downs'!$AS$4),INDEX('Input_P&amp;L'!$H$2:$GE$13,MATCH($C$1,'Input_P&amp;L'!$F$2:$F$13,0),MATCH($A6&amp;I$4,'Input_P&amp;L'!$H$19:$GE$19&amp;'Input_P&amp;L'!$H$21:$GE$21,0))/$W$5,""))),"")</f>
        <v>269456371.20000005</v>
      </c>
      <c r="J6" s="1205">
        <f t="array" ref="J6">IFERROR(IF(AND(Input!$C$2='Drop Downs'!$AR$2,J$3&lt;='Drop Downs'!$AS$2),INDEX('Input_P&amp;L'!$H$2:$GE$13,MATCH($C$1,'Input_P&amp;L'!$F$2:$F$13,0),MATCH($A6&amp;J$4,'Input_P&amp;L'!$H$19:$GE$19&amp;'Input_P&amp;L'!$H$21:$GE$21,0))/$W$5,IF(AND(Input!$C$2='Drop Downs'!$AR$3,J$3&lt;='Drop Downs'!$AS$3),INDEX('Input_P&amp;L'!$H$2:$GE$13,MATCH($C$1,'Input_P&amp;L'!$F$2:$F$13,0),MATCH($A6&amp;J$4,'Input_P&amp;L'!$H$19:$GE$19&amp;'Input_P&amp;L'!$H$21:$GE$21,0))/$W$5,IF(AND(Input!$C$2='Drop Downs'!$AR$4,J$3&lt;='Drop Downs'!$AS$4),INDEX('Input_P&amp;L'!$H$2:$GE$13,MATCH($C$1,'Input_P&amp;L'!$F$2:$F$13,0),MATCH($A6&amp;J$4,'Input_P&amp;L'!$H$19:$GE$19&amp;'Input_P&amp;L'!$H$21:$GE$21,0))/$W$5,""))),"")</f>
        <v>528673400.2944001</v>
      </c>
      <c r="K6" s="1205">
        <f t="array" ref="K6">IFERROR(IF(AND(Input!$C$2='Drop Downs'!$AR$2,K$3&lt;='Drop Downs'!$AS$2),INDEX('Input_P&amp;L'!$H$2:$GE$13,MATCH($C$1,'Input_P&amp;L'!$F$2:$F$13,0),MATCH($A6&amp;K$4,'Input_P&amp;L'!$H$19:$GE$19&amp;'Input_P&amp;L'!$H$21:$GE$21,0))/$W$5,IF(AND(Input!$C$2='Drop Downs'!$AR$3,K$3&lt;='Drop Downs'!$AS$3),INDEX('Input_P&amp;L'!$H$2:$GE$13,MATCH($C$1,'Input_P&amp;L'!$F$2:$F$13,0),MATCH($A6&amp;K$4,'Input_P&amp;L'!$H$19:$GE$19&amp;'Input_P&amp;L'!$H$21:$GE$21,0))/$W$5,IF(AND(Input!$C$2='Drop Downs'!$AR$4,K$3&lt;='Drop Downs'!$AS$4),INDEX('Input_P&amp;L'!$H$2:$GE$13,MATCH($C$1,'Input_P&amp;L'!$F$2:$F$13,0),MATCH($A6&amp;K$4,'Input_P&amp;L'!$H$19:$GE$19&amp;'Input_P&amp;L'!$H$21:$GE$21,0))/$W$5,""))),"")</f>
        <v>806755608.84925449</v>
      </c>
      <c r="L6" s="1205">
        <f t="array" ref="L6">IFERROR(IF(AND(Input!$C$2='Drop Downs'!$AR$2,L$3&lt;='Drop Downs'!$AS$2),INDEX('Input_P&amp;L'!$H$2:$GE$13,MATCH($C$1,'Input_P&amp;L'!$F$2:$F$13,0),MATCH($A6&amp;L$4,'Input_P&amp;L'!$H$19:$GE$19&amp;'Input_P&amp;L'!$H$21:$GE$21,0))/$W$5,IF(AND(Input!$C$2='Drop Downs'!$AR$3,L$3&lt;='Drop Downs'!$AS$3),INDEX('Input_P&amp;L'!$H$2:$GE$13,MATCH($C$1,'Input_P&amp;L'!$F$2:$F$13,0),MATCH($A6&amp;L$4,'Input_P&amp;L'!$H$19:$GE$19&amp;'Input_P&amp;L'!$H$21:$GE$21,0))/$W$5,IF(AND(Input!$C$2='Drop Downs'!$AR$4,L$3&lt;='Drop Downs'!$AS$4),INDEX('Input_P&amp;L'!$H$2:$GE$13,MATCH($C$1,'Input_P&amp;L'!$F$2:$F$13,0),MATCH($A6&amp;L$4,'Input_P&amp;L'!$H$19:$GE$19&amp;'Input_P&amp;L'!$H$21:$GE$21,0))/$W$5,""))),"")</f>
        <v>1143172697.7393939</v>
      </c>
      <c r="M6" s="1205">
        <f t="array" ref="M6">IFERROR(IF(AND(Input!$C$2='Drop Downs'!$AR$2,M$3&lt;='Drop Downs'!$AS$2),INDEX('Input_P&amp;L'!$H$2:$GE$13,MATCH($C$1,'Input_P&amp;L'!$F$2:$F$13,0),MATCH($A6&amp;M$4,'Input_P&amp;L'!$H$19:$GE$19&amp;'Input_P&amp;L'!$H$21:$GE$21,0))/$W$5,IF(AND(Input!$C$2='Drop Downs'!$AR$3,M$3&lt;='Drop Downs'!$AS$3),INDEX('Input_P&amp;L'!$H$2:$GE$13,MATCH($C$1,'Input_P&amp;L'!$F$2:$F$13,0),MATCH($A6&amp;M$4,'Input_P&amp;L'!$H$19:$GE$19&amp;'Input_P&amp;L'!$H$21:$GE$21,0))/$W$5,IF(AND(Input!$C$2='Drop Downs'!$AR$4,M$3&lt;='Drop Downs'!$AS$4),INDEX('Input_P&amp;L'!$H$2:$GE$13,MATCH($C$1,'Input_P&amp;L'!$F$2:$F$13,0),MATCH($A6&amp;M$4,'Input_P&amp;L'!$H$19:$GE$19&amp;'Input_P&amp;L'!$H$21:$GE$21,0))/$W$5,""))),"")</f>
        <v>1495270416.9204307</v>
      </c>
      <c r="N6" s="1205">
        <f t="array" ref="N6">IFERROR(IF(AND(Input!$C$2='Drop Downs'!$AR$2,N$3&lt;='Drop Downs'!$AS$2),INDEX('Input_P&amp;L'!$H$2:$GE$13,MATCH($C$1,'Input_P&amp;L'!$F$2:$F$13,0),MATCH($A6&amp;N$4,'Input_P&amp;L'!$H$19:$GE$19&amp;'Input_P&amp;L'!$H$21:$GE$21,0))/$W$5,IF(AND(Input!$C$2='Drop Downs'!$AR$3,N$3&lt;='Drop Downs'!$AS$3),INDEX('Input_P&amp;L'!$H$2:$GE$13,MATCH($C$1,'Input_P&amp;L'!$F$2:$F$13,0),MATCH($A6&amp;N$4,'Input_P&amp;L'!$H$19:$GE$19&amp;'Input_P&amp;L'!$H$21:$GE$21,0))/$W$5,IF(AND(Input!$C$2='Drop Downs'!$AR$4,N$3&lt;='Drop Downs'!$AS$4),INDEX('Input_P&amp;L'!$H$2:$GE$13,MATCH($C$1,'Input_P&amp;L'!$F$2:$F$13,0),MATCH($A6&amp;N$4,'Input_P&amp;L'!$H$19:$GE$19&amp;'Input_P&amp;L'!$H$21:$GE$21,0))/$W$5,""))),"")</f>
        <v>1629844754.4432695</v>
      </c>
      <c r="O6" s="1205">
        <f t="array" ref="O6">IFERROR(IF(AND(Input!$C$2='Drop Downs'!$AR$2,O$3&lt;='Drop Downs'!$AS$2),INDEX('Input_P&amp;L'!$H$2:$GE$13,MATCH($C$1,'Input_P&amp;L'!$F$2:$F$13,0),MATCH($A6&amp;O$4,'Input_P&amp;L'!$H$19:$GE$19&amp;'Input_P&amp;L'!$H$21:$GE$21,0))/$W$5,IF(AND(Input!$C$2='Drop Downs'!$AR$3,O$3&lt;='Drop Downs'!$AS$3),INDEX('Input_P&amp;L'!$H$2:$GE$13,MATCH($C$1,'Input_P&amp;L'!$F$2:$F$13,0),MATCH($A6&amp;O$4,'Input_P&amp;L'!$H$19:$GE$19&amp;'Input_P&amp;L'!$H$21:$GE$21,0))/$W$5,IF(AND(Input!$C$2='Drop Downs'!$AR$4,O$3&lt;='Drop Downs'!$AS$4),INDEX('Input_P&amp;L'!$H$2:$GE$13,MATCH($C$1,'Input_P&amp;L'!$F$2:$F$13,0),MATCH($A6&amp;O$4,'Input_P&amp;L'!$H$19:$GE$19&amp;'Input_P&amp;L'!$H$21:$GE$21,0))/$W$5,""))),"")</f>
        <v>1776530782.3431637</v>
      </c>
      <c r="P6" s="1205" t="str">
        <f t="array" ref="P6">IFERROR(IF(AND(Input!$C$2='Drop Downs'!$AR$2,P$3&lt;='Drop Downs'!$AS$2),INDEX('Input_P&amp;L'!$H$2:$GE$13,MATCH($C$1,'Input_P&amp;L'!$F$2:$F$13,0),MATCH($A6&amp;P$4,'Input_P&amp;L'!$H$19:$GE$19&amp;'Input_P&amp;L'!$H$21:$GE$21,0))/$W$5,IF(AND(Input!$C$2='Drop Downs'!$AR$3,P$3&lt;='Drop Downs'!$AS$3),INDEX('Input_P&amp;L'!$H$2:$GE$13,MATCH($C$1,'Input_P&amp;L'!$F$2:$F$13,0),MATCH($A6&amp;P$4,'Input_P&amp;L'!$H$19:$GE$19&amp;'Input_P&amp;L'!$H$21:$GE$21,0))/$W$5,IF(AND(Input!$C$2='Drop Downs'!$AR$4,P$3&lt;='Drop Downs'!$AS$4),INDEX('Input_P&amp;L'!$H$2:$GE$13,MATCH($C$1,'Input_P&amp;L'!$F$2:$F$13,0),MATCH($A6&amp;P$4,'Input_P&amp;L'!$H$19:$GE$19&amp;'Input_P&amp;L'!$H$21:$GE$21,0))/$W$5,""))),"")</f>
        <v/>
      </c>
      <c r="Q6" s="1205" t="str">
        <f t="array" ref="Q6">IFERROR(IF(AND(Input!$C$2='Drop Downs'!$AR$2,Q$3&lt;='Drop Downs'!$AS$2),INDEX('Input_P&amp;L'!$H$2:$GE$13,MATCH($C$1,'Input_P&amp;L'!$F$2:$F$13,0),MATCH($A6&amp;Q$4,'Input_P&amp;L'!$H$19:$GE$19&amp;'Input_P&amp;L'!$H$21:$GE$21,0))/$W$5,IF(AND(Input!$C$2='Drop Downs'!$AR$3,Q$3&lt;='Drop Downs'!$AS$3),INDEX('Input_P&amp;L'!$H$2:$GE$13,MATCH($C$1,'Input_P&amp;L'!$F$2:$F$13,0),MATCH($A6&amp;Q$4,'Input_P&amp;L'!$H$19:$GE$19&amp;'Input_P&amp;L'!$H$21:$GE$21,0))/$W$5,IF(AND(Input!$C$2='Drop Downs'!$AR$4,Q$3&lt;='Drop Downs'!$AS$4),INDEX('Input_P&amp;L'!$H$2:$GE$13,MATCH($C$1,'Input_P&amp;L'!$F$2:$F$13,0),MATCH($A6&amp;Q$4,'Input_P&amp;L'!$H$19:$GE$19&amp;'Input_P&amp;L'!$H$21:$GE$21,0))/$W$5,""))),"")</f>
        <v/>
      </c>
      <c r="R6" s="1205" t="str">
        <f t="array" ref="R6">IFERROR(IF(AND(Input!$C$2='Drop Downs'!$AR$2,R$3&lt;='Drop Downs'!$AS$2),INDEX('Input_P&amp;L'!$H$2:$GE$13,MATCH($C$1,'Input_P&amp;L'!$F$2:$F$13,0),MATCH($A6&amp;R$4,'Input_P&amp;L'!$H$19:$GE$19&amp;'Input_P&amp;L'!$H$21:$GE$21,0))/$W$5,IF(AND(Input!$C$2='Drop Downs'!$AR$3,R$3&lt;='Drop Downs'!$AS$3),INDEX('Input_P&amp;L'!$H$2:$GE$13,MATCH($C$1,'Input_P&amp;L'!$F$2:$F$13,0),MATCH($A6&amp;R$4,'Input_P&amp;L'!$H$19:$GE$19&amp;'Input_P&amp;L'!$H$21:$GE$21,0))/$W$5,IF(AND(Input!$C$2='Drop Downs'!$AR$4,R$3&lt;='Drop Downs'!$AS$4),INDEX('Input_P&amp;L'!$H$2:$GE$13,MATCH($C$1,'Input_P&amp;L'!$F$2:$F$13,0),MATCH($A6&amp;R$4,'Input_P&amp;L'!$H$19:$GE$19&amp;'Input_P&amp;L'!$H$21:$GE$21,0))/$W$5,""))),"")</f>
        <v/>
      </c>
      <c r="T6" s="1205">
        <f>SUM(C6:Q6)</f>
        <v>7804208831.7899122</v>
      </c>
    </row>
    <row r="7" spans="1:26">
      <c r="B7" s="1209" t="s">
        <v>903</v>
      </c>
      <c r="C7" s="1210" t="str">
        <f t="shared" ref="C7:R7" si="5">IFERROR(C6/B6-1,"")</f>
        <v/>
      </c>
      <c r="D7" s="1210" t="str">
        <f t="shared" si="5"/>
        <v/>
      </c>
      <c r="E7" s="1210" t="str">
        <f t="shared" si="5"/>
        <v/>
      </c>
      <c r="F7" s="1210" t="str">
        <f t="shared" si="5"/>
        <v/>
      </c>
      <c r="G7" s="1210" t="str">
        <f t="shared" si="5"/>
        <v/>
      </c>
      <c r="H7" s="1210" t="str">
        <f t="shared" si="5"/>
        <v/>
      </c>
      <c r="I7" s="1210">
        <f t="shared" si="5"/>
        <v>0.74399999999999999</v>
      </c>
      <c r="J7" s="1210">
        <f t="shared" si="5"/>
        <v>0.96199999999999997</v>
      </c>
      <c r="K7" s="1210">
        <f t="shared" si="5"/>
        <v>0.5259999999999998</v>
      </c>
      <c r="L7" s="1210">
        <f t="shared" si="5"/>
        <v>0.41700000000000048</v>
      </c>
      <c r="M7" s="1210">
        <f t="shared" si="5"/>
        <v>0.30800046211504561</v>
      </c>
      <c r="N7" s="1210">
        <f t="shared" si="5"/>
        <v>9.000000000000008E-2</v>
      </c>
      <c r="O7" s="1210">
        <f t="shared" si="5"/>
        <v>9.000000000000008E-2</v>
      </c>
      <c r="P7" s="1210" t="str">
        <f t="shared" si="5"/>
        <v/>
      </c>
      <c r="Q7" s="1210" t="str">
        <f t="shared" si="5"/>
        <v/>
      </c>
      <c r="R7" s="1210" t="str">
        <f t="shared" si="5"/>
        <v/>
      </c>
      <c r="T7" s="1210"/>
    </row>
    <row r="8" spans="1:26" ht="5.25" customHeight="1">
      <c r="B8" s="1211"/>
      <c r="C8" s="1211"/>
      <c r="D8" s="1211"/>
      <c r="E8" s="1211"/>
      <c r="F8" s="1211"/>
      <c r="G8" s="1211"/>
      <c r="H8" s="1212"/>
      <c r="I8" s="1212"/>
      <c r="J8" s="1212"/>
      <c r="K8" s="1212"/>
      <c r="L8" s="1212"/>
      <c r="M8" s="1212"/>
      <c r="N8" s="1212"/>
      <c r="O8" s="1212"/>
      <c r="P8" s="1212"/>
      <c r="Q8" s="1212"/>
      <c r="R8" s="1211"/>
      <c r="T8" s="1212"/>
    </row>
    <row r="9" spans="1:26">
      <c r="A9" s="1172" t="s">
        <v>741</v>
      </c>
      <c r="B9" s="1211" t="s">
        <v>741</v>
      </c>
      <c r="C9" s="1213" t="str">
        <f t="array" ref="C9">IFERROR(IF(AND(Input!$C$2='Drop Downs'!$AR$2,C$3&lt;='Drop Downs'!$AS$2),-INDEX('Input_P&amp;L'!$H$2:$GE$13,MATCH($C$1,'Input_P&amp;L'!$F$2:$F$13,0),MATCH($A9&amp;C$4,'Input_P&amp;L'!$H$19:$GE$19&amp;'Input_P&amp;L'!$H$21:$GE$21,0))/$W$5,IF(AND(Input!$C$2='Drop Downs'!$AR$3,C$3&lt;='Drop Downs'!$AS$3),-INDEX('Input_P&amp;L'!$H$2:$GE$13,MATCH($C$1,'Input_P&amp;L'!$F$2:$F$13,0),MATCH($A9&amp;C$4,'Input_P&amp;L'!$H$19:$GE$19&amp;'Input_P&amp;L'!$H$21:$GE$21,0))/$W$5,IF(AND(Input!$C$2='Drop Downs'!$AR$4,C$3&lt;='Drop Downs'!$AS$4),-INDEX('Input_P&amp;L'!$H$2:$GE$13,MATCH($C$1,'Input_P&amp;L'!$F$2:$F$13,0),MATCH($A9&amp;C$4,'Input_P&amp;L'!$H$19:$GE$19&amp;'Input_P&amp;L'!$H$21:$GE$21,0))/$W$5,""))),"")</f>
        <v/>
      </c>
      <c r="D9" s="1213" t="str">
        <f t="array" ref="D9">IFERROR(IF(AND(Input!$C$2='Drop Downs'!$AR$2,D$3&lt;='Drop Downs'!$AS$2),-INDEX('Input_P&amp;L'!$H$2:$GE$13,MATCH($C$1,'Input_P&amp;L'!$F$2:$F$13,0),MATCH($A9&amp;D$4,'Input_P&amp;L'!$H$19:$GE$19&amp;'Input_P&amp;L'!$H$21:$GE$21,0))/$W$5,IF(AND(Input!$C$2='Drop Downs'!$AR$3,D$3&lt;='Drop Downs'!$AS$3),-INDEX('Input_P&amp;L'!$H$2:$GE$13,MATCH($C$1,'Input_P&amp;L'!$F$2:$F$13,0),MATCH($A9&amp;D$4,'Input_P&amp;L'!$H$19:$GE$19&amp;'Input_P&amp;L'!$H$21:$GE$21,0))/$W$5,IF(AND(Input!$C$2='Drop Downs'!$AR$4,D$3&lt;='Drop Downs'!$AS$4),-INDEX('Input_P&amp;L'!$H$2:$GE$13,MATCH($C$1,'Input_P&amp;L'!$F$2:$F$13,0),MATCH($A9&amp;D$4,'Input_P&amp;L'!$H$19:$GE$19&amp;'Input_P&amp;L'!$H$21:$GE$21,0))/$W$5,""))),"")</f>
        <v/>
      </c>
      <c r="E9" s="1213" t="str">
        <f t="array" ref="E9">IFERROR(IF(AND(Input!$C$2='Drop Downs'!$AR$2,E$3&lt;='Drop Downs'!$AS$2),-INDEX('Input_P&amp;L'!$H$2:$GE$13,MATCH($C$1,'Input_P&amp;L'!$F$2:$F$13,0),MATCH($A9&amp;E$4,'Input_P&amp;L'!$H$19:$GE$19&amp;'Input_P&amp;L'!$H$21:$GE$21,0))/$W$5,IF(AND(Input!$C$2='Drop Downs'!$AR$3,E$3&lt;='Drop Downs'!$AS$3),-INDEX('Input_P&amp;L'!$H$2:$GE$13,MATCH($C$1,'Input_P&amp;L'!$F$2:$F$13,0),MATCH($A9&amp;E$4,'Input_P&amp;L'!$H$19:$GE$19&amp;'Input_P&amp;L'!$H$21:$GE$21,0))/$W$5,IF(AND(Input!$C$2='Drop Downs'!$AR$4,E$3&lt;='Drop Downs'!$AS$4),-INDEX('Input_P&amp;L'!$H$2:$GE$13,MATCH($C$1,'Input_P&amp;L'!$F$2:$F$13,0),MATCH($A9&amp;E$4,'Input_P&amp;L'!$H$19:$GE$19&amp;'Input_P&amp;L'!$H$21:$GE$21,0))/$W$5,""))),"")</f>
        <v/>
      </c>
      <c r="F9" s="1213" t="str">
        <f t="array" ref="F9">IFERROR(IF(AND(Input!$C$2='Drop Downs'!$AR$2,F$3&lt;='Drop Downs'!$AS$2),-INDEX('Input_P&amp;L'!$H$2:$GE$13,MATCH($C$1,'Input_P&amp;L'!$F$2:$F$13,0),MATCH($A9&amp;F$4,'Input_P&amp;L'!$H$19:$GE$19&amp;'Input_P&amp;L'!$H$21:$GE$21,0))/$W$5,IF(AND(Input!$C$2='Drop Downs'!$AR$3,F$3&lt;='Drop Downs'!$AS$3),-INDEX('Input_P&amp;L'!$H$2:$GE$13,MATCH($C$1,'Input_P&amp;L'!$F$2:$F$13,0),MATCH($A9&amp;F$4,'Input_P&amp;L'!$H$19:$GE$19&amp;'Input_P&amp;L'!$H$21:$GE$21,0))/$W$5,IF(AND(Input!$C$2='Drop Downs'!$AR$4,F$3&lt;='Drop Downs'!$AS$4),-INDEX('Input_P&amp;L'!$H$2:$GE$13,MATCH($C$1,'Input_P&amp;L'!$F$2:$F$13,0),MATCH($A9&amp;F$4,'Input_P&amp;L'!$H$19:$GE$19&amp;'Input_P&amp;L'!$H$21:$GE$21,0))/$W$5,""))),"")</f>
        <v/>
      </c>
      <c r="G9" s="1213" t="str">
        <f t="array" ref="G9">IFERROR(IF(AND(Input!$C$2='Drop Downs'!$AR$2,G$3&lt;='Drop Downs'!$AS$2),-INDEX('Input_P&amp;L'!$H$2:$GE$13,MATCH($C$1,'Input_P&amp;L'!$F$2:$F$13,0),MATCH($A9&amp;G$4,'Input_P&amp;L'!$H$19:$GE$19&amp;'Input_P&amp;L'!$H$21:$GE$21,0))/$W$5,IF(AND(Input!$C$2='Drop Downs'!$AR$3,G$3&lt;='Drop Downs'!$AS$3),-INDEX('Input_P&amp;L'!$H$2:$GE$13,MATCH($C$1,'Input_P&amp;L'!$F$2:$F$13,0),MATCH($A9&amp;G$4,'Input_P&amp;L'!$H$19:$GE$19&amp;'Input_P&amp;L'!$H$21:$GE$21,0))/$W$5,IF(AND(Input!$C$2='Drop Downs'!$AR$4,G$3&lt;='Drop Downs'!$AS$4),-INDEX('Input_P&amp;L'!$H$2:$GE$13,MATCH($C$1,'Input_P&amp;L'!$F$2:$F$13,0),MATCH($A9&amp;G$4,'Input_P&amp;L'!$H$19:$GE$19&amp;'Input_P&amp;L'!$H$21:$GE$21,0))/$W$5,""))),"")</f>
        <v/>
      </c>
      <c r="H9" s="1213">
        <f t="array" ref="H9">IFERROR(IF(AND(Input!$C$2='Drop Downs'!$AR$2,H$3&lt;='Drop Downs'!$AS$2),-INDEX('Input_P&amp;L'!$H$2:$GE$13,MATCH($C$1,'Input_P&amp;L'!$F$2:$F$13,0),MATCH($A9&amp;H$4,'Input_P&amp;L'!$H$19:$GE$19&amp;'Input_P&amp;L'!$H$21:$GE$21,0))/$W$5,IF(AND(Input!$C$2='Drop Downs'!$AR$3,H$3&lt;='Drop Downs'!$AS$3),-INDEX('Input_P&amp;L'!$H$2:$GE$13,MATCH($C$1,'Input_P&amp;L'!$F$2:$F$13,0),MATCH($A9&amp;H$4,'Input_P&amp;L'!$H$19:$GE$19&amp;'Input_P&amp;L'!$H$21:$GE$21,0))/$W$5,IF(AND(Input!$C$2='Drop Downs'!$AR$4,H$3&lt;='Drop Downs'!$AS$4),-INDEX('Input_P&amp;L'!$H$2:$GE$13,MATCH($C$1,'Input_P&amp;L'!$F$2:$F$13,0),MATCH($A9&amp;H$4,'Input_P&amp;L'!$H$19:$GE$19&amp;'Input_P&amp;L'!$H$21:$GE$21,0))/$W$5,""))),"")</f>
        <v>-48429000</v>
      </c>
      <c r="I9" s="1213">
        <f t="array" ref="I9">IFERROR(IF(AND(Input!$C$2='Drop Downs'!$AR$2,I$3&lt;='Drop Downs'!$AS$2),-INDEX('Input_P&amp;L'!$H$2:$GE$13,MATCH($C$1,'Input_P&amp;L'!$F$2:$F$13,0),MATCH($A9&amp;I$4,'Input_P&amp;L'!$H$19:$GE$19&amp;'Input_P&amp;L'!$H$21:$GE$21,0))/$W$5,IF(AND(Input!$C$2='Drop Downs'!$AR$3,I$3&lt;='Drop Downs'!$AS$3),-INDEX('Input_P&amp;L'!$H$2:$GE$13,MATCH($C$1,'Input_P&amp;L'!$F$2:$F$13,0),MATCH($A9&amp;I$4,'Input_P&amp;L'!$H$19:$GE$19&amp;'Input_P&amp;L'!$H$21:$GE$21,0))/$W$5,IF(AND(Input!$C$2='Drop Downs'!$AR$4,I$3&lt;='Drop Downs'!$AS$4),-INDEX('Input_P&amp;L'!$H$2:$GE$13,MATCH($C$1,'Input_P&amp;L'!$F$2:$F$13,0),MATCH($A9&amp;I$4,'Input_P&amp;L'!$H$19:$GE$19&amp;'Input_P&amp;L'!$H$21:$GE$21,0))/$W$5,""))),"")</f>
        <v>-82912319.999999985</v>
      </c>
      <c r="J9" s="1213">
        <f t="array" ref="J9">IFERROR(IF(AND(Input!$C$2='Drop Downs'!$AR$2,J$3&lt;='Drop Downs'!$AS$2),-INDEX('Input_P&amp;L'!$H$2:$GE$13,MATCH($C$1,'Input_P&amp;L'!$F$2:$F$13,0),MATCH($A9&amp;J$4,'Input_P&amp;L'!$H$19:$GE$19&amp;'Input_P&amp;L'!$H$21:$GE$21,0))/$W$5,IF(AND(Input!$C$2='Drop Downs'!$AR$3,J$3&lt;='Drop Downs'!$AS$3),-INDEX('Input_P&amp;L'!$H$2:$GE$13,MATCH($C$1,'Input_P&amp;L'!$F$2:$F$13,0),MATCH($A9&amp;J$4,'Input_P&amp;L'!$H$19:$GE$19&amp;'Input_P&amp;L'!$H$21:$GE$21,0))/$W$5,IF(AND(Input!$C$2='Drop Downs'!$AR$4,J$3&lt;='Drop Downs'!$AS$4),-INDEX('Input_P&amp;L'!$H$2:$GE$13,MATCH($C$1,'Input_P&amp;L'!$F$2:$F$13,0),MATCH($A9&amp;J$4,'Input_P&amp;L'!$H$19:$GE$19&amp;'Input_P&amp;L'!$H$21:$GE$21,0))/$W$5,""))),"")</f>
        <v>-159687936</v>
      </c>
      <c r="K9" s="1213">
        <f t="array" ref="K9">IFERROR(IF(AND(Input!$C$2='Drop Downs'!$AR$2,K$3&lt;='Drop Downs'!$AS$2),-INDEX('Input_P&amp;L'!$H$2:$GE$13,MATCH($C$1,'Input_P&amp;L'!$F$2:$F$13,0),MATCH($A9&amp;K$4,'Input_P&amp;L'!$H$19:$GE$19&amp;'Input_P&amp;L'!$H$21:$GE$21,0))/$W$5,IF(AND(Input!$C$2='Drop Downs'!$AR$3,K$3&lt;='Drop Downs'!$AS$3),-INDEX('Input_P&amp;L'!$H$2:$GE$13,MATCH($C$1,'Input_P&amp;L'!$F$2:$F$13,0),MATCH($A9&amp;K$4,'Input_P&amp;L'!$H$19:$GE$19&amp;'Input_P&amp;L'!$H$21:$GE$21,0))/$W$5,IF(AND(Input!$C$2='Drop Downs'!$AR$4,K$3&lt;='Drop Downs'!$AS$4),-INDEX('Input_P&amp;L'!$H$2:$GE$13,MATCH($C$1,'Input_P&amp;L'!$F$2:$F$13,0),MATCH($A9&amp;K$4,'Input_P&amp;L'!$H$19:$GE$19&amp;'Input_P&amp;L'!$H$21:$GE$21,0))/$W$5,""))),"")</f>
        <v>-239210496</v>
      </c>
      <c r="L9" s="1213">
        <f t="array" ref="L9">IFERROR(IF(AND(Input!$C$2='Drop Downs'!$AR$2,L$3&lt;='Drop Downs'!$AS$2),-INDEX('Input_P&amp;L'!$H$2:$GE$13,MATCH($C$1,'Input_P&amp;L'!$F$2:$F$13,0),MATCH($A9&amp;L$4,'Input_P&amp;L'!$H$19:$GE$19&amp;'Input_P&amp;L'!$H$21:$GE$21,0))/$W$5,IF(AND(Input!$C$2='Drop Downs'!$AR$3,L$3&lt;='Drop Downs'!$AS$3),-INDEX('Input_P&amp;L'!$H$2:$GE$13,MATCH($C$1,'Input_P&amp;L'!$F$2:$F$13,0),MATCH($A9&amp;L$4,'Input_P&amp;L'!$H$19:$GE$19&amp;'Input_P&amp;L'!$H$21:$GE$21,0))/$W$5,IF(AND(Input!$C$2='Drop Downs'!$AR$4,L$3&lt;='Drop Downs'!$AS$4),-INDEX('Input_P&amp;L'!$H$2:$GE$13,MATCH($C$1,'Input_P&amp;L'!$F$2:$F$13,0),MATCH($A9&amp;L$4,'Input_P&amp;L'!$H$19:$GE$19&amp;'Input_P&amp;L'!$H$21:$GE$21,0))/$W$5,""))),"")</f>
        <v>-332739912.95999998</v>
      </c>
      <c r="M9" s="1213">
        <f t="array" ref="M9">IFERROR(IF(AND(Input!$C$2='Drop Downs'!$AR$2,M$3&lt;='Drop Downs'!$AS$2),-INDEX('Input_P&amp;L'!$H$2:$GE$13,MATCH($C$1,'Input_P&amp;L'!$F$2:$F$13,0),MATCH($A9&amp;M$4,'Input_P&amp;L'!$H$19:$GE$19&amp;'Input_P&amp;L'!$H$21:$GE$21,0))/$W$5,IF(AND(Input!$C$2='Drop Downs'!$AR$3,M$3&lt;='Drop Downs'!$AS$3),-INDEX('Input_P&amp;L'!$H$2:$GE$13,MATCH($C$1,'Input_P&amp;L'!$F$2:$F$13,0),MATCH($A9&amp;M$4,'Input_P&amp;L'!$H$19:$GE$19&amp;'Input_P&amp;L'!$H$21:$GE$21,0))/$W$5,IF(AND(Input!$C$2='Drop Downs'!$AR$4,M$3&lt;='Drop Downs'!$AS$4),-INDEX('Input_P&amp;L'!$H$2:$GE$13,MATCH($C$1,'Input_P&amp;L'!$F$2:$F$13,0),MATCH($A9&amp;M$4,'Input_P&amp;L'!$H$19:$GE$19&amp;'Input_P&amp;L'!$H$21:$GE$21,0))/$W$5,""))),"")</f>
        <v>-427241708.95999998</v>
      </c>
      <c r="N9" s="1213">
        <f t="array" ref="N9">IFERROR(IF(AND(Input!$C$2='Drop Downs'!$AR$2,N$3&lt;='Drop Downs'!$AS$2),-INDEX('Input_P&amp;L'!$H$2:$GE$13,MATCH($C$1,'Input_P&amp;L'!$F$2:$F$13,0),MATCH($A9&amp;N$4,'Input_P&amp;L'!$H$19:$GE$19&amp;'Input_P&amp;L'!$H$21:$GE$21,0))/$W$5,IF(AND(Input!$C$2='Drop Downs'!$AR$3,N$3&lt;='Drop Downs'!$AS$3),-INDEX('Input_P&amp;L'!$H$2:$GE$13,MATCH($C$1,'Input_P&amp;L'!$F$2:$F$13,0),MATCH($A9&amp;N$4,'Input_P&amp;L'!$H$19:$GE$19&amp;'Input_P&amp;L'!$H$21:$GE$21,0))/$W$5,IF(AND(Input!$C$2='Drop Downs'!$AR$4,N$3&lt;='Drop Downs'!$AS$4),-INDEX('Input_P&amp;L'!$H$2:$GE$13,MATCH($C$1,'Input_P&amp;L'!$F$2:$F$13,0),MATCH($A9&amp;N$4,'Input_P&amp;L'!$H$19:$GE$19&amp;'Input_P&amp;L'!$H$21:$GE$21,0))/$W$5,""))),"")</f>
        <v>-457142741.21999997</v>
      </c>
      <c r="O9" s="1213">
        <f t="array" ref="O9">IFERROR(IF(AND(Input!$C$2='Drop Downs'!$AR$2,O$3&lt;='Drop Downs'!$AS$2),-INDEX('Input_P&amp;L'!$H$2:$GE$13,MATCH($C$1,'Input_P&amp;L'!$F$2:$F$13,0),MATCH($A9&amp;O$4,'Input_P&amp;L'!$H$19:$GE$19&amp;'Input_P&amp;L'!$H$21:$GE$21,0))/$W$5,IF(AND(Input!$C$2='Drop Downs'!$AR$3,O$3&lt;='Drop Downs'!$AS$3),-INDEX('Input_P&amp;L'!$H$2:$GE$13,MATCH($C$1,'Input_P&amp;L'!$F$2:$F$13,0),MATCH($A9&amp;O$4,'Input_P&amp;L'!$H$19:$GE$19&amp;'Input_P&amp;L'!$H$21:$GE$21,0))/$W$5,IF(AND(Input!$C$2='Drop Downs'!$AR$4,O$3&lt;='Drop Downs'!$AS$4),-INDEX('Input_P&amp;L'!$H$2:$GE$13,MATCH($C$1,'Input_P&amp;L'!$F$2:$F$13,0),MATCH($A9&amp;O$4,'Input_P&amp;L'!$H$19:$GE$19&amp;'Input_P&amp;L'!$H$21:$GE$21,0))/$W$5,""))),"")</f>
        <v>-489149639.44000006</v>
      </c>
      <c r="P9" s="1213" t="str">
        <f t="array" ref="P9">IFERROR(IF(AND(Input!$C$2='Drop Downs'!$AR$2,P$3&lt;='Drop Downs'!$AS$2),-INDEX('Input_P&amp;L'!$H$2:$GE$13,MATCH($C$1,'Input_P&amp;L'!$F$2:$F$13,0),MATCH($A9&amp;P$4,'Input_P&amp;L'!$H$19:$GE$19&amp;'Input_P&amp;L'!$H$21:$GE$21,0))/$W$5,IF(AND(Input!$C$2='Drop Downs'!$AR$3,P$3&lt;='Drop Downs'!$AS$3),-INDEX('Input_P&amp;L'!$H$2:$GE$13,MATCH($C$1,'Input_P&amp;L'!$F$2:$F$13,0),MATCH($A9&amp;P$4,'Input_P&amp;L'!$H$19:$GE$19&amp;'Input_P&amp;L'!$H$21:$GE$21,0))/$W$5,IF(AND(Input!$C$2='Drop Downs'!$AR$4,P$3&lt;='Drop Downs'!$AS$4),-INDEX('Input_P&amp;L'!$H$2:$GE$13,MATCH($C$1,'Input_P&amp;L'!$F$2:$F$13,0),MATCH($A9&amp;P$4,'Input_P&amp;L'!$H$19:$GE$19&amp;'Input_P&amp;L'!$H$21:$GE$21,0))/$W$5,""))),"")</f>
        <v/>
      </c>
      <c r="Q9" s="1213" t="str">
        <f t="array" ref="Q9">IFERROR(IF(AND(Input!$C$2='Drop Downs'!$AR$2,Q$3&lt;='Drop Downs'!$AS$2),-INDEX('Input_P&amp;L'!$H$2:$GE$13,MATCH($C$1,'Input_P&amp;L'!$F$2:$F$13,0),MATCH($A9&amp;Q$4,'Input_P&amp;L'!$H$19:$GE$19&amp;'Input_P&amp;L'!$H$21:$GE$21,0))/$W$5,IF(AND(Input!$C$2='Drop Downs'!$AR$3,Q$3&lt;='Drop Downs'!$AS$3),-INDEX('Input_P&amp;L'!$H$2:$GE$13,MATCH($C$1,'Input_P&amp;L'!$F$2:$F$13,0),MATCH($A9&amp;Q$4,'Input_P&amp;L'!$H$19:$GE$19&amp;'Input_P&amp;L'!$H$21:$GE$21,0))/$W$5,IF(AND(Input!$C$2='Drop Downs'!$AR$4,Q$3&lt;='Drop Downs'!$AS$4),-INDEX('Input_P&amp;L'!$H$2:$GE$13,MATCH($C$1,'Input_P&amp;L'!$F$2:$F$13,0),MATCH($A9&amp;Q$4,'Input_P&amp;L'!$H$19:$GE$19&amp;'Input_P&amp;L'!$H$21:$GE$21,0))/$W$5,""))),"")</f>
        <v/>
      </c>
      <c r="R9" s="1213" t="str">
        <f t="array" ref="R9">IFERROR(IF(AND(Input!$C$2='Drop Downs'!$AR$2,R$3&lt;='Drop Downs'!$AS$2),-INDEX('Input_P&amp;L'!$H$2:$GE$13,MATCH($C$1,'Input_P&amp;L'!$F$2:$F$13,0),MATCH($A9&amp;R$4,'Input_P&amp;L'!$H$19:$GE$19&amp;'Input_P&amp;L'!$H$21:$GE$21,0))/$W$5,IF(AND(Input!$C$2='Drop Downs'!$AR$3,R$3&lt;='Drop Downs'!$AS$3),-INDEX('Input_P&amp;L'!$H$2:$GE$13,MATCH($C$1,'Input_P&amp;L'!$F$2:$F$13,0),MATCH($A9&amp;R$4,'Input_P&amp;L'!$H$19:$GE$19&amp;'Input_P&amp;L'!$H$21:$GE$21,0))/$W$5,IF(AND(Input!$C$2='Drop Downs'!$AR$4,R$3&lt;='Drop Downs'!$AS$4),-INDEX('Input_P&amp;L'!$H$2:$GE$13,MATCH($C$1,'Input_P&amp;L'!$F$2:$F$13,0),MATCH($A9&amp;R$4,'Input_P&amp;L'!$H$19:$GE$19&amp;'Input_P&amp;L'!$H$21:$GE$21,0))/$W$5,""))),"")</f>
        <v/>
      </c>
      <c r="T9" s="1205">
        <f>SUM(C9:Q9)</f>
        <v>-2236513754.5799999</v>
      </c>
    </row>
    <row r="10" spans="1:26" outlineLevel="1">
      <c r="B10" s="1209" t="s">
        <v>903</v>
      </c>
      <c r="C10" s="1210" t="str">
        <f t="shared" ref="C10:R10" si="6">IFERROR(C9/B9-1,"")</f>
        <v/>
      </c>
      <c r="D10" s="1210" t="str">
        <f t="shared" si="6"/>
        <v/>
      </c>
      <c r="E10" s="1210" t="str">
        <f t="shared" si="6"/>
        <v/>
      </c>
      <c r="F10" s="1210" t="str">
        <f t="shared" si="6"/>
        <v/>
      </c>
      <c r="G10" s="1210" t="str">
        <f t="shared" si="6"/>
        <v/>
      </c>
      <c r="H10" s="1210" t="str">
        <f t="shared" si="6"/>
        <v/>
      </c>
      <c r="I10" s="1210">
        <f t="shared" si="6"/>
        <v>0.71203865452518089</v>
      </c>
      <c r="J10" s="1210">
        <f t="shared" si="6"/>
        <v>0.92598561950745117</v>
      </c>
      <c r="K10" s="1210">
        <f t="shared" si="6"/>
        <v>0.49798727437995072</v>
      </c>
      <c r="L10" s="1210">
        <f t="shared" si="6"/>
        <v>0.39099211165048531</v>
      </c>
      <c r="M10" s="1210">
        <f t="shared" si="6"/>
        <v>0.28401100174405713</v>
      </c>
      <c r="N10" s="1210">
        <f t="shared" si="6"/>
        <v>6.9986220055119785E-2</v>
      </c>
      <c r="O10" s="1210">
        <f t="shared" si="6"/>
        <v>7.0015107610768679E-2</v>
      </c>
      <c r="P10" s="1210" t="str">
        <f t="shared" si="6"/>
        <v/>
      </c>
      <c r="Q10" s="1210" t="str">
        <f t="shared" si="6"/>
        <v/>
      </c>
      <c r="R10" s="1210" t="str">
        <f t="shared" si="6"/>
        <v/>
      </c>
      <c r="T10" s="1210"/>
    </row>
    <row r="11" spans="1:26" ht="5.25" customHeight="1">
      <c r="B11" s="1211"/>
      <c r="C11" s="1211"/>
      <c r="D11" s="1211"/>
      <c r="E11" s="1211"/>
      <c r="F11" s="1211"/>
      <c r="G11" s="1211"/>
      <c r="H11" s="1214"/>
      <c r="I11" s="1214"/>
      <c r="J11" s="1214"/>
      <c r="K11" s="1214"/>
      <c r="L11" s="1214"/>
      <c r="M11" s="1214"/>
      <c r="N11" s="1214"/>
      <c r="O11" s="1214"/>
      <c r="P11" s="1214"/>
      <c r="Q11" s="1214"/>
      <c r="R11" s="1211"/>
      <c r="T11" s="1214"/>
    </row>
    <row r="12" spans="1:26">
      <c r="B12" s="1204" t="s">
        <v>904</v>
      </c>
      <c r="C12" s="1205" t="str">
        <f t="shared" ref="C12:G12" si="7">IFERROR(C6+C9,"")</f>
        <v/>
      </c>
      <c r="D12" s="1205" t="str">
        <f t="shared" si="7"/>
        <v/>
      </c>
      <c r="E12" s="1205" t="str">
        <f t="shared" si="7"/>
        <v/>
      </c>
      <c r="F12" s="1205" t="str">
        <f t="shared" si="7"/>
        <v/>
      </c>
      <c r="G12" s="1205" t="str">
        <f t="shared" si="7"/>
        <v/>
      </c>
      <c r="H12" s="1205">
        <f>IFERROR(H6+H9,"")</f>
        <v>106075800.00000003</v>
      </c>
      <c r="I12" s="1205">
        <f t="shared" ref="I12:Q12" si="8">IFERROR(I6+I9,"")</f>
        <v>186544051.20000005</v>
      </c>
      <c r="J12" s="1205">
        <f t="shared" si="8"/>
        <v>368985464.2944001</v>
      </c>
      <c r="K12" s="1205">
        <f t="shared" si="8"/>
        <v>567545112.84925449</v>
      </c>
      <c r="L12" s="1205">
        <f t="shared" si="8"/>
        <v>810432784.77939391</v>
      </c>
      <c r="M12" s="1205">
        <f t="shared" si="8"/>
        <v>1068028707.9604306</v>
      </c>
      <c r="N12" s="1205">
        <f t="shared" si="8"/>
        <v>1172702013.2232695</v>
      </c>
      <c r="O12" s="1205">
        <f t="shared" si="8"/>
        <v>1287381142.9031637</v>
      </c>
      <c r="P12" s="1205" t="str">
        <f t="shared" si="8"/>
        <v/>
      </c>
      <c r="Q12" s="1205" t="str">
        <f t="shared" si="8"/>
        <v/>
      </c>
      <c r="R12" s="1211"/>
      <c r="T12" s="1205">
        <f>SUM(C12:Q12)</f>
        <v>5567695077.2099123</v>
      </c>
    </row>
    <row r="13" spans="1:26">
      <c r="B13" s="1209" t="s">
        <v>905</v>
      </c>
      <c r="C13" s="1210" t="str">
        <f t="shared" ref="C13:H13" si="9">IFERROR(C12/C6,"")</f>
        <v/>
      </c>
      <c r="D13" s="1210" t="str">
        <f t="shared" si="9"/>
        <v/>
      </c>
      <c r="E13" s="1210" t="str">
        <f t="shared" si="9"/>
        <v/>
      </c>
      <c r="F13" s="1210" t="str">
        <f t="shared" si="9"/>
        <v/>
      </c>
      <c r="G13" s="1210" t="str">
        <f t="shared" si="9"/>
        <v/>
      </c>
      <c r="H13" s="1210">
        <f t="shared" si="9"/>
        <v>0.68655342746633119</v>
      </c>
      <c r="I13" s="1210">
        <f t="shared" ref="I13:Q13" si="10">IFERROR(I12/I6,"")</f>
        <v>0.69229779340248165</v>
      </c>
      <c r="J13" s="1210">
        <f t="shared" si="10"/>
        <v>0.69794596075559079</v>
      </c>
      <c r="K13" s="1210">
        <f t="shared" si="10"/>
        <v>0.70349075559424168</v>
      </c>
      <c r="L13" s="1210">
        <f t="shared" si="10"/>
        <v>0.70893294283708141</v>
      </c>
      <c r="M13" s="1210">
        <f t="shared" si="10"/>
        <v>0.71427127553294245</v>
      </c>
      <c r="N13" s="1210">
        <f t="shared" si="10"/>
        <v>0.71951761664800207</v>
      </c>
      <c r="O13" s="1210">
        <f t="shared" si="10"/>
        <v>0.7246601948575111</v>
      </c>
      <c r="P13" s="1210" t="str">
        <f t="shared" si="10"/>
        <v/>
      </c>
      <c r="Q13" s="1210" t="str">
        <f t="shared" si="10"/>
        <v/>
      </c>
      <c r="R13" s="1211"/>
      <c r="T13" s="1210">
        <f>IFERROR(T12/T6,"")</f>
        <v>0.71342210302347198</v>
      </c>
    </row>
    <row r="14" spans="1:26" ht="5.25" customHeight="1">
      <c r="B14" s="1209"/>
      <c r="C14" s="1209"/>
      <c r="D14" s="1209"/>
      <c r="E14" s="1209"/>
      <c r="F14" s="1209"/>
      <c r="G14" s="1209"/>
      <c r="H14" s="1210"/>
      <c r="I14" s="1210"/>
      <c r="J14" s="1210"/>
      <c r="K14" s="1210"/>
      <c r="L14" s="1210"/>
      <c r="M14" s="1210"/>
      <c r="N14" s="1210"/>
      <c r="O14" s="1210"/>
      <c r="P14" s="1210"/>
      <c r="Q14" s="1210"/>
      <c r="R14" s="1211"/>
      <c r="T14" s="1210"/>
      <c r="U14"/>
      <c r="V14"/>
      <c r="W14"/>
      <c r="X14"/>
      <c r="Y14"/>
      <c r="Z14"/>
    </row>
    <row r="15" spans="1:26">
      <c r="A15" s="1172" t="s">
        <v>833</v>
      </c>
      <c r="B15" s="1211" t="s">
        <v>744</v>
      </c>
      <c r="C15" s="1213" t="str">
        <f t="array" ref="C15">IFERROR(IF(AND(Input!$C$2='Drop Downs'!$AR$2,C$3&lt;='Drop Downs'!$AS$2),-INDEX('Input_P&amp;L'!$H$2:$GE$13,MATCH($C$1,'Input_P&amp;L'!$F$2:$F$13,0),MATCH($A15&amp;C$4,'Input_P&amp;L'!$H$19:$GE$19&amp;'Input_P&amp;L'!$H$21:$GE$21,0))/$W$5,IF(AND(Input!$C$2='Drop Downs'!$AR$3,C$3&lt;='Drop Downs'!$AS$3),-INDEX('Input_P&amp;L'!$H$2:$GE$13,MATCH($C$1,'Input_P&amp;L'!$F$2:$F$13,0),MATCH($A15&amp;C$4,'Input_P&amp;L'!$H$19:$GE$19&amp;'Input_P&amp;L'!$H$21:$GE$21,0))/$W$5,IF(AND(Input!$C$2='Drop Downs'!$AR$4,C$3&lt;='Drop Downs'!$AS$4),-INDEX('Input_P&amp;L'!$H$2:$GE$13,MATCH($C$1,'Input_P&amp;L'!$F$2:$F$13,0),MATCH($A15&amp;C$4,'Input_P&amp;L'!$H$19:$GE$19&amp;'Input_P&amp;L'!$H$21:$GE$21,0))/$W$5,""))),"")</f>
        <v/>
      </c>
      <c r="D15" s="1213" t="str">
        <f t="array" ref="D15">IFERROR(IF(AND(Input!$C$2='Drop Downs'!$AR$2,D$3&lt;='Drop Downs'!$AS$2),-INDEX('Input_P&amp;L'!$H$2:$GE$13,MATCH($C$1,'Input_P&amp;L'!$F$2:$F$13,0),MATCH($A15&amp;D$4,'Input_P&amp;L'!$H$19:$GE$19&amp;'Input_P&amp;L'!$H$21:$GE$21,0))/$W$5,IF(AND(Input!$C$2='Drop Downs'!$AR$3,D$3&lt;='Drop Downs'!$AS$3),-INDEX('Input_P&amp;L'!$H$2:$GE$13,MATCH($C$1,'Input_P&amp;L'!$F$2:$F$13,0),MATCH($A15&amp;D$4,'Input_P&amp;L'!$H$19:$GE$19&amp;'Input_P&amp;L'!$H$21:$GE$21,0))/$W$5,IF(AND(Input!$C$2='Drop Downs'!$AR$4,D$3&lt;='Drop Downs'!$AS$4),-INDEX('Input_P&amp;L'!$H$2:$GE$13,MATCH($C$1,'Input_P&amp;L'!$F$2:$F$13,0),MATCH($A15&amp;D$4,'Input_P&amp;L'!$H$19:$GE$19&amp;'Input_P&amp;L'!$H$21:$GE$21,0))/$W$5,""))),"")</f>
        <v/>
      </c>
      <c r="E15" s="1213" t="str">
        <f t="array" ref="E15">IFERROR(IF(AND(Input!$C$2='Drop Downs'!$AR$2,E$3&lt;='Drop Downs'!$AS$2),-INDEX('Input_P&amp;L'!$H$2:$GE$13,MATCH($C$1,'Input_P&amp;L'!$F$2:$F$13,0),MATCH($A15&amp;E$4,'Input_P&amp;L'!$H$19:$GE$19&amp;'Input_P&amp;L'!$H$21:$GE$21,0))/$W$5,IF(AND(Input!$C$2='Drop Downs'!$AR$3,E$3&lt;='Drop Downs'!$AS$3),-INDEX('Input_P&amp;L'!$H$2:$GE$13,MATCH($C$1,'Input_P&amp;L'!$F$2:$F$13,0),MATCH($A15&amp;E$4,'Input_P&amp;L'!$H$19:$GE$19&amp;'Input_P&amp;L'!$H$21:$GE$21,0))/$W$5,IF(AND(Input!$C$2='Drop Downs'!$AR$4,E$3&lt;='Drop Downs'!$AS$4),-INDEX('Input_P&amp;L'!$H$2:$GE$13,MATCH($C$1,'Input_P&amp;L'!$F$2:$F$13,0),MATCH($A15&amp;E$4,'Input_P&amp;L'!$H$19:$GE$19&amp;'Input_P&amp;L'!$H$21:$GE$21,0))/$W$5,""))),"")</f>
        <v/>
      </c>
      <c r="F15" s="1213" t="str">
        <f t="array" ref="F15">IFERROR(IF(AND(Input!$C$2='Drop Downs'!$AR$2,F$3&lt;='Drop Downs'!$AS$2),-INDEX('Input_P&amp;L'!$H$2:$GE$13,MATCH($C$1,'Input_P&amp;L'!$F$2:$F$13,0),MATCH($A15&amp;F$4,'Input_P&amp;L'!$H$19:$GE$19&amp;'Input_P&amp;L'!$H$21:$GE$21,0))/$W$5,IF(AND(Input!$C$2='Drop Downs'!$AR$3,F$3&lt;='Drop Downs'!$AS$3),-INDEX('Input_P&amp;L'!$H$2:$GE$13,MATCH($C$1,'Input_P&amp;L'!$F$2:$F$13,0),MATCH($A15&amp;F$4,'Input_P&amp;L'!$H$19:$GE$19&amp;'Input_P&amp;L'!$H$21:$GE$21,0))/$W$5,IF(AND(Input!$C$2='Drop Downs'!$AR$4,F$3&lt;='Drop Downs'!$AS$4),-INDEX('Input_P&amp;L'!$H$2:$GE$13,MATCH($C$1,'Input_P&amp;L'!$F$2:$F$13,0),MATCH($A15&amp;F$4,'Input_P&amp;L'!$H$19:$GE$19&amp;'Input_P&amp;L'!$H$21:$GE$21,0))/$W$5,""))),"")</f>
        <v/>
      </c>
      <c r="G15" s="1213">
        <f t="array" ref="G15">IFERROR(IF(AND(Input!$C$2='Drop Downs'!$AR$2,G$3&lt;='Drop Downs'!$AS$2),-INDEX('Input_P&amp;L'!$H$2:$GE$13,MATCH($C$1,'Input_P&amp;L'!$F$2:$F$13,0),MATCH($A15&amp;G$4,'Input_P&amp;L'!$H$19:$GE$19&amp;'Input_P&amp;L'!$H$21:$GE$21,0))/$W$5,IF(AND(Input!$C$2='Drop Downs'!$AR$3,G$3&lt;='Drop Downs'!$AS$3),-INDEX('Input_P&amp;L'!$H$2:$GE$13,MATCH($C$1,'Input_P&amp;L'!$F$2:$F$13,0),MATCH($A15&amp;G$4,'Input_P&amp;L'!$H$19:$GE$19&amp;'Input_P&amp;L'!$H$21:$GE$21,0))/$W$5,IF(AND(Input!$C$2='Drop Downs'!$AR$4,G$3&lt;='Drop Downs'!$AS$4),-INDEX('Input_P&amp;L'!$H$2:$GE$13,MATCH($C$1,'Input_P&amp;L'!$F$2:$F$13,0),MATCH($A15&amp;G$4,'Input_P&amp;L'!$H$19:$GE$19&amp;'Input_P&amp;L'!$H$21:$GE$21,0))/$W$5,""))),"")</f>
        <v>0</v>
      </c>
      <c r="H15" s="1213">
        <f t="array" ref="H15">IFERROR(IF(AND(Input!$C$2='Drop Downs'!$AR$2,H$3&lt;='Drop Downs'!$AS$2),-INDEX('Input_P&amp;L'!$H$2:$GE$13,MATCH($C$1,'Input_P&amp;L'!$F$2:$F$13,0),MATCH($A15&amp;H$4,'Input_P&amp;L'!$H$19:$GE$19&amp;'Input_P&amp;L'!$H$21:$GE$21,0))/$W$5,IF(AND(Input!$C$2='Drop Downs'!$AR$3,H$3&lt;='Drop Downs'!$AS$3),-INDEX('Input_P&amp;L'!$H$2:$GE$13,MATCH($C$1,'Input_P&amp;L'!$F$2:$F$13,0),MATCH($A15&amp;H$4,'Input_P&amp;L'!$H$19:$GE$19&amp;'Input_P&amp;L'!$H$21:$GE$21,0))/$W$5,IF(AND(Input!$C$2='Drop Downs'!$AR$4,H$3&lt;='Drop Downs'!$AS$4),-INDEX('Input_P&amp;L'!$H$2:$GE$13,MATCH($C$1,'Input_P&amp;L'!$F$2:$F$13,0),MATCH($A15&amp;H$4,'Input_P&amp;L'!$H$19:$GE$19&amp;'Input_P&amp;L'!$H$21:$GE$21,0))/$W$5,""))),"")</f>
        <v>-191589375</v>
      </c>
      <c r="I15" s="1213">
        <f t="array" ref="I15">IFERROR(IF(AND(Input!$C$2='Drop Downs'!$AR$2,I$3&lt;='Drop Downs'!$AS$2),-INDEX('Input_P&amp;L'!$H$2:$GE$13,MATCH($C$1,'Input_P&amp;L'!$F$2:$F$13,0),MATCH($A15&amp;I$4,'Input_P&amp;L'!$H$19:$GE$19&amp;'Input_P&amp;L'!$H$21:$GE$21,0))/$W$5,IF(AND(Input!$C$2='Drop Downs'!$AR$3,I$3&lt;='Drop Downs'!$AS$3),-INDEX('Input_P&amp;L'!$H$2:$GE$13,MATCH($C$1,'Input_P&amp;L'!$F$2:$F$13,0),MATCH($A15&amp;I$4,'Input_P&amp;L'!$H$19:$GE$19&amp;'Input_P&amp;L'!$H$21:$GE$21,0))/$W$5,IF(AND(Input!$C$2='Drop Downs'!$AR$4,I$3&lt;='Drop Downs'!$AS$4),-INDEX('Input_P&amp;L'!$H$2:$GE$13,MATCH($C$1,'Input_P&amp;L'!$F$2:$F$13,0),MATCH($A15&amp;I$4,'Input_P&amp;L'!$H$19:$GE$19&amp;'Input_P&amp;L'!$H$21:$GE$21,0))/$W$5,""))),"")</f>
        <v>-155099473</v>
      </c>
      <c r="J15" s="1213">
        <f t="array" ref="J15">IFERROR(IF(AND(Input!$C$2='Drop Downs'!$AR$2,J$3&lt;='Drop Downs'!$AS$2),-INDEX('Input_P&amp;L'!$H$2:$GE$13,MATCH($C$1,'Input_P&amp;L'!$F$2:$F$13,0),MATCH($A15&amp;J$4,'Input_P&amp;L'!$H$19:$GE$19&amp;'Input_P&amp;L'!$H$21:$GE$21,0))/$W$5,IF(AND(Input!$C$2='Drop Downs'!$AR$3,J$3&lt;='Drop Downs'!$AS$3),-INDEX('Input_P&amp;L'!$H$2:$GE$13,MATCH($C$1,'Input_P&amp;L'!$F$2:$F$13,0),MATCH($A15&amp;J$4,'Input_P&amp;L'!$H$19:$GE$19&amp;'Input_P&amp;L'!$H$21:$GE$21,0))/$W$5,IF(AND(Input!$C$2='Drop Downs'!$AR$4,J$3&lt;='Drop Downs'!$AS$4),-INDEX('Input_P&amp;L'!$H$2:$GE$13,MATCH($C$1,'Input_P&amp;L'!$F$2:$F$13,0),MATCH($A15&amp;J$4,'Input_P&amp;L'!$H$19:$GE$19&amp;'Input_P&amp;L'!$H$21:$GE$21,0))/$W$5,""))),"")</f>
        <v>-233065366</v>
      </c>
      <c r="K15" s="1213">
        <f t="array" ref="K15">IFERROR(IF(AND(Input!$C$2='Drop Downs'!$AR$2,K$3&lt;='Drop Downs'!$AS$2),-INDEX('Input_P&amp;L'!$H$2:$GE$13,MATCH($C$1,'Input_P&amp;L'!$F$2:$F$13,0),MATCH($A15&amp;K$4,'Input_P&amp;L'!$H$19:$GE$19&amp;'Input_P&amp;L'!$H$21:$GE$21,0))/$W$5,IF(AND(Input!$C$2='Drop Downs'!$AR$3,K$3&lt;='Drop Downs'!$AS$3),-INDEX('Input_P&amp;L'!$H$2:$GE$13,MATCH($C$1,'Input_P&amp;L'!$F$2:$F$13,0),MATCH($A15&amp;K$4,'Input_P&amp;L'!$H$19:$GE$19&amp;'Input_P&amp;L'!$H$21:$GE$21,0))/$W$5,IF(AND(Input!$C$2='Drop Downs'!$AR$4,K$3&lt;='Drop Downs'!$AS$4),-INDEX('Input_P&amp;L'!$H$2:$GE$13,MATCH($C$1,'Input_P&amp;L'!$F$2:$F$13,0),MATCH($A15&amp;K$4,'Input_P&amp;L'!$H$19:$GE$19&amp;'Input_P&amp;L'!$H$21:$GE$21,0))/$W$5,""))),"")</f>
        <v>-410636283</v>
      </c>
      <c r="L15" s="1213">
        <f t="array" ref="L15">IFERROR(IF(AND(Input!$C$2='Drop Downs'!$AR$2,L$3&lt;='Drop Downs'!$AS$2),-INDEX('Input_P&amp;L'!$H$2:$GE$13,MATCH($C$1,'Input_P&amp;L'!$F$2:$F$13,0),MATCH($A15&amp;L$4,'Input_P&amp;L'!$H$19:$GE$19&amp;'Input_P&amp;L'!$H$21:$GE$21,0))/$W$5,IF(AND(Input!$C$2='Drop Downs'!$AR$3,L$3&lt;='Drop Downs'!$AS$3),-INDEX('Input_P&amp;L'!$H$2:$GE$13,MATCH($C$1,'Input_P&amp;L'!$F$2:$F$13,0),MATCH($A15&amp;L$4,'Input_P&amp;L'!$H$19:$GE$19&amp;'Input_P&amp;L'!$H$21:$GE$21,0))/$W$5,IF(AND(Input!$C$2='Drop Downs'!$AR$4,L$3&lt;='Drop Downs'!$AS$4),-INDEX('Input_P&amp;L'!$H$2:$GE$13,MATCH($C$1,'Input_P&amp;L'!$F$2:$F$13,0),MATCH($A15&amp;L$4,'Input_P&amp;L'!$H$19:$GE$19&amp;'Input_P&amp;L'!$H$21:$GE$21,0))/$W$5,""))),"")</f>
        <v>-515507949.99999994</v>
      </c>
      <c r="M15" s="1213">
        <f t="array" ref="M15">IFERROR(IF(AND(Input!$C$2='Drop Downs'!$AR$2,M$3&lt;='Drop Downs'!$AS$2),-INDEX('Input_P&amp;L'!$H$2:$GE$13,MATCH($C$1,'Input_P&amp;L'!$F$2:$F$13,0),MATCH($A15&amp;M$4,'Input_P&amp;L'!$H$19:$GE$19&amp;'Input_P&amp;L'!$H$21:$GE$21,0))/$W$5,IF(AND(Input!$C$2='Drop Downs'!$AR$3,M$3&lt;='Drop Downs'!$AS$3),-INDEX('Input_P&amp;L'!$H$2:$GE$13,MATCH($C$1,'Input_P&amp;L'!$F$2:$F$13,0),MATCH($A15&amp;M$4,'Input_P&amp;L'!$H$19:$GE$19&amp;'Input_P&amp;L'!$H$21:$GE$21,0))/$W$5,IF(AND(Input!$C$2='Drop Downs'!$AR$4,M$3&lt;='Drop Downs'!$AS$4),-INDEX('Input_P&amp;L'!$H$2:$GE$13,MATCH($C$1,'Input_P&amp;L'!$F$2:$F$13,0),MATCH($A15&amp;M$4,'Input_P&amp;L'!$H$19:$GE$19&amp;'Input_P&amp;L'!$H$21:$GE$21,0))/$W$5,""))),"")</f>
        <v>-612828450</v>
      </c>
      <c r="N15" s="1213">
        <f t="array" ref="N15">IFERROR(IF(AND(Input!$C$2='Drop Downs'!$AR$2,N$3&lt;='Drop Downs'!$AS$2),-INDEX('Input_P&amp;L'!$H$2:$GE$13,MATCH($C$1,'Input_P&amp;L'!$F$2:$F$13,0),MATCH($A15&amp;N$4,'Input_P&amp;L'!$H$19:$GE$19&amp;'Input_P&amp;L'!$H$21:$GE$21,0))/$W$5,IF(AND(Input!$C$2='Drop Downs'!$AR$3,N$3&lt;='Drop Downs'!$AS$3),-INDEX('Input_P&amp;L'!$H$2:$GE$13,MATCH($C$1,'Input_P&amp;L'!$F$2:$F$13,0),MATCH($A15&amp;N$4,'Input_P&amp;L'!$H$19:$GE$19&amp;'Input_P&amp;L'!$H$21:$GE$21,0))/$W$5,IF(AND(Input!$C$2='Drop Downs'!$AR$4,N$3&lt;='Drop Downs'!$AS$4),-INDEX('Input_P&amp;L'!$H$2:$GE$13,MATCH($C$1,'Input_P&amp;L'!$F$2:$F$13,0),MATCH($A15&amp;N$4,'Input_P&amp;L'!$H$19:$GE$19&amp;'Input_P&amp;L'!$H$21:$GE$21,0))/$W$5,""))),"")</f>
        <v>-561207770</v>
      </c>
      <c r="O15" s="1213">
        <f t="array" ref="O15">IFERROR(IF(AND(Input!$C$2='Drop Downs'!$AR$2,O$3&lt;='Drop Downs'!$AS$2),-INDEX('Input_P&amp;L'!$H$2:$GE$13,MATCH($C$1,'Input_P&amp;L'!$F$2:$F$13,0),MATCH($A15&amp;O$4,'Input_P&amp;L'!$H$19:$GE$19&amp;'Input_P&amp;L'!$H$21:$GE$21,0))/$W$5,IF(AND(Input!$C$2='Drop Downs'!$AR$3,O$3&lt;='Drop Downs'!$AS$3),-INDEX('Input_P&amp;L'!$H$2:$GE$13,MATCH($C$1,'Input_P&amp;L'!$F$2:$F$13,0),MATCH($A15&amp;O$4,'Input_P&amp;L'!$H$19:$GE$19&amp;'Input_P&amp;L'!$H$21:$GE$21,0))/$W$5,IF(AND(Input!$C$2='Drop Downs'!$AR$4,O$3&lt;='Drop Downs'!$AS$4),-INDEX('Input_P&amp;L'!$H$2:$GE$13,MATCH($C$1,'Input_P&amp;L'!$F$2:$F$13,0),MATCH($A15&amp;O$4,'Input_P&amp;L'!$H$19:$GE$19&amp;'Input_P&amp;L'!$H$21:$GE$21,0))/$W$5,""))),"")</f>
        <v>-621900536</v>
      </c>
      <c r="P15" s="1213" t="str">
        <f t="array" ref="P15">IFERROR(IF(AND(Input!$C$2='Drop Downs'!$AR$2,P$3&lt;='Drop Downs'!$AS$2),-INDEX('Input_P&amp;L'!$H$2:$GE$13,MATCH($C$1,'Input_P&amp;L'!$F$2:$F$13,0),MATCH($A15&amp;P$4,'Input_P&amp;L'!$H$19:$GE$19&amp;'Input_P&amp;L'!$H$21:$GE$21,0))/$W$5,IF(AND(Input!$C$2='Drop Downs'!$AR$3,P$3&lt;='Drop Downs'!$AS$3),-INDEX('Input_P&amp;L'!$H$2:$GE$13,MATCH($C$1,'Input_P&amp;L'!$F$2:$F$13,0),MATCH($A15&amp;P$4,'Input_P&amp;L'!$H$19:$GE$19&amp;'Input_P&amp;L'!$H$21:$GE$21,0))/$W$5,IF(AND(Input!$C$2='Drop Downs'!$AR$4,P$3&lt;='Drop Downs'!$AS$4),-INDEX('Input_P&amp;L'!$H$2:$GE$13,MATCH($C$1,'Input_P&amp;L'!$F$2:$F$13,0),MATCH($A15&amp;P$4,'Input_P&amp;L'!$H$19:$GE$19&amp;'Input_P&amp;L'!$H$21:$GE$21,0))/$W$5,""))),"")</f>
        <v/>
      </c>
      <c r="Q15" s="1213" t="str">
        <f t="array" ref="Q15">IFERROR(IF(AND(Input!$C$2='Drop Downs'!$AR$2,Q$3&lt;='Drop Downs'!$AS$2),-INDEX('Input_P&amp;L'!$H$2:$GE$13,MATCH($C$1,'Input_P&amp;L'!$F$2:$F$13,0),MATCH($A15&amp;Q$4,'Input_P&amp;L'!$H$19:$GE$19&amp;'Input_P&amp;L'!$H$21:$GE$21,0))/$W$5,IF(AND(Input!$C$2='Drop Downs'!$AR$3,Q$3&lt;='Drop Downs'!$AS$3),-INDEX('Input_P&amp;L'!$H$2:$GE$13,MATCH($C$1,'Input_P&amp;L'!$F$2:$F$13,0),MATCH($A15&amp;Q$4,'Input_P&amp;L'!$H$19:$GE$19&amp;'Input_P&amp;L'!$H$21:$GE$21,0))/$W$5,IF(AND(Input!$C$2='Drop Downs'!$AR$4,Q$3&lt;='Drop Downs'!$AS$4),-INDEX('Input_P&amp;L'!$H$2:$GE$13,MATCH($C$1,'Input_P&amp;L'!$F$2:$F$13,0),MATCH($A15&amp;Q$4,'Input_P&amp;L'!$H$19:$GE$19&amp;'Input_P&amp;L'!$H$21:$GE$21,0))/$W$5,""))),"")</f>
        <v/>
      </c>
      <c r="R15" s="1213" t="str">
        <f t="array" ref="R15">IFERROR(IF(AND(Input!$C$2='Drop Downs'!$AR$2,R$3&lt;='Drop Downs'!$AS$2),-INDEX('Input_P&amp;L'!$H$2:$GE$13,MATCH($C$1,'Input_P&amp;L'!$F$2:$F$13,0),MATCH($A15&amp;R$4,'Input_P&amp;L'!$H$19:$GE$19&amp;'Input_P&amp;L'!$H$21:$GE$21,0))/$W$5,IF(AND(Input!$C$2='Drop Downs'!$AR$3,R$3&lt;='Drop Downs'!$AS$3),-INDEX('Input_P&amp;L'!$H$2:$GE$13,MATCH($C$1,'Input_P&amp;L'!$F$2:$F$13,0),MATCH($A15&amp;R$4,'Input_P&amp;L'!$H$19:$GE$19&amp;'Input_P&amp;L'!$H$21:$GE$21,0))/$W$5,IF(AND(Input!$C$2='Drop Downs'!$AR$4,R$3&lt;='Drop Downs'!$AS$4),-INDEX('Input_P&amp;L'!$H$2:$GE$13,MATCH($C$1,'Input_P&amp;L'!$F$2:$F$13,0),MATCH($A15&amp;R$4,'Input_P&amp;L'!$H$19:$GE$19&amp;'Input_P&amp;L'!$H$21:$GE$21,0))/$W$5,""))),"")</f>
        <v/>
      </c>
      <c r="T15" s="1205">
        <f>SUM(C15:Q15)</f>
        <v>-3301835203</v>
      </c>
      <c r="U15"/>
      <c r="V15"/>
      <c r="W15"/>
      <c r="X15"/>
      <c r="Y15"/>
      <c r="Z15"/>
    </row>
    <row r="16" spans="1:26">
      <c r="B16" s="1209" t="s">
        <v>906</v>
      </c>
      <c r="C16" s="1215" t="str">
        <f t="shared" ref="C16:H16" si="11">IFERROR(-C15/C6,"")</f>
        <v/>
      </c>
      <c r="D16" s="1215" t="str">
        <f t="shared" si="11"/>
        <v/>
      </c>
      <c r="E16" s="1215" t="str">
        <f t="shared" si="11"/>
        <v/>
      </c>
      <c r="F16" s="1215" t="str">
        <f t="shared" si="11"/>
        <v/>
      </c>
      <c r="G16" s="1215" t="str">
        <f t="shared" si="11"/>
        <v/>
      </c>
      <c r="H16" s="1210">
        <f t="shared" si="11"/>
        <v>1.2400221546515058</v>
      </c>
      <c r="I16" s="1210">
        <f t="shared" ref="I16:Q16" si="12">IFERROR(-I15/I6,"")</f>
        <v>0.57560143153891019</v>
      </c>
      <c r="J16" s="1210">
        <f t="shared" si="12"/>
        <v>0.44084942777566244</v>
      </c>
      <c r="K16" s="1210">
        <f t="shared" si="12"/>
        <v>0.5089971219236098</v>
      </c>
      <c r="L16" s="1210">
        <f t="shared" si="12"/>
        <v>0.45094494560568915</v>
      </c>
      <c r="M16" s="1210">
        <f t="shared" si="12"/>
        <v>0.40984456260570229</v>
      </c>
      <c r="N16" s="1210">
        <f t="shared" si="12"/>
        <v>0.3443320405026552</v>
      </c>
      <c r="O16" s="1210">
        <f t="shared" si="12"/>
        <v>0.35006459903821163</v>
      </c>
      <c r="P16" s="1210" t="str">
        <f t="shared" si="12"/>
        <v/>
      </c>
      <c r="Q16" s="1210" t="str">
        <f t="shared" si="12"/>
        <v/>
      </c>
      <c r="R16" s="1216"/>
      <c r="S16" s="1217"/>
      <c r="T16" s="1210">
        <f>IFERROR(-T15/T6,"")</f>
        <v>0.42308391204886775</v>
      </c>
      <c r="U16"/>
      <c r="V16"/>
      <c r="W16"/>
      <c r="X16"/>
      <c r="Y16"/>
      <c r="Z16"/>
    </row>
    <row r="17" spans="1:26">
      <c r="A17" s="1172" t="s">
        <v>750</v>
      </c>
      <c r="B17" s="1211" t="s">
        <v>750</v>
      </c>
      <c r="C17" s="1213" t="str">
        <f t="array" ref="C17">IFERROR(IF(AND(Input!$C$2='Drop Downs'!$AR$2,C$3&lt;='Drop Downs'!$AS$2),-INDEX('Input_P&amp;L'!$H$2:$GE$13,MATCH($C$1,'Input_P&amp;L'!$F$2:$F$13,0),MATCH($A17&amp;C$4,'Input_P&amp;L'!$H$19:$GE$19&amp;'Input_P&amp;L'!$H$21:$GE$21,0))/$W$5,IF(AND(Input!$C$2='Drop Downs'!$AR$3,C$3&lt;='Drop Downs'!$AS$3),-INDEX('Input_P&amp;L'!$H$2:$GE$13,MATCH($C$1,'Input_P&amp;L'!$F$2:$F$13,0),MATCH($A17&amp;C$4,'Input_P&amp;L'!$H$19:$GE$19&amp;'Input_P&amp;L'!$H$21:$GE$21,0))/$W$5,IF(AND(Input!$C$2='Drop Downs'!$AR$4,C$3&lt;='Drop Downs'!$AS$4),-INDEX('Input_P&amp;L'!$H$2:$GE$13,MATCH($C$1,'Input_P&amp;L'!$F$2:$F$13,0),MATCH($A17&amp;C$4,'Input_P&amp;L'!$H$19:$GE$19&amp;'Input_P&amp;L'!$H$21:$GE$21,0))/$W$5,""))),"")</f>
        <v/>
      </c>
      <c r="D17" s="1213" t="str">
        <f t="array" ref="D17">IFERROR(IF(AND(Input!$C$2='Drop Downs'!$AR$2,D$3&lt;='Drop Downs'!$AS$2),-INDEX('Input_P&amp;L'!$H$2:$GE$13,MATCH($C$1,'Input_P&amp;L'!$F$2:$F$13,0),MATCH($A17&amp;D$4,'Input_P&amp;L'!$H$19:$GE$19&amp;'Input_P&amp;L'!$H$21:$GE$21,0))/$W$5,IF(AND(Input!$C$2='Drop Downs'!$AR$3,D$3&lt;='Drop Downs'!$AS$3),-INDEX('Input_P&amp;L'!$H$2:$GE$13,MATCH($C$1,'Input_P&amp;L'!$F$2:$F$13,0),MATCH($A17&amp;D$4,'Input_P&amp;L'!$H$19:$GE$19&amp;'Input_P&amp;L'!$H$21:$GE$21,0))/$W$5,IF(AND(Input!$C$2='Drop Downs'!$AR$4,D$3&lt;='Drop Downs'!$AS$4),-INDEX('Input_P&amp;L'!$H$2:$GE$13,MATCH($C$1,'Input_P&amp;L'!$F$2:$F$13,0),MATCH($A17&amp;D$4,'Input_P&amp;L'!$H$19:$GE$19&amp;'Input_P&amp;L'!$H$21:$GE$21,0))/$W$5,""))),"")</f>
        <v/>
      </c>
      <c r="E17" s="1213" t="str">
        <f t="array" ref="E17">IFERROR(IF(AND(Input!$C$2='Drop Downs'!$AR$2,E$3&lt;='Drop Downs'!$AS$2),-INDEX('Input_P&amp;L'!$H$2:$GE$13,MATCH($C$1,'Input_P&amp;L'!$F$2:$F$13,0),MATCH($A17&amp;E$4,'Input_P&amp;L'!$H$19:$GE$19&amp;'Input_P&amp;L'!$H$21:$GE$21,0))/$W$5,IF(AND(Input!$C$2='Drop Downs'!$AR$3,E$3&lt;='Drop Downs'!$AS$3),-INDEX('Input_P&amp;L'!$H$2:$GE$13,MATCH($C$1,'Input_P&amp;L'!$F$2:$F$13,0),MATCH($A17&amp;E$4,'Input_P&amp;L'!$H$19:$GE$19&amp;'Input_P&amp;L'!$H$21:$GE$21,0))/$W$5,IF(AND(Input!$C$2='Drop Downs'!$AR$4,E$3&lt;='Drop Downs'!$AS$4),-INDEX('Input_P&amp;L'!$H$2:$GE$13,MATCH($C$1,'Input_P&amp;L'!$F$2:$F$13,0),MATCH($A17&amp;E$4,'Input_P&amp;L'!$H$19:$GE$19&amp;'Input_P&amp;L'!$H$21:$GE$21,0))/$W$5,""))),"")</f>
        <v/>
      </c>
      <c r="F17" s="1213" t="str">
        <f t="array" ref="F17">IFERROR(IF(AND(Input!$C$2='Drop Downs'!$AR$2,F$3&lt;='Drop Downs'!$AS$2),-INDEX('Input_P&amp;L'!$H$2:$GE$13,MATCH($C$1,'Input_P&amp;L'!$F$2:$F$13,0),MATCH($A17&amp;F$4,'Input_P&amp;L'!$H$19:$GE$19&amp;'Input_P&amp;L'!$H$21:$GE$21,0))/$W$5,IF(AND(Input!$C$2='Drop Downs'!$AR$3,F$3&lt;='Drop Downs'!$AS$3),-INDEX('Input_P&amp;L'!$H$2:$GE$13,MATCH($C$1,'Input_P&amp;L'!$F$2:$F$13,0),MATCH($A17&amp;F$4,'Input_P&amp;L'!$H$19:$GE$19&amp;'Input_P&amp;L'!$H$21:$GE$21,0))/$W$5,IF(AND(Input!$C$2='Drop Downs'!$AR$4,F$3&lt;='Drop Downs'!$AS$4),-INDEX('Input_P&amp;L'!$H$2:$GE$13,MATCH($C$1,'Input_P&amp;L'!$F$2:$F$13,0),MATCH($A17&amp;F$4,'Input_P&amp;L'!$H$19:$GE$19&amp;'Input_P&amp;L'!$H$21:$GE$21,0))/$W$5,""))),"")</f>
        <v/>
      </c>
      <c r="G17" s="1213" t="str">
        <f t="array" ref="G17">IFERROR(IF(AND(Input!$C$2='Drop Downs'!$AR$2,G$3&lt;='Drop Downs'!$AS$2),-INDEX('Input_P&amp;L'!$H$2:$GE$13,MATCH($C$1,'Input_P&amp;L'!$F$2:$F$13,0),MATCH($A17&amp;G$4,'Input_P&amp;L'!$H$19:$GE$19&amp;'Input_P&amp;L'!$H$21:$GE$21,0))/$W$5,IF(AND(Input!$C$2='Drop Downs'!$AR$3,G$3&lt;='Drop Downs'!$AS$3),-INDEX('Input_P&amp;L'!$H$2:$GE$13,MATCH($C$1,'Input_P&amp;L'!$F$2:$F$13,0),MATCH($A17&amp;G$4,'Input_P&amp;L'!$H$19:$GE$19&amp;'Input_P&amp;L'!$H$21:$GE$21,0))/$W$5,IF(AND(Input!$C$2='Drop Downs'!$AR$4,G$3&lt;='Drop Downs'!$AS$4),-INDEX('Input_P&amp;L'!$H$2:$GE$13,MATCH($C$1,'Input_P&amp;L'!$F$2:$F$13,0),MATCH($A17&amp;G$4,'Input_P&amp;L'!$H$19:$GE$19&amp;'Input_P&amp;L'!$H$21:$GE$21,0))/$W$5,""))),"")</f>
        <v/>
      </c>
      <c r="H17" s="1213">
        <f t="array" ref="H17">IFERROR(IF(AND(Input!$C$2='Drop Downs'!$AR$2,H$3&lt;='Drop Downs'!$AS$2),-INDEX('Input_P&amp;L'!$H$2:$GE$13,MATCH($C$1,'Input_P&amp;L'!$F$2:$F$13,0),MATCH($A17&amp;H$4,'Input_P&amp;L'!$H$19:$GE$19&amp;'Input_P&amp;L'!$H$21:$GE$21,0))/$W$5,IF(AND(Input!$C$2='Drop Downs'!$AR$3,H$3&lt;='Drop Downs'!$AS$3),-INDEX('Input_P&amp;L'!$H$2:$GE$13,MATCH($C$1,'Input_P&amp;L'!$F$2:$F$13,0),MATCH($A17&amp;H$4,'Input_P&amp;L'!$H$19:$GE$19&amp;'Input_P&amp;L'!$H$21:$GE$21,0))/$W$5,IF(AND(Input!$C$2='Drop Downs'!$AR$4,H$3&lt;='Drop Downs'!$AS$4),-INDEX('Input_P&amp;L'!$H$2:$GE$13,MATCH($C$1,'Input_P&amp;L'!$F$2:$F$13,0),MATCH($A17&amp;H$4,'Input_P&amp;L'!$H$19:$GE$19&amp;'Input_P&amp;L'!$H$21:$GE$21,0))/$W$5,""))),"")</f>
        <v>0</v>
      </c>
      <c r="I17" s="1213">
        <f t="array" ref="I17">IFERROR(IF(AND(Input!$C$2='Drop Downs'!$AR$2,I$3&lt;='Drop Downs'!$AS$2),-INDEX('Input_P&amp;L'!$H$2:$GE$13,MATCH($C$1,'Input_P&amp;L'!$F$2:$F$13,0),MATCH($A17&amp;I$4,'Input_P&amp;L'!$H$19:$GE$19&amp;'Input_P&amp;L'!$H$21:$GE$21,0))/$W$5,IF(AND(Input!$C$2='Drop Downs'!$AR$3,I$3&lt;='Drop Downs'!$AS$3),-INDEX('Input_P&amp;L'!$H$2:$GE$13,MATCH($C$1,'Input_P&amp;L'!$F$2:$F$13,0),MATCH($A17&amp;I$4,'Input_P&amp;L'!$H$19:$GE$19&amp;'Input_P&amp;L'!$H$21:$GE$21,0))/$W$5,IF(AND(Input!$C$2='Drop Downs'!$AR$4,I$3&lt;='Drop Downs'!$AS$4),-INDEX('Input_P&amp;L'!$H$2:$GE$13,MATCH($C$1,'Input_P&amp;L'!$F$2:$F$13,0),MATCH($A17&amp;I$4,'Input_P&amp;L'!$H$19:$GE$19&amp;'Input_P&amp;L'!$H$21:$GE$21,0))/$W$5,""))),"")</f>
        <v>0</v>
      </c>
      <c r="J17" s="1213">
        <f t="array" ref="J17">IFERROR(IF(AND(Input!$C$2='Drop Downs'!$AR$2,J$3&lt;='Drop Downs'!$AS$2),-INDEX('Input_P&amp;L'!$H$2:$GE$13,MATCH($C$1,'Input_P&amp;L'!$F$2:$F$13,0),MATCH($A17&amp;J$4,'Input_P&amp;L'!$H$19:$GE$19&amp;'Input_P&amp;L'!$H$21:$GE$21,0))/$W$5,IF(AND(Input!$C$2='Drop Downs'!$AR$3,J$3&lt;='Drop Downs'!$AS$3),-INDEX('Input_P&amp;L'!$H$2:$GE$13,MATCH($C$1,'Input_P&amp;L'!$F$2:$F$13,0),MATCH($A17&amp;J$4,'Input_P&amp;L'!$H$19:$GE$19&amp;'Input_P&amp;L'!$H$21:$GE$21,0))/$W$5,IF(AND(Input!$C$2='Drop Downs'!$AR$4,J$3&lt;='Drop Downs'!$AS$4),-INDEX('Input_P&amp;L'!$H$2:$GE$13,MATCH($C$1,'Input_P&amp;L'!$F$2:$F$13,0),MATCH($A17&amp;J$4,'Input_P&amp;L'!$H$19:$GE$19&amp;'Input_P&amp;L'!$H$21:$GE$21,0))/$W$5,""))),"")</f>
        <v>0</v>
      </c>
      <c r="K17" s="1213">
        <f t="array" ref="K17">IFERROR(IF(AND(Input!$C$2='Drop Downs'!$AR$2,K$3&lt;='Drop Downs'!$AS$2),-INDEX('Input_P&amp;L'!$H$2:$GE$13,MATCH($C$1,'Input_P&amp;L'!$F$2:$F$13,0),MATCH($A17&amp;K$4,'Input_P&amp;L'!$H$19:$GE$19&amp;'Input_P&amp;L'!$H$21:$GE$21,0))/$W$5,IF(AND(Input!$C$2='Drop Downs'!$AR$3,K$3&lt;='Drop Downs'!$AS$3),-INDEX('Input_P&amp;L'!$H$2:$GE$13,MATCH($C$1,'Input_P&amp;L'!$F$2:$F$13,0),MATCH($A17&amp;K$4,'Input_P&amp;L'!$H$19:$GE$19&amp;'Input_P&amp;L'!$H$21:$GE$21,0))/$W$5,IF(AND(Input!$C$2='Drop Downs'!$AR$4,K$3&lt;='Drop Downs'!$AS$4),-INDEX('Input_P&amp;L'!$H$2:$GE$13,MATCH($C$1,'Input_P&amp;L'!$F$2:$F$13,0),MATCH($A17&amp;K$4,'Input_P&amp;L'!$H$19:$GE$19&amp;'Input_P&amp;L'!$H$21:$GE$21,0))/$W$5,""))),"")</f>
        <v>0</v>
      </c>
      <c r="L17" s="1213">
        <f t="array" ref="L17">IFERROR(IF(AND(Input!$C$2='Drop Downs'!$AR$2,L$3&lt;='Drop Downs'!$AS$2),-INDEX('Input_P&amp;L'!$H$2:$GE$13,MATCH($C$1,'Input_P&amp;L'!$F$2:$F$13,0),MATCH($A17&amp;L$4,'Input_P&amp;L'!$H$19:$GE$19&amp;'Input_P&amp;L'!$H$21:$GE$21,0))/$W$5,IF(AND(Input!$C$2='Drop Downs'!$AR$3,L$3&lt;='Drop Downs'!$AS$3),-INDEX('Input_P&amp;L'!$H$2:$GE$13,MATCH($C$1,'Input_P&amp;L'!$F$2:$F$13,0),MATCH($A17&amp;L$4,'Input_P&amp;L'!$H$19:$GE$19&amp;'Input_P&amp;L'!$H$21:$GE$21,0))/$W$5,IF(AND(Input!$C$2='Drop Downs'!$AR$4,L$3&lt;='Drop Downs'!$AS$4),-INDEX('Input_P&amp;L'!$H$2:$GE$13,MATCH($C$1,'Input_P&amp;L'!$F$2:$F$13,0),MATCH($A17&amp;L$4,'Input_P&amp;L'!$H$19:$GE$19&amp;'Input_P&amp;L'!$H$21:$GE$21,0))/$W$5,""))),"")</f>
        <v>0</v>
      </c>
      <c r="M17" s="1213">
        <f t="array" ref="M17">IFERROR(IF(AND(Input!$C$2='Drop Downs'!$AR$2,M$3&lt;='Drop Downs'!$AS$2),-INDEX('Input_P&amp;L'!$H$2:$GE$13,MATCH($C$1,'Input_P&amp;L'!$F$2:$F$13,0),MATCH($A17&amp;M$4,'Input_P&amp;L'!$H$19:$GE$19&amp;'Input_P&amp;L'!$H$21:$GE$21,0))/$W$5,IF(AND(Input!$C$2='Drop Downs'!$AR$3,M$3&lt;='Drop Downs'!$AS$3),-INDEX('Input_P&amp;L'!$H$2:$GE$13,MATCH($C$1,'Input_P&amp;L'!$F$2:$F$13,0),MATCH($A17&amp;M$4,'Input_P&amp;L'!$H$19:$GE$19&amp;'Input_P&amp;L'!$H$21:$GE$21,0))/$W$5,IF(AND(Input!$C$2='Drop Downs'!$AR$4,M$3&lt;='Drop Downs'!$AS$4),-INDEX('Input_P&amp;L'!$H$2:$GE$13,MATCH($C$1,'Input_P&amp;L'!$F$2:$F$13,0),MATCH($A17&amp;M$4,'Input_P&amp;L'!$H$19:$GE$19&amp;'Input_P&amp;L'!$H$21:$GE$21,0))/$W$5,""))),"")</f>
        <v>0</v>
      </c>
      <c r="N17" s="1213">
        <f t="array" ref="N17">IFERROR(IF(AND(Input!$C$2='Drop Downs'!$AR$2,N$3&lt;='Drop Downs'!$AS$2),-INDEX('Input_P&amp;L'!$H$2:$GE$13,MATCH($C$1,'Input_P&amp;L'!$F$2:$F$13,0),MATCH($A17&amp;N$4,'Input_P&amp;L'!$H$19:$GE$19&amp;'Input_P&amp;L'!$H$21:$GE$21,0))/$W$5,IF(AND(Input!$C$2='Drop Downs'!$AR$3,N$3&lt;='Drop Downs'!$AS$3),-INDEX('Input_P&amp;L'!$H$2:$GE$13,MATCH($C$1,'Input_P&amp;L'!$F$2:$F$13,0),MATCH($A17&amp;N$4,'Input_P&amp;L'!$H$19:$GE$19&amp;'Input_P&amp;L'!$H$21:$GE$21,0))/$W$5,IF(AND(Input!$C$2='Drop Downs'!$AR$4,N$3&lt;='Drop Downs'!$AS$4),-INDEX('Input_P&amp;L'!$H$2:$GE$13,MATCH($C$1,'Input_P&amp;L'!$F$2:$F$13,0),MATCH($A17&amp;N$4,'Input_P&amp;L'!$H$19:$GE$19&amp;'Input_P&amp;L'!$H$21:$GE$21,0))/$W$5,""))),"")</f>
        <v>0</v>
      </c>
      <c r="O17" s="1213">
        <f t="array" ref="O17">IFERROR(IF(AND(Input!$C$2='Drop Downs'!$AR$2,O$3&lt;='Drop Downs'!$AS$2),-INDEX('Input_P&amp;L'!$H$2:$GE$13,MATCH($C$1,'Input_P&amp;L'!$F$2:$F$13,0),MATCH($A17&amp;O$4,'Input_P&amp;L'!$H$19:$GE$19&amp;'Input_P&amp;L'!$H$21:$GE$21,0))/$W$5,IF(AND(Input!$C$2='Drop Downs'!$AR$3,O$3&lt;='Drop Downs'!$AS$3),-INDEX('Input_P&amp;L'!$H$2:$GE$13,MATCH($C$1,'Input_P&amp;L'!$F$2:$F$13,0),MATCH($A17&amp;O$4,'Input_P&amp;L'!$H$19:$GE$19&amp;'Input_P&amp;L'!$H$21:$GE$21,0))/$W$5,IF(AND(Input!$C$2='Drop Downs'!$AR$4,O$3&lt;='Drop Downs'!$AS$4),-INDEX('Input_P&amp;L'!$H$2:$GE$13,MATCH($C$1,'Input_P&amp;L'!$F$2:$F$13,0),MATCH($A17&amp;O$4,'Input_P&amp;L'!$H$19:$GE$19&amp;'Input_P&amp;L'!$H$21:$GE$21,0))/$W$5,""))),"")</f>
        <v>0</v>
      </c>
      <c r="P17" s="1213" t="str">
        <f t="array" ref="P17">IFERROR(IF(AND(Input!$C$2='Drop Downs'!$AR$2,P$3&lt;='Drop Downs'!$AS$2),-INDEX('Input_P&amp;L'!$H$2:$GE$13,MATCH($C$1,'Input_P&amp;L'!$F$2:$F$13,0),MATCH($A17&amp;P$4,'Input_P&amp;L'!$H$19:$GE$19&amp;'Input_P&amp;L'!$H$21:$GE$21,0))/$W$5,IF(AND(Input!$C$2='Drop Downs'!$AR$3,P$3&lt;='Drop Downs'!$AS$3),-INDEX('Input_P&amp;L'!$H$2:$GE$13,MATCH($C$1,'Input_P&amp;L'!$F$2:$F$13,0),MATCH($A17&amp;P$4,'Input_P&amp;L'!$H$19:$GE$19&amp;'Input_P&amp;L'!$H$21:$GE$21,0))/$W$5,IF(AND(Input!$C$2='Drop Downs'!$AR$4,P$3&lt;='Drop Downs'!$AS$4),-INDEX('Input_P&amp;L'!$H$2:$GE$13,MATCH($C$1,'Input_P&amp;L'!$F$2:$F$13,0),MATCH($A17&amp;P$4,'Input_P&amp;L'!$H$19:$GE$19&amp;'Input_P&amp;L'!$H$21:$GE$21,0))/$W$5,""))),"")</f>
        <v/>
      </c>
      <c r="Q17" s="1213" t="str">
        <f t="array" ref="Q17">IFERROR(IF(AND(Input!$C$2='Drop Downs'!$AR$2,Q$3&lt;='Drop Downs'!$AS$2),-INDEX('Input_P&amp;L'!$H$2:$GE$13,MATCH($C$1,'Input_P&amp;L'!$F$2:$F$13,0),MATCH($A17&amp;Q$4,'Input_P&amp;L'!$H$19:$GE$19&amp;'Input_P&amp;L'!$H$21:$GE$21,0))/$W$5,IF(AND(Input!$C$2='Drop Downs'!$AR$3,Q$3&lt;='Drop Downs'!$AS$3),-INDEX('Input_P&amp;L'!$H$2:$GE$13,MATCH($C$1,'Input_P&amp;L'!$F$2:$F$13,0),MATCH($A17&amp;Q$4,'Input_P&amp;L'!$H$19:$GE$19&amp;'Input_P&amp;L'!$H$21:$GE$21,0))/$W$5,IF(AND(Input!$C$2='Drop Downs'!$AR$4,Q$3&lt;='Drop Downs'!$AS$4),-INDEX('Input_P&amp;L'!$H$2:$GE$13,MATCH($C$1,'Input_P&amp;L'!$F$2:$F$13,0),MATCH($A17&amp;Q$4,'Input_P&amp;L'!$H$19:$GE$19&amp;'Input_P&amp;L'!$H$21:$GE$21,0))/$W$5,""))),"")</f>
        <v/>
      </c>
      <c r="R17" s="1213" t="str">
        <f t="array" ref="R17">IFERROR(IF(AND(Input!$C$2='Drop Downs'!$AR$2,R$3&lt;='Drop Downs'!$AS$2),-INDEX('Input_P&amp;L'!$H$2:$GE$13,MATCH($C$1,'Input_P&amp;L'!$F$2:$F$13,0),MATCH($A17&amp;R$4,'Input_P&amp;L'!$H$19:$GE$19&amp;'Input_P&amp;L'!$H$21:$GE$21,0))/$W$5,IF(AND(Input!$C$2='Drop Downs'!$AR$3,R$3&lt;='Drop Downs'!$AS$3),-INDEX('Input_P&amp;L'!$H$2:$GE$13,MATCH($C$1,'Input_P&amp;L'!$F$2:$F$13,0),MATCH($A17&amp;R$4,'Input_P&amp;L'!$H$19:$GE$19&amp;'Input_P&amp;L'!$H$21:$GE$21,0))/$W$5,IF(AND(Input!$C$2='Drop Downs'!$AR$4,R$3&lt;='Drop Downs'!$AS$4),-INDEX('Input_P&amp;L'!$H$2:$GE$13,MATCH($C$1,'Input_P&amp;L'!$F$2:$F$13,0),MATCH($A17&amp;R$4,'Input_P&amp;L'!$H$19:$GE$19&amp;'Input_P&amp;L'!$H$21:$GE$21,0))/$W$5,""))),"")</f>
        <v/>
      </c>
      <c r="T17" s="1205">
        <f t="shared" ref="T17:T25" si="13">SUM(C17:Q17)</f>
        <v>0</v>
      </c>
      <c r="U17"/>
      <c r="V17"/>
      <c r="W17"/>
      <c r="X17"/>
      <c r="Y17"/>
      <c r="Z17"/>
    </row>
    <row r="18" spans="1:26">
      <c r="A18" s="1172" t="s">
        <v>834</v>
      </c>
      <c r="B18" s="1211" t="s">
        <v>753</v>
      </c>
      <c r="C18" s="1213" t="str">
        <f t="array" ref="C18">IFERROR(IF(AND(Input!$C$2='Drop Downs'!$AR$2,C$3&lt;='Drop Downs'!$AS$2),-INDEX('Input_P&amp;L'!$H$2:$GE$13,MATCH($C$1,'Input_P&amp;L'!$F$2:$F$13,0),MATCH($A18&amp;C$4,'Input_P&amp;L'!$H$19:$GE$19&amp;'Input_P&amp;L'!$H$21:$GE$21,0))/$W$5,IF(AND(Input!$C$2='Drop Downs'!$AR$3,C$3&lt;='Drop Downs'!$AS$3),-INDEX('Input_P&amp;L'!$H$2:$GE$13,MATCH($C$1,'Input_P&amp;L'!$F$2:$F$13,0),MATCH($A18&amp;C$4,'Input_P&amp;L'!$H$19:$GE$19&amp;'Input_P&amp;L'!$H$21:$GE$21,0))/$W$5,IF(AND(Input!$C$2='Drop Downs'!$AR$4,C$3&lt;='Drop Downs'!$AS$4),-INDEX('Input_P&amp;L'!$H$2:$GE$13,MATCH($C$1,'Input_P&amp;L'!$F$2:$F$13,0),MATCH($A18&amp;C$4,'Input_P&amp;L'!$H$19:$GE$19&amp;'Input_P&amp;L'!$H$21:$GE$21,0))/$W$5,""))),"")</f>
        <v/>
      </c>
      <c r="D18" s="1213" t="str">
        <f t="array" ref="D18">IFERROR(IF(AND(Input!$C$2='Drop Downs'!$AR$2,D$3&lt;='Drop Downs'!$AS$2),-INDEX('Input_P&amp;L'!$H$2:$GE$13,MATCH($C$1,'Input_P&amp;L'!$F$2:$F$13,0),MATCH($A18&amp;D$4,'Input_P&amp;L'!$H$19:$GE$19&amp;'Input_P&amp;L'!$H$21:$GE$21,0))/$W$5,IF(AND(Input!$C$2='Drop Downs'!$AR$3,D$3&lt;='Drop Downs'!$AS$3),-INDEX('Input_P&amp;L'!$H$2:$GE$13,MATCH($C$1,'Input_P&amp;L'!$F$2:$F$13,0),MATCH($A18&amp;D$4,'Input_P&amp;L'!$H$19:$GE$19&amp;'Input_P&amp;L'!$H$21:$GE$21,0))/$W$5,IF(AND(Input!$C$2='Drop Downs'!$AR$4,D$3&lt;='Drop Downs'!$AS$4),-INDEX('Input_P&amp;L'!$H$2:$GE$13,MATCH($C$1,'Input_P&amp;L'!$F$2:$F$13,0),MATCH($A18&amp;D$4,'Input_P&amp;L'!$H$19:$GE$19&amp;'Input_P&amp;L'!$H$21:$GE$21,0))/$W$5,""))),"")</f>
        <v/>
      </c>
      <c r="E18" s="1213" t="str">
        <f t="array" ref="E18">IFERROR(IF(AND(Input!$C$2='Drop Downs'!$AR$2,E$3&lt;='Drop Downs'!$AS$2),-INDEX('Input_P&amp;L'!$H$2:$GE$13,MATCH($C$1,'Input_P&amp;L'!$F$2:$F$13,0),MATCH($A18&amp;E$4,'Input_P&amp;L'!$H$19:$GE$19&amp;'Input_P&amp;L'!$H$21:$GE$21,0))/$W$5,IF(AND(Input!$C$2='Drop Downs'!$AR$3,E$3&lt;='Drop Downs'!$AS$3),-INDEX('Input_P&amp;L'!$H$2:$GE$13,MATCH($C$1,'Input_P&amp;L'!$F$2:$F$13,0),MATCH($A18&amp;E$4,'Input_P&amp;L'!$H$19:$GE$19&amp;'Input_P&amp;L'!$H$21:$GE$21,0))/$W$5,IF(AND(Input!$C$2='Drop Downs'!$AR$4,E$3&lt;='Drop Downs'!$AS$4),-INDEX('Input_P&amp;L'!$H$2:$GE$13,MATCH($C$1,'Input_P&amp;L'!$F$2:$F$13,0),MATCH($A18&amp;E$4,'Input_P&amp;L'!$H$19:$GE$19&amp;'Input_P&amp;L'!$H$21:$GE$21,0))/$W$5,""))),"")</f>
        <v/>
      </c>
      <c r="F18" s="1213" t="str">
        <f t="array" ref="F18">IFERROR(IF(AND(Input!$C$2='Drop Downs'!$AR$2,F$3&lt;='Drop Downs'!$AS$2),-INDEX('Input_P&amp;L'!$H$2:$GE$13,MATCH($C$1,'Input_P&amp;L'!$F$2:$F$13,0),MATCH($A18&amp;F$4,'Input_P&amp;L'!$H$19:$GE$19&amp;'Input_P&amp;L'!$H$21:$GE$21,0))/$W$5,IF(AND(Input!$C$2='Drop Downs'!$AR$3,F$3&lt;='Drop Downs'!$AS$3),-INDEX('Input_P&amp;L'!$H$2:$GE$13,MATCH($C$1,'Input_P&amp;L'!$F$2:$F$13,0),MATCH($A18&amp;F$4,'Input_P&amp;L'!$H$19:$GE$19&amp;'Input_P&amp;L'!$H$21:$GE$21,0))/$W$5,IF(AND(Input!$C$2='Drop Downs'!$AR$4,F$3&lt;='Drop Downs'!$AS$4),-INDEX('Input_P&amp;L'!$H$2:$GE$13,MATCH($C$1,'Input_P&amp;L'!$F$2:$F$13,0),MATCH($A18&amp;F$4,'Input_P&amp;L'!$H$19:$GE$19&amp;'Input_P&amp;L'!$H$21:$GE$21,0))/$W$5,""))),"")</f>
        <v/>
      </c>
      <c r="G18" s="1213" t="str">
        <f t="array" ref="G18">IFERROR(IF(AND(Input!$C$2='Drop Downs'!$AR$2,G$3&lt;='Drop Downs'!$AS$2),-INDEX('Input_P&amp;L'!$H$2:$GE$13,MATCH($C$1,'Input_P&amp;L'!$F$2:$F$13,0),MATCH($A18&amp;G$4,'Input_P&amp;L'!$H$19:$GE$19&amp;'Input_P&amp;L'!$H$21:$GE$21,0))/$W$5,IF(AND(Input!$C$2='Drop Downs'!$AR$3,G$3&lt;='Drop Downs'!$AS$3),-INDEX('Input_P&amp;L'!$H$2:$GE$13,MATCH($C$1,'Input_P&amp;L'!$F$2:$F$13,0),MATCH($A18&amp;G$4,'Input_P&amp;L'!$H$19:$GE$19&amp;'Input_P&amp;L'!$H$21:$GE$21,0))/$W$5,IF(AND(Input!$C$2='Drop Downs'!$AR$4,G$3&lt;='Drop Downs'!$AS$4),-INDEX('Input_P&amp;L'!$H$2:$GE$13,MATCH($C$1,'Input_P&amp;L'!$F$2:$F$13,0),MATCH($A18&amp;G$4,'Input_P&amp;L'!$H$19:$GE$19&amp;'Input_P&amp;L'!$H$21:$GE$21,0))/$W$5,""))),"")</f>
        <v/>
      </c>
      <c r="H18" s="1213">
        <f t="array" ref="H18">IFERROR(IF(AND(Input!$C$2='Drop Downs'!$AR$2,H$3&lt;='Drop Downs'!$AS$2),-INDEX('Input_P&amp;L'!$H$2:$GE$13,MATCH($C$1,'Input_P&amp;L'!$F$2:$F$13,0),MATCH($A18&amp;H$4,'Input_P&amp;L'!$H$19:$GE$19&amp;'Input_P&amp;L'!$H$21:$GE$21,0))/$W$5,IF(AND(Input!$C$2='Drop Downs'!$AR$3,H$3&lt;='Drop Downs'!$AS$3),-INDEX('Input_P&amp;L'!$H$2:$GE$13,MATCH($C$1,'Input_P&amp;L'!$F$2:$F$13,0),MATCH($A18&amp;H$4,'Input_P&amp;L'!$H$19:$GE$19&amp;'Input_P&amp;L'!$H$21:$GE$21,0))/$W$5,IF(AND(Input!$C$2='Drop Downs'!$AR$4,H$3&lt;='Drop Downs'!$AS$4),-INDEX('Input_P&amp;L'!$H$2:$GE$13,MATCH($C$1,'Input_P&amp;L'!$F$2:$F$13,0),MATCH($A18&amp;H$4,'Input_P&amp;L'!$H$19:$GE$19&amp;'Input_P&amp;L'!$H$21:$GE$21,0))/$W$5,""))),"")</f>
        <v>0</v>
      </c>
      <c r="I18" s="1213">
        <f t="array" ref="I18">IFERROR(IF(AND(Input!$C$2='Drop Downs'!$AR$2,I$3&lt;='Drop Downs'!$AS$2),-INDEX('Input_P&amp;L'!$H$2:$GE$13,MATCH($C$1,'Input_P&amp;L'!$F$2:$F$13,0),MATCH($A18&amp;I$4,'Input_P&amp;L'!$H$19:$GE$19&amp;'Input_P&amp;L'!$H$21:$GE$21,0))/$W$5,IF(AND(Input!$C$2='Drop Downs'!$AR$3,I$3&lt;='Drop Downs'!$AS$3),-INDEX('Input_P&amp;L'!$H$2:$GE$13,MATCH($C$1,'Input_P&amp;L'!$F$2:$F$13,0),MATCH($A18&amp;I$4,'Input_P&amp;L'!$H$19:$GE$19&amp;'Input_P&amp;L'!$H$21:$GE$21,0))/$W$5,IF(AND(Input!$C$2='Drop Downs'!$AR$4,I$3&lt;='Drop Downs'!$AS$4),-INDEX('Input_P&amp;L'!$H$2:$GE$13,MATCH($C$1,'Input_P&amp;L'!$F$2:$F$13,0),MATCH($A18&amp;I$4,'Input_P&amp;L'!$H$19:$GE$19&amp;'Input_P&amp;L'!$H$21:$GE$21,0))/$W$5,""))),"")</f>
        <v>0</v>
      </c>
      <c r="J18" s="1213">
        <f t="array" ref="J18">IFERROR(IF(AND(Input!$C$2='Drop Downs'!$AR$2,J$3&lt;='Drop Downs'!$AS$2),-INDEX('Input_P&amp;L'!$H$2:$GE$13,MATCH($C$1,'Input_P&amp;L'!$F$2:$F$13,0),MATCH($A18&amp;J$4,'Input_P&amp;L'!$H$19:$GE$19&amp;'Input_P&amp;L'!$H$21:$GE$21,0))/$W$5,IF(AND(Input!$C$2='Drop Downs'!$AR$3,J$3&lt;='Drop Downs'!$AS$3),-INDEX('Input_P&amp;L'!$H$2:$GE$13,MATCH($C$1,'Input_P&amp;L'!$F$2:$F$13,0),MATCH($A18&amp;J$4,'Input_P&amp;L'!$H$19:$GE$19&amp;'Input_P&amp;L'!$H$21:$GE$21,0))/$W$5,IF(AND(Input!$C$2='Drop Downs'!$AR$4,J$3&lt;='Drop Downs'!$AS$4),-INDEX('Input_P&amp;L'!$H$2:$GE$13,MATCH($C$1,'Input_P&amp;L'!$F$2:$F$13,0),MATCH($A18&amp;J$4,'Input_P&amp;L'!$H$19:$GE$19&amp;'Input_P&amp;L'!$H$21:$GE$21,0))/$W$5,""))),"")</f>
        <v>0</v>
      </c>
      <c r="K18" s="1213">
        <f t="array" ref="K18">IFERROR(IF(AND(Input!$C$2='Drop Downs'!$AR$2,K$3&lt;='Drop Downs'!$AS$2),-INDEX('Input_P&amp;L'!$H$2:$GE$13,MATCH($C$1,'Input_P&amp;L'!$F$2:$F$13,0),MATCH($A18&amp;K$4,'Input_P&amp;L'!$H$19:$GE$19&amp;'Input_P&amp;L'!$H$21:$GE$21,0))/$W$5,IF(AND(Input!$C$2='Drop Downs'!$AR$3,K$3&lt;='Drop Downs'!$AS$3),-INDEX('Input_P&amp;L'!$H$2:$GE$13,MATCH($C$1,'Input_P&amp;L'!$F$2:$F$13,0),MATCH($A18&amp;K$4,'Input_P&amp;L'!$H$19:$GE$19&amp;'Input_P&amp;L'!$H$21:$GE$21,0))/$W$5,IF(AND(Input!$C$2='Drop Downs'!$AR$4,K$3&lt;='Drop Downs'!$AS$4),-INDEX('Input_P&amp;L'!$H$2:$GE$13,MATCH($C$1,'Input_P&amp;L'!$F$2:$F$13,0),MATCH($A18&amp;K$4,'Input_P&amp;L'!$H$19:$GE$19&amp;'Input_P&amp;L'!$H$21:$GE$21,0))/$W$5,""))),"")</f>
        <v>0</v>
      </c>
      <c r="L18" s="1213">
        <f t="array" ref="L18">IFERROR(IF(AND(Input!$C$2='Drop Downs'!$AR$2,L$3&lt;='Drop Downs'!$AS$2),-INDEX('Input_P&amp;L'!$H$2:$GE$13,MATCH($C$1,'Input_P&amp;L'!$F$2:$F$13,0),MATCH($A18&amp;L$4,'Input_P&amp;L'!$H$19:$GE$19&amp;'Input_P&amp;L'!$H$21:$GE$21,0))/$W$5,IF(AND(Input!$C$2='Drop Downs'!$AR$3,L$3&lt;='Drop Downs'!$AS$3),-INDEX('Input_P&amp;L'!$H$2:$GE$13,MATCH($C$1,'Input_P&amp;L'!$F$2:$F$13,0),MATCH($A18&amp;L$4,'Input_P&amp;L'!$H$19:$GE$19&amp;'Input_P&amp;L'!$H$21:$GE$21,0))/$W$5,IF(AND(Input!$C$2='Drop Downs'!$AR$4,L$3&lt;='Drop Downs'!$AS$4),-INDEX('Input_P&amp;L'!$H$2:$GE$13,MATCH($C$1,'Input_P&amp;L'!$F$2:$F$13,0),MATCH($A18&amp;L$4,'Input_P&amp;L'!$H$19:$GE$19&amp;'Input_P&amp;L'!$H$21:$GE$21,0))/$W$5,""))),"")</f>
        <v>0</v>
      </c>
      <c r="M18" s="1213">
        <f t="array" ref="M18">IFERROR(IF(AND(Input!$C$2='Drop Downs'!$AR$2,M$3&lt;='Drop Downs'!$AS$2),-INDEX('Input_P&amp;L'!$H$2:$GE$13,MATCH($C$1,'Input_P&amp;L'!$F$2:$F$13,0),MATCH($A18&amp;M$4,'Input_P&amp;L'!$H$19:$GE$19&amp;'Input_P&amp;L'!$H$21:$GE$21,0))/$W$5,IF(AND(Input!$C$2='Drop Downs'!$AR$3,M$3&lt;='Drop Downs'!$AS$3),-INDEX('Input_P&amp;L'!$H$2:$GE$13,MATCH($C$1,'Input_P&amp;L'!$F$2:$F$13,0),MATCH($A18&amp;M$4,'Input_P&amp;L'!$H$19:$GE$19&amp;'Input_P&amp;L'!$H$21:$GE$21,0))/$W$5,IF(AND(Input!$C$2='Drop Downs'!$AR$4,M$3&lt;='Drop Downs'!$AS$4),-INDEX('Input_P&amp;L'!$H$2:$GE$13,MATCH($C$1,'Input_P&amp;L'!$F$2:$F$13,0),MATCH($A18&amp;M$4,'Input_P&amp;L'!$H$19:$GE$19&amp;'Input_P&amp;L'!$H$21:$GE$21,0))/$W$5,""))),"")</f>
        <v>0</v>
      </c>
      <c r="N18" s="1213">
        <f t="array" ref="N18">IFERROR(IF(AND(Input!$C$2='Drop Downs'!$AR$2,N$3&lt;='Drop Downs'!$AS$2),-INDEX('Input_P&amp;L'!$H$2:$GE$13,MATCH($C$1,'Input_P&amp;L'!$F$2:$F$13,0),MATCH($A18&amp;N$4,'Input_P&amp;L'!$H$19:$GE$19&amp;'Input_P&amp;L'!$H$21:$GE$21,0))/$W$5,IF(AND(Input!$C$2='Drop Downs'!$AR$3,N$3&lt;='Drop Downs'!$AS$3),-INDEX('Input_P&amp;L'!$H$2:$GE$13,MATCH($C$1,'Input_P&amp;L'!$F$2:$F$13,0),MATCH($A18&amp;N$4,'Input_P&amp;L'!$H$19:$GE$19&amp;'Input_P&amp;L'!$H$21:$GE$21,0))/$W$5,IF(AND(Input!$C$2='Drop Downs'!$AR$4,N$3&lt;='Drop Downs'!$AS$4),-INDEX('Input_P&amp;L'!$H$2:$GE$13,MATCH($C$1,'Input_P&amp;L'!$F$2:$F$13,0),MATCH($A18&amp;N$4,'Input_P&amp;L'!$H$19:$GE$19&amp;'Input_P&amp;L'!$H$21:$GE$21,0))/$W$5,""))),"")</f>
        <v>0</v>
      </c>
      <c r="O18" s="1213">
        <f t="array" ref="O18">IFERROR(IF(AND(Input!$C$2='Drop Downs'!$AR$2,O$3&lt;='Drop Downs'!$AS$2),-INDEX('Input_P&amp;L'!$H$2:$GE$13,MATCH($C$1,'Input_P&amp;L'!$F$2:$F$13,0),MATCH($A18&amp;O$4,'Input_P&amp;L'!$H$19:$GE$19&amp;'Input_P&amp;L'!$H$21:$GE$21,0))/$W$5,IF(AND(Input!$C$2='Drop Downs'!$AR$3,O$3&lt;='Drop Downs'!$AS$3),-INDEX('Input_P&amp;L'!$H$2:$GE$13,MATCH($C$1,'Input_P&amp;L'!$F$2:$F$13,0),MATCH($A18&amp;O$4,'Input_P&amp;L'!$H$19:$GE$19&amp;'Input_P&amp;L'!$H$21:$GE$21,0))/$W$5,IF(AND(Input!$C$2='Drop Downs'!$AR$4,O$3&lt;='Drop Downs'!$AS$4),-INDEX('Input_P&amp;L'!$H$2:$GE$13,MATCH($C$1,'Input_P&amp;L'!$F$2:$F$13,0),MATCH($A18&amp;O$4,'Input_P&amp;L'!$H$19:$GE$19&amp;'Input_P&amp;L'!$H$21:$GE$21,0))/$W$5,""))),"")</f>
        <v>0</v>
      </c>
      <c r="P18" s="1213" t="str">
        <f t="array" ref="P18">IFERROR(IF(AND(Input!$C$2='Drop Downs'!$AR$2,P$3&lt;='Drop Downs'!$AS$2),-INDEX('Input_P&amp;L'!$H$2:$GE$13,MATCH($C$1,'Input_P&amp;L'!$F$2:$F$13,0),MATCH($A18&amp;P$4,'Input_P&amp;L'!$H$19:$GE$19&amp;'Input_P&amp;L'!$H$21:$GE$21,0))/$W$5,IF(AND(Input!$C$2='Drop Downs'!$AR$3,P$3&lt;='Drop Downs'!$AS$3),-INDEX('Input_P&amp;L'!$H$2:$GE$13,MATCH($C$1,'Input_P&amp;L'!$F$2:$F$13,0),MATCH($A18&amp;P$4,'Input_P&amp;L'!$H$19:$GE$19&amp;'Input_P&amp;L'!$H$21:$GE$21,0))/$W$5,IF(AND(Input!$C$2='Drop Downs'!$AR$4,P$3&lt;='Drop Downs'!$AS$4),-INDEX('Input_P&amp;L'!$H$2:$GE$13,MATCH($C$1,'Input_P&amp;L'!$F$2:$F$13,0),MATCH($A18&amp;P$4,'Input_P&amp;L'!$H$19:$GE$19&amp;'Input_P&amp;L'!$H$21:$GE$21,0))/$W$5,""))),"")</f>
        <v/>
      </c>
      <c r="Q18" s="1213" t="str">
        <f t="array" ref="Q18">IFERROR(IF(AND(Input!$C$2='Drop Downs'!$AR$2,Q$3&lt;='Drop Downs'!$AS$2),-INDEX('Input_P&amp;L'!$H$2:$GE$13,MATCH($C$1,'Input_P&amp;L'!$F$2:$F$13,0),MATCH($A18&amp;Q$4,'Input_P&amp;L'!$H$19:$GE$19&amp;'Input_P&amp;L'!$H$21:$GE$21,0))/$W$5,IF(AND(Input!$C$2='Drop Downs'!$AR$3,Q$3&lt;='Drop Downs'!$AS$3),-INDEX('Input_P&amp;L'!$H$2:$GE$13,MATCH($C$1,'Input_P&amp;L'!$F$2:$F$13,0),MATCH($A18&amp;Q$4,'Input_P&amp;L'!$H$19:$GE$19&amp;'Input_P&amp;L'!$H$21:$GE$21,0))/$W$5,IF(AND(Input!$C$2='Drop Downs'!$AR$4,Q$3&lt;='Drop Downs'!$AS$4),-INDEX('Input_P&amp;L'!$H$2:$GE$13,MATCH($C$1,'Input_P&amp;L'!$F$2:$F$13,0),MATCH($A18&amp;Q$4,'Input_P&amp;L'!$H$19:$GE$19&amp;'Input_P&amp;L'!$H$21:$GE$21,0))/$W$5,""))),"")</f>
        <v/>
      </c>
      <c r="R18" s="1213" t="str">
        <f t="array" ref="R18">IFERROR(IF(AND(Input!$C$2='Drop Downs'!$AR$2,R$3&lt;='Drop Downs'!$AS$2),-INDEX('Input_P&amp;L'!$H$2:$GE$13,MATCH($C$1,'Input_P&amp;L'!$F$2:$F$13,0),MATCH($A18&amp;R$4,'Input_P&amp;L'!$H$19:$GE$19&amp;'Input_P&amp;L'!$H$21:$GE$21,0))/$W$5,IF(AND(Input!$C$2='Drop Downs'!$AR$3,R$3&lt;='Drop Downs'!$AS$3),-INDEX('Input_P&amp;L'!$H$2:$GE$13,MATCH($C$1,'Input_P&amp;L'!$F$2:$F$13,0),MATCH($A18&amp;R$4,'Input_P&amp;L'!$H$19:$GE$19&amp;'Input_P&amp;L'!$H$21:$GE$21,0))/$W$5,IF(AND(Input!$C$2='Drop Downs'!$AR$4,R$3&lt;='Drop Downs'!$AS$4),-INDEX('Input_P&amp;L'!$H$2:$GE$13,MATCH($C$1,'Input_P&amp;L'!$F$2:$F$13,0),MATCH($A18&amp;R$4,'Input_P&amp;L'!$H$19:$GE$19&amp;'Input_P&amp;L'!$H$21:$GE$21,0))/$W$5,""))),"")</f>
        <v/>
      </c>
      <c r="T18" s="1205">
        <f t="shared" si="13"/>
        <v>0</v>
      </c>
      <c r="U18"/>
      <c r="V18"/>
      <c r="W18"/>
      <c r="X18"/>
      <c r="Y18"/>
      <c r="Z18"/>
    </row>
    <row r="19" spans="1:26">
      <c r="A19" s="1172" t="s">
        <v>698</v>
      </c>
      <c r="B19" s="1211" t="s">
        <v>756</v>
      </c>
      <c r="C19" s="1213" t="str">
        <f t="array" ref="C19">IFERROR(IF(AND(Input!$C$2='Drop Downs'!$AR$2,C$3&lt;='Drop Downs'!$AS$2),-INDEX('Input_P&amp;L'!$H$2:$GE$13,MATCH($C$1,'Input_P&amp;L'!$F$2:$F$13,0),MATCH($A19&amp;C$4,'Input_P&amp;L'!$H$19:$GE$19&amp;'Input_P&amp;L'!$H$21:$GE$21,0))/$W$5,IF(AND(Input!$C$2='Drop Downs'!$AR$3,C$3&lt;='Drop Downs'!$AS$3),-INDEX('Input_P&amp;L'!$H$2:$GE$13,MATCH($C$1,'Input_P&amp;L'!$F$2:$F$13,0),MATCH($A19&amp;C$4,'Input_P&amp;L'!$H$19:$GE$19&amp;'Input_P&amp;L'!$H$21:$GE$21,0))/$W$5,IF(AND(Input!$C$2='Drop Downs'!$AR$4,C$3&lt;='Drop Downs'!$AS$4),-INDEX('Input_P&amp;L'!$H$2:$GE$13,MATCH($C$1,'Input_P&amp;L'!$F$2:$F$13,0),MATCH($A19&amp;C$4,'Input_P&amp;L'!$H$19:$GE$19&amp;'Input_P&amp;L'!$H$21:$GE$21,0))/$W$5,""))),"")</f>
        <v/>
      </c>
      <c r="D19" s="1213" t="str">
        <f t="array" ref="D19">IFERROR(IF(AND(Input!$C$2='Drop Downs'!$AR$2,D$3&lt;='Drop Downs'!$AS$2),-INDEX('Input_P&amp;L'!$H$2:$GE$13,MATCH($C$1,'Input_P&amp;L'!$F$2:$F$13,0),MATCH($A19&amp;D$4,'Input_P&amp;L'!$H$19:$GE$19&amp;'Input_P&amp;L'!$H$21:$GE$21,0))/$W$5,IF(AND(Input!$C$2='Drop Downs'!$AR$3,D$3&lt;='Drop Downs'!$AS$3),-INDEX('Input_P&amp;L'!$H$2:$GE$13,MATCH($C$1,'Input_P&amp;L'!$F$2:$F$13,0),MATCH($A19&amp;D$4,'Input_P&amp;L'!$H$19:$GE$19&amp;'Input_P&amp;L'!$H$21:$GE$21,0))/$W$5,IF(AND(Input!$C$2='Drop Downs'!$AR$4,D$3&lt;='Drop Downs'!$AS$4),-INDEX('Input_P&amp;L'!$H$2:$GE$13,MATCH($C$1,'Input_P&amp;L'!$F$2:$F$13,0),MATCH($A19&amp;D$4,'Input_P&amp;L'!$H$19:$GE$19&amp;'Input_P&amp;L'!$H$21:$GE$21,0))/$W$5,""))),"")</f>
        <v/>
      </c>
      <c r="E19" s="1213" t="str">
        <f t="array" ref="E19">IFERROR(IF(AND(Input!$C$2='Drop Downs'!$AR$2,E$3&lt;='Drop Downs'!$AS$2),-INDEX('Input_P&amp;L'!$H$2:$GE$13,MATCH($C$1,'Input_P&amp;L'!$F$2:$F$13,0),MATCH($A19&amp;E$4,'Input_P&amp;L'!$H$19:$GE$19&amp;'Input_P&amp;L'!$H$21:$GE$21,0))/$W$5,IF(AND(Input!$C$2='Drop Downs'!$AR$3,E$3&lt;='Drop Downs'!$AS$3),-INDEX('Input_P&amp;L'!$H$2:$GE$13,MATCH($C$1,'Input_P&amp;L'!$F$2:$F$13,0),MATCH($A19&amp;E$4,'Input_P&amp;L'!$H$19:$GE$19&amp;'Input_P&amp;L'!$H$21:$GE$21,0))/$W$5,IF(AND(Input!$C$2='Drop Downs'!$AR$4,E$3&lt;='Drop Downs'!$AS$4),-INDEX('Input_P&amp;L'!$H$2:$GE$13,MATCH($C$1,'Input_P&amp;L'!$F$2:$F$13,0),MATCH($A19&amp;E$4,'Input_P&amp;L'!$H$19:$GE$19&amp;'Input_P&amp;L'!$H$21:$GE$21,0))/$W$5,""))),"")</f>
        <v/>
      </c>
      <c r="F19" s="1213" t="str">
        <f t="array" ref="F19">IFERROR(IF(AND(Input!$C$2='Drop Downs'!$AR$2,F$3&lt;='Drop Downs'!$AS$2),-INDEX('Input_P&amp;L'!$H$2:$GE$13,MATCH($C$1,'Input_P&amp;L'!$F$2:$F$13,0),MATCH($A19&amp;F$4,'Input_P&amp;L'!$H$19:$GE$19&amp;'Input_P&amp;L'!$H$21:$GE$21,0))/$W$5,IF(AND(Input!$C$2='Drop Downs'!$AR$3,F$3&lt;='Drop Downs'!$AS$3),-INDEX('Input_P&amp;L'!$H$2:$GE$13,MATCH($C$1,'Input_P&amp;L'!$F$2:$F$13,0),MATCH($A19&amp;F$4,'Input_P&amp;L'!$H$19:$GE$19&amp;'Input_P&amp;L'!$H$21:$GE$21,0))/$W$5,IF(AND(Input!$C$2='Drop Downs'!$AR$4,F$3&lt;='Drop Downs'!$AS$4),-INDEX('Input_P&amp;L'!$H$2:$GE$13,MATCH($C$1,'Input_P&amp;L'!$F$2:$F$13,0),MATCH($A19&amp;F$4,'Input_P&amp;L'!$H$19:$GE$19&amp;'Input_P&amp;L'!$H$21:$GE$21,0))/$W$5,""))),"")</f>
        <v/>
      </c>
      <c r="G19" s="1213" t="str">
        <f t="array" ref="G19">IFERROR(IF(AND(Input!$C$2='Drop Downs'!$AR$2,G$3&lt;='Drop Downs'!$AS$2),-INDEX('Input_P&amp;L'!$H$2:$GE$13,MATCH($C$1,'Input_P&amp;L'!$F$2:$F$13,0),MATCH($A19&amp;G$4,'Input_P&amp;L'!$H$19:$GE$19&amp;'Input_P&amp;L'!$H$21:$GE$21,0))/$W$5,IF(AND(Input!$C$2='Drop Downs'!$AR$3,G$3&lt;='Drop Downs'!$AS$3),-INDEX('Input_P&amp;L'!$H$2:$GE$13,MATCH($C$1,'Input_P&amp;L'!$F$2:$F$13,0),MATCH($A19&amp;G$4,'Input_P&amp;L'!$H$19:$GE$19&amp;'Input_P&amp;L'!$H$21:$GE$21,0))/$W$5,IF(AND(Input!$C$2='Drop Downs'!$AR$4,G$3&lt;='Drop Downs'!$AS$4),-INDEX('Input_P&amp;L'!$H$2:$GE$13,MATCH($C$1,'Input_P&amp;L'!$F$2:$F$13,0),MATCH($A19&amp;G$4,'Input_P&amp;L'!$H$19:$GE$19&amp;'Input_P&amp;L'!$H$21:$GE$21,0))/$W$5,""))),"")</f>
        <v/>
      </c>
      <c r="H19" s="1213">
        <f t="array" ref="H19">IFERROR(IF(AND(Input!$C$2='Drop Downs'!$AR$2,H$3&lt;='Drop Downs'!$AS$2),-INDEX('Input_P&amp;L'!$H$2:$GE$13,MATCH($C$1,'Input_P&amp;L'!$F$2:$F$13,0),MATCH($A19&amp;H$4,'Input_P&amp;L'!$H$19:$GE$19&amp;'Input_P&amp;L'!$H$21:$GE$21,0))/$W$5,IF(AND(Input!$C$2='Drop Downs'!$AR$3,H$3&lt;='Drop Downs'!$AS$3),-INDEX('Input_P&amp;L'!$H$2:$GE$13,MATCH($C$1,'Input_P&amp;L'!$F$2:$F$13,0),MATCH($A19&amp;H$4,'Input_P&amp;L'!$H$19:$GE$19&amp;'Input_P&amp;L'!$H$21:$GE$21,0))/$W$5,IF(AND(Input!$C$2='Drop Downs'!$AR$4,H$3&lt;='Drop Downs'!$AS$4),-INDEX('Input_P&amp;L'!$H$2:$GE$13,MATCH($C$1,'Input_P&amp;L'!$F$2:$F$13,0),MATCH($A19&amp;H$4,'Input_P&amp;L'!$H$19:$GE$19&amp;'Input_P&amp;L'!$H$21:$GE$21,0))/$W$5,""))),"")</f>
        <v>-575000</v>
      </c>
      <c r="I19" s="1213">
        <f t="array" ref="I19">IFERROR(IF(AND(Input!$C$2='Drop Downs'!$AR$2,I$3&lt;='Drop Downs'!$AS$2),-INDEX('Input_P&amp;L'!$H$2:$GE$13,MATCH($C$1,'Input_P&amp;L'!$F$2:$F$13,0),MATCH($A19&amp;I$4,'Input_P&amp;L'!$H$19:$GE$19&amp;'Input_P&amp;L'!$H$21:$GE$21,0))/$W$5,IF(AND(Input!$C$2='Drop Downs'!$AR$3,I$3&lt;='Drop Downs'!$AS$3),-INDEX('Input_P&amp;L'!$H$2:$GE$13,MATCH($C$1,'Input_P&amp;L'!$F$2:$F$13,0),MATCH($A19&amp;I$4,'Input_P&amp;L'!$H$19:$GE$19&amp;'Input_P&amp;L'!$H$21:$GE$21,0))/$W$5,IF(AND(Input!$C$2='Drop Downs'!$AR$4,I$3&lt;='Drop Downs'!$AS$4),-INDEX('Input_P&amp;L'!$H$2:$GE$13,MATCH($C$1,'Input_P&amp;L'!$F$2:$F$13,0),MATCH($A19&amp;I$4,'Input_P&amp;L'!$H$19:$GE$19&amp;'Input_P&amp;L'!$H$21:$GE$21,0))/$W$5,""))),"")</f>
        <v>-575000</v>
      </c>
      <c r="J19" s="1213">
        <f t="array" ref="J19">IFERROR(IF(AND(Input!$C$2='Drop Downs'!$AR$2,J$3&lt;='Drop Downs'!$AS$2),-INDEX('Input_P&amp;L'!$H$2:$GE$13,MATCH($C$1,'Input_P&amp;L'!$F$2:$F$13,0),MATCH($A19&amp;J$4,'Input_P&amp;L'!$H$19:$GE$19&amp;'Input_P&amp;L'!$H$21:$GE$21,0))/$W$5,IF(AND(Input!$C$2='Drop Downs'!$AR$3,J$3&lt;='Drop Downs'!$AS$3),-INDEX('Input_P&amp;L'!$H$2:$GE$13,MATCH($C$1,'Input_P&amp;L'!$F$2:$F$13,0),MATCH($A19&amp;J$4,'Input_P&amp;L'!$H$19:$GE$19&amp;'Input_P&amp;L'!$H$21:$GE$21,0))/$W$5,IF(AND(Input!$C$2='Drop Downs'!$AR$4,J$3&lt;='Drop Downs'!$AS$4),-INDEX('Input_P&amp;L'!$H$2:$GE$13,MATCH($C$1,'Input_P&amp;L'!$F$2:$F$13,0),MATCH($A19&amp;J$4,'Input_P&amp;L'!$H$19:$GE$19&amp;'Input_P&amp;L'!$H$21:$GE$21,0))/$W$5,""))),"")</f>
        <v>-575000</v>
      </c>
      <c r="K19" s="1213">
        <f t="array" ref="K19">IFERROR(IF(AND(Input!$C$2='Drop Downs'!$AR$2,K$3&lt;='Drop Downs'!$AS$2),-INDEX('Input_P&amp;L'!$H$2:$GE$13,MATCH($C$1,'Input_P&amp;L'!$F$2:$F$13,0),MATCH($A19&amp;K$4,'Input_P&amp;L'!$H$19:$GE$19&amp;'Input_P&amp;L'!$H$21:$GE$21,0))/$W$5,IF(AND(Input!$C$2='Drop Downs'!$AR$3,K$3&lt;='Drop Downs'!$AS$3),-INDEX('Input_P&amp;L'!$H$2:$GE$13,MATCH($C$1,'Input_P&amp;L'!$F$2:$F$13,0),MATCH($A19&amp;K$4,'Input_P&amp;L'!$H$19:$GE$19&amp;'Input_P&amp;L'!$H$21:$GE$21,0))/$W$5,IF(AND(Input!$C$2='Drop Downs'!$AR$4,K$3&lt;='Drop Downs'!$AS$4),-INDEX('Input_P&amp;L'!$H$2:$GE$13,MATCH($C$1,'Input_P&amp;L'!$F$2:$F$13,0),MATCH($A19&amp;K$4,'Input_P&amp;L'!$H$19:$GE$19&amp;'Input_P&amp;L'!$H$21:$GE$21,0))/$W$5,""))),"")</f>
        <v>-575000</v>
      </c>
      <c r="L19" s="1213">
        <f t="array" ref="L19">IFERROR(IF(AND(Input!$C$2='Drop Downs'!$AR$2,L$3&lt;='Drop Downs'!$AS$2),-INDEX('Input_P&amp;L'!$H$2:$GE$13,MATCH($C$1,'Input_P&amp;L'!$F$2:$F$13,0),MATCH($A19&amp;L$4,'Input_P&amp;L'!$H$19:$GE$19&amp;'Input_P&amp;L'!$H$21:$GE$21,0))/$W$5,IF(AND(Input!$C$2='Drop Downs'!$AR$3,L$3&lt;='Drop Downs'!$AS$3),-INDEX('Input_P&amp;L'!$H$2:$GE$13,MATCH($C$1,'Input_P&amp;L'!$F$2:$F$13,0),MATCH($A19&amp;L$4,'Input_P&amp;L'!$H$19:$GE$19&amp;'Input_P&amp;L'!$H$21:$GE$21,0))/$W$5,IF(AND(Input!$C$2='Drop Downs'!$AR$4,L$3&lt;='Drop Downs'!$AS$4),-INDEX('Input_P&amp;L'!$H$2:$GE$13,MATCH($C$1,'Input_P&amp;L'!$F$2:$F$13,0),MATCH($A19&amp;L$4,'Input_P&amp;L'!$H$19:$GE$19&amp;'Input_P&amp;L'!$H$21:$GE$21,0))/$W$5,""))),"")</f>
        <v>-575000</v>
      </c>
      <c r="M19" s="1213">
        <f t="array" ref="M19">IFERROR(IF(AND(Input!$C$2='Drop Downs'!$AR$2,M$3&lt;='Drop Downs'!$AS$2),-INDEX('Input_P&amp;L'!$H$2:$GE$13,MATCH($C$1,'Input_P&amp;L'!$F$2:$F$13,0),MATCH($A19&amp;M$4,'Input_P&amp;L'!$H$19:$GE$19&amp;'Input_P&amp;L'!$H$21:$GE$21,0))/$W$5,IF(AND(Input!$C$2='Drop Downs'!$AR$3,M$3&lt;='Drop Downs'!$AS$3),-INDEX('Input_P&amp;L'!$H$2:$GE$13,MATCH($C$1,'Input_P&amp;L'!$F$2:$F$13,0),MATCH($A19&amp;M$4,'Input_P&amp;L'!$H$19:$GE$19&amp;'Input_P&amp;L'!$H$21:$GE$21,0))/$W$5,IF(AND(Input!$C$2='Drop Downs'!$AR$4,M$3&lt;='Drop Downs'!$AS$4),-INDEX('Input_P&amp;L'!$H$2:$GE$13,MATCH($C$1,'Input_P&amp;L'!$F$2:$F$13,0),MATCH($A19&amp;M$4,'Input_P&amp;L'!$H$19:$GE$19&amp;'Input_P&amp;L'!$H$21:$GE$21,0))/$W$5,""))),"")</f>
        <v>-575000</v>
      </c>
      <c r="N19" s="1213">
        <f t="array" ref="N19">IFERROR(IF(AND(Input!$C$2='Drop Downs'!$AR$2,N$3&lt;='Drop Downs'!$AS$2),-INDEX('Input_P&amp;L'!$H$2:$GE$13,MATCH($C$1,'Input_P&amp;L'!$F$2:$F$13,0),MATCH($A19&amp;N$4,'Input_P&amp;L'!$H$19:$GE$19&amp;'Input_P&amp;L'!$H$21:$GE$21,0))/$W$5,IF(AND(Input!$C$2='Drop Downs'!$AR$3,N$3&lt;='Drop Downs'!$AS$3),-INDEX('Input_P&amp;L'!$H$2:$GE$13,MATCH($C$1,'Input_P&amp;L'!$F$2:$F$13,0),MATCH($A19&amp;N$4,'Input_P&amp;L'!$H$19:$GE$19&amp;'Input_P&amp;L'!$H$21:$GE$21,0))/$W$5,IF(AND(Input!$C$2='Drop Downs'!$AR$4,N$3&lt;='Drop Downs'!$AS$4),-INDEX('Input_P&amp;L'!$H$2:$GE$13,MATCH($C$1,'Input_P&amp;L'!$F$2:$F$13,0),MATCH($A19&amp;N$4,'Input_P&amp;L'!$H$19:$GE$19&amp;'Input_P&amp;L'!$H$21:$GE$21,0))/$W$5,""))),"")</f>
        <v>-575000</v>
      </c>
      <c r="O19" s="1213">
        <f t="array" ref="O19">IFERROR(IF(AND(Input!$C$2='Drop Downs'!$AR$2,O$3&lt;='Drop Downs'!$AS$2),-INDEX('Input_P&amp;L'!$H$2:$GE$13,MATCH($C$1,'Input_P&amp;L'!$F$2:$F$13,0),MATCH($A19&amp;O$4,'Input_P&amp;L'!$H$19:$GE$19&amp;'Input_P&amp;L'!$H$21:$GE$21,0))/$W$5,IF(AND(Input!$C$2='Drop Downs'!$AR$3,O$3&lt;='Drop Downs'!$AS$3),-INDEX('Input_P&amp;L'!$H$2:$GE$13,MATCH($C$1,'Input_P&amp;L'!$F$2:$F$13,0),MATCH($A19&amp;O$4,'Input_P&amp;L'!$H$19:$GE$19&amp;'Input_P&amp;L'!$H$21:$GE$21,0))/$W$5,IF(AND(Input!$C$2='Drop Downs'!$AR$4,O$3&lt;='Drop Downs'!$AS$4),-INDEX('Input_P&amp;L'!$H$2:$GE$13,MATCH($C$1,'Input_P&amp;L'!$F$2:$F$13,0),MATCH($A19&amp;O$4,'Input_P&amp;L'!$H$19:$GE$19&amp;'Input_P&amp;L'!$H$21:$GE$21,0))/$W$5,""))),"")</f>
        <v>-575000</v>
      </c>
      <c r="P19" s="1213" t="str">
        <f t="array" ref="P19">IFERROR(IF(AND(Input!$C$2='Drop Downs'!$AR$2,P$3&lt;='Drop Downs'!$AS$2),-INDEX('Input_P&amp;L'!$H$2:$GE$13,MATCH($C$1,'Input_P&amp;L'!$F$2:$F$13,0),MATCH($A19&amp;P$4,'Input_P&amp;L'!$H$19:$GE$19&amp;'Input_P&amp;L'!$H$21:$GE$21,0))/$W$5,IF(AND(Input!$C$2='Drop Downs'!$AR$3,P$3&lt;='Drop Downs'!$AS$3),-INDEX('Input_P&amp;L'!$H$2:$GE$13,MATCH($C$1,'Input_P&amp;L'!$F$2:$F$13,0),MATCH($A19&amp;P$4,'Input_P&amp;L'!$H$19:$GE$19&amp;'Input_P&amp;L'!$H$21:$GE$21,0))/$W$5,IF(AND(Input!$C$2='Drop Downs'!$AR$4,P$3&lt;='Drop Downs'!$AS$4),-INDEX('Input_P&amp;L'!$H$2:$GE$13,MATCH($C$1,'Input_P&amp;L'!$F$2:$F$13,0),MATCH($A19&amp;P$4,'Input_P&amp;L'!$H$19:$GE$19&amp;'Input_P&amp;L'!$H$21:$GE$21,0))/$W$5,""))),"")</f>
        <v/>
      </c>
      <c r="Q19" s="1213" t="str">
        <f t="array" ref="Q19">IFERROR(IF(AND(Input!$C$2='Drop Downs'!$AR$2,Q$3&lt;='Drop Downs'!$AS$2),-INDEX('Input_P&amp;L'!$H$2:$GE$13,MATCH($C$1,'Input_P&amp;L'!$F$2:$F$13,0),MATCH($A19&amp;Q$4,'Input_P&amp;L'!$H$19:$GE$19&amp;'Input_P&amp;L'!$H$21:$GE$21,0))/$W$5,IF(AND(Input!$C$2='Drop Downs'!$AR$3,Q$3&lt;='Drop Downs'!$AS$3),-INDEX('Input_P&amp;L'!$H$2:$GE$13,MATCH($C$1,'Input_P&amp;L'!$F$2:$F$13,0),MATCH($A19&amp;Q$4,'Input_P&amp;L'!$H$19:$GE$19&amp;'Input_P&amp;L'!$H$21:$GE$21,0))/$W$5,IF(AND(Input!$C$2='Drop Downs'!$AR$4,Q$3&lt;='Drop Downs'!$AS$4),-INDEX('Input_P&amp;L'!$H$2:$GE$13,MATCH($C$1,'Input_P&amp;L'!$F$2:$F$13,0),MATCH($A19&amp;Q$4,'Input_P&amp;L'!$H$19:$GE$19&amp;'Input_P&amp;L'!$H$21:$GE$21,0))/$W$5,""))),"")</f>
        <v/>
      </c>
      <c r="R19" s="1213" t="str">
        <f t="array" ref="R19">IFERROR(IF(AND(Input!$C$2='Drop Downs'!$AR$2,R$3&lt;='Drop Downs'!$AS$2),-INDEX('Input_P&amp;L'!$H$2:$GE$13,MATCH($C$1,'Input_P&amp;L'!$F$2:$F$13,0),MATCH($A19&amp;R$4,'Input_P&amp;L'!$H$19:$GE$19&amp;'Input_P&amp;L'!$H$21:$GE$21,0))/$W$5,IF(AND(Input!$C$2='Drop Downs'!$AR$3,R$3&lt;='Drop Downs'!$AS$3),-INDEX('Input_P&amp;L'!$H$2:$GE$13,MATCH($C$1,'Input_P&amp;L'!$F$2:$F$13,0),MATCH($A19&amp;R$4,'Input_P&amp;L'!$H$19:$GE$19&amp;'Input_P&amp;L'!$H$21:$GE$21,0))/$W$5,IF(AND(Input!$C$2='Drop Downs'!$AR$4,R$3&lt;='Drop Downs'!$AS$4),-INDEX('Input_P&amp;L'!$H$2:$GE$13,MATCH($C$1,'Input_P&amp;L'!$F$2:$F$13,0),MATCH($A19&amp;R$4,'Input_P&amp;L'!$H$19:$GE$19&amp;'Input_P&amp;L'!$H$21:$GE$21,0))/$W$5,""))),"")</f>
        <v/>
      </c>
      <c r="T19" s="1205">
        <f t="shared" si="13"/>
        <v>-4600000</v>
      </c>
      <c r="U19"/>
      <c r="V19"/>
      <c r="W19"/>
      <c r="X19"/>
      <c r="Y19"/>
      <c r="Z19"/>
    </row>
    <row r="20" spans="1:26" ht="5.25" customHeight="1">
      <c r="B20" s="1211"/>
      <c r="C20" s="1218"/>
      <c r="D20" s="1218"/>
      <c r="E20" s="1218"/>
      <c r="F20" s="1218"/>
      <c r="G20" s="1218"/>
      <c r="H20" s="1218"/>
      <c r="I20" s="1218"/>
      <c r="J20" s="1218"/>
      <c r="K20" s="1218"/>
      <c r="L20" s="1218"/>
      <c r="M20" s="1218"/>
      <c r="N20" s="1218"/>
      <c r="O20" s="1218"/>
      <c r="P20" s="1218"/>
      <c r="Q20" s="1218"/>
      <c r="R20" s="1211"/>
      <c r="T20" s="1218"/>
      <c r="U20"/>
      <c r="V20"/>
      <c r="W20"/>
      <c r="X20"/>
      <c r="Y20"/>
      <c r="Z20"/>
    </row>
    <row r="21" spans="1:26">
      <c r="B21" s="1204" t="s">
        <v>907</v>
      </c>
      <c r="C21" s="1218" t="str">
        <f t="shared" ref="C21:Q21" si="14">IFERROR(C12+SUM(C15,C17,C18,C19),"")</f>
        <v/>
      </c>
      <c r="D21" s="1218" t="str">
        <f t="shared" si="14"/>
        <v/>
      </c>
      <c r="E21" s="1218" t="str">
        <f t="shared" si="14"/>
        <v/>
      </c>
      <c r="F21" s="1218" t="str">
        <f t="shared" si="14"/>
        <v/>
      </c>
      <c r="G21" s="1218" t="str">
        <f t="shared" si="14"/>
        <v/>
      </c>
      <c r="H21" s="1213">
        <f>IFERROR(H12+SUM(H15,H17,H18,H19),"")</f>
        <v>-86088574.99999997</v>
      </c>
      <c r="I21" s="1213">
        <f t="shared" si="14"/>
        <v>30869578.200000048</v>
      </c>
      <c r="J21" s="1213">
        <f t="shared" si="14"/>
        <v>135345098.2944001</v>
      </c>
      <c r="K21" s="1213">
        <f t="shared" si="14"/>
        <v>156333829.84925449</v>
      </c>
      <c r="L21" s="1213">
        <f t="shared" si="14"/>
        <v>294349834.77939397</v>
      </c>
      <c r="M21" s="1213">
        <f t="shared" si="14"/>
        <v>454625257.96043062</v>
      </c>
      <c r="N21" s="1213">
        <f t="shared" si="14"/>
        <v>610919243.22326946</v>
      </c>
      <c r="O21" s="1213">
        <f t="shared" si="14"/>
        <v>664905606.90316367</v>
      </c>
      <c r="P21" s="1213" t="str">
        <f t="shared" si="14"/>
        <v/>
      </c>
      <c r="Q21" s="1213" t="str">
        <f t="shared" si="14"/>
        <v/>
      </c>
      <c r="R21" s="1211"/>
      <c r="T21" s="1205">
        <f t="shared" si="13"/>
        <v>2261259874.2099123</v>
      </c>
      <c r="U21"/>
      <c r="V21"/>
      <c r="W21"/>
      <c r="X21"/>
      <c r="Y21"/>
      <c r="Z21"/>
    </row>
    <row r="22" spans="1:26" ht="5.25" customHeight="1">
      <c r="B22" s="1204"/>
      <c r="C22" s="1218"/>
      <c r="D22" s="1218"/>
      <c r="E22" s="1218"/>
      <c r="F22" s="1218"/>
      <c r="G22" s="1218"/>
      <c r="H22" s="1218"/>
      <c r="I22" s="1218"/>
      <c r="J22" s="1218"/>
      <c r="K22" s="1218"/>
      <c r="L22" s="1218"/>
      <c r="M22" s="1218"/>
      <c r="N22" s="1218"/>
      <c r="O22" s="1218"/>
      <c r="P22" s="1218"/>
      <c r="Q22" s="1218"/>
      <c r="R22" s="1211"/>
      <c r="T22" s="1211"/>
      <c r="U22"/>
      <c r="V22"/>
      <c r="W22"/>
      <c r="X22"/>
      <c r="Y22"/>
      <c r="Z22"/>
    </row>
    <row r="23" spans="1:26">
      <c r="B23" s="1211" t="s">
        <v>840</v>
      </c>
      <c r="C23" s="1213">
        <f>IFERROR(-INDEX(Input_INV!$AF$2:$AR$13,MATCH($C$1,Input_INV!$E$2:$E$13,0),MATCH(C$4,Input_INV!$AF$18:$AR$18,0))/$W$5,"")</f>
        <v>0</v>
      </c>
      <c r="D23" s="1213">
        <f>IFERROR(-INDEX(Input_INV!$AF$2:$AR$13,MATCH($C$1,Input_INV!$E$2:$E$13,0),MATCH(D$4,Input_INV!$AF$18:$AR$18,0))/$W$5,"")</f>
        <v>0</v>
      </c>
      <c r="E23" s="1213">
        <f>IFERROR(-INDEX(Input_INV!$AF$2:$AR$13,MATCH($C$1,Input_INV!$E$2:$E$13,0),MATCH(E$4,Input_INV!$AF$18:$AR$18,0))/$W$5,"")</f>
        <v>0</v>
      </c>
      <c r="F23" s="1213">
        <f>IFERROR(-INDEX(Input_INV!$AF$2:$AR$13,MATCH($C$1,Input_INV!$E$2:$E$13,0),MATCH(F$4,Input_INV!$AF$18:$AR$18,0))/$W$5,"")</f>
        <v>0</v>
      </c>
      <c r="G23" s="1213">
        <f>IFERROR(-INDEX(Input_INV!$AF$2:$AR$13,MATCH($C$1,Input_INV!$E$2:$E$13,0),MATCH(G$4,Input_INV!$AF$18:$AR$18,0))/$W$5,"")</f>
        <v>0</v>
      </c>
      <c r="H23" s="1213">
        <f>IFERROR(-INDEX(Input_INV!$AF$2:$AR$13,MATCH($C$1,Input_INV!$E$2:$E$13,0),MATCH(H$4,Input_INV!$AF$18:$AR$18,0))/$W$5,"")</f>
        <v>-100004</v>
      </c>
      <c r="I23" s="1213">
        <f>IFERROR(-INDEX(Input_INV!$AF$2:$AR$13,MATCH($C$1,Input_INV!$E$2:$E$13,0),MATCH(I$4,Input_INV!$AF$18:$AR$18,0))/$W$5,"")</f>
        <v>-100004</v>
      </c>
      <c r="J23" s="1213">
        <f>IFERROR(-INDEX(Input_INV!$AF$2:$AR$13,MATCH($C$1,Input_INV!$E$2:$E$13,0),MATCH(J$4,Input_INV!$AF$18:$AR$18,0))/$W$5,"")</f>
        <v>-100004</v>
      </c>
      <c r="K23" s="1213">
        <f>IFERROR(-INDEX(Input_INV!$AF$2:$AR$13,MATCH($C$1,Input_INV!$E$2:$E$13,0),MATCH(K$4,Input_INV!$AF$18:$AR$18,0))/$W$5,"")</f>
        <v>-100004</v>
      </c>
      <c r="L23" s="1213">
        <f>IFERROR(-INDEX(Input_INV!$AF$2:$AR$13,MATCH($C$1,Input_INV!$E$2:$E$13,0),MATCH(L$4,Input_INV!$AF$18:$AR$18,0))/$W$5,"")</f>
        <v>-100004</v>
      </c>
      <c r="M23" s="1213">
        <f>IFERROR(IF(Input!$C$2='Drop Downs'!$AR$4,0,-INDEX(Input_INV!$AF$2:$AR$13,MATCH($C$1,Input_INV!$E$2:$E$13,0),MATCH(M$4,Input_INV!$AF$18:$AR$18,0))/$W$5),"")</f>
        <v>-100004</v>
      </c>
      <c r="N23" s="1213">
        <f>IFERROR(IF(Input!$C$2='Drop Downs'!$AR$4,0,-INDEX(Input_INV!$AF$2:$AR$13,MATCH($C$1,Input_INV!$E$2:$E$13,0),MATCH(N$4,Input_INV!$AF$18:$AR$18,0))/$W$5),"")</f>
        <v>-100004</v>
      </c>
      <c r="O23" s="1213">
        <f>IFERROR(IF(Input!$C$2='Drop Downs'!$AR$4,0,-INDEX(Input_INV!$AF$2:$AR$13,MATCH($C$1,Input_INV!$E$2:$E$13,0),MATCH(O$4,Input_INV!$AF$18:$AR$18,0))/$W$5),"")</f>
        <v>-100004</v>
      </c>
      <c r="P23" s="1213" t="str">
        <f>IFERROR(IF(Input!$C$2='Drop Downs'!$AR$4,0,-INDEX(Input_INV!$AF$2:$AR$13,MATCH($C$1,Input_INV!$E$2:$E$13,0),MATCH(P$4,Input_INV!$AF$18:$AR$18,0))/$W$5),"")</f>
        <v/>
      </c>
      <c r="Q23" s="1213" t="str">
        <f>IFERROR(IF(Input!$C$2='Drop Downs'!$AR$4,0,-INDEX(Input_INV!$AF$2:$AR$13,MATCH($C$1,Input_INV!$E$2:$E$13,0),MATCH(Q$4,Input_INV!$AF$18:$AR$18,0))/$W$5),"")</f>
        <v/>
      </c>
      <c r="R23" s="1213" t="str">
        <f>IFERROR(IF(Input!$C$2='Drop Downs'!$AR$4,0,-INDEX(Input_INV!$AF$2:$AR$13,MATCH($C$1,Input_INV!$E$2:$E$13,0),MATCH(R$4,Input_INV!$AF$18:$AR$18,0))/$W$5),"")</f>
        <v/>
      </c>
      <c r="T23" s="1205">
        <f t="shared" si="13"/>
        <v>-800032</v>
      </c>
      <c r="U23"/>
      <c r="V23"/>
      <c r="W23"/>
      <c r="X23"/>
      <c r="Y23"/>
      <c r="Z23"/>
    </row>
    <row r="24" spans="1:26" ht="5.25" customHeight="1">
      <c r="B24" s="1211"/>
      <c r="C24" s="1211"/>
      <c r="D24" s="1211"/>
      <c r="E24" s="1211"/>
      <c r="F24" s="1211"/>
      <c r="G24" s="1211"/>
      <c r="H24" s="1211"/>
      <c r="I24" s="1211"/>
      <c r="J24" s="1211"/>
      <c r="K24" s="1211"/>
      <c r="L24" s="1211"/>
      <c r="M24" s="1211"/>
      <c r="N24" s="1211"/>
      <c r="O24" s="1211"/>
      <c r="P24" s="1211"/>
      <c r="Q24" s="1211"/>
      <c r="R24" s="1211"/>
      <c r="T24" s="1211"/>
      <c r="U24"/>
      <c r="V24"/>
      <c r="W24"/>
      <c r="X24"/>
      <c r="Y24"/>
      <c r="Z24"/>
    </row>
    <row r="25" spans="1:26">
      <c r="B25" s="1204" t="s">
        <v>908</v>
      </c>
      <c r="C25" s="1219" t="str">
        <f t="shared" ref="C25:G25" si="15">IFERROR((C21+C23),"")</f>
        <v/>
      </c>
      <c r="D25" s="1219" t="str">
        <f t="shared" si="15"/>
        <v/>
      </c>
      <c r="E25" s="1219" t="str">
        <f t="shared" si="15"/>
        <v/>
      </c>
      <c r="F25" s="1219" t="str">
        <f t="shared" si="15"/>
        <v/>
      </c>
      <c r="G25" s="1219" t="str">
        <f t="shared" si="15"/>
        <v/>
      </c>
      <c r="H25" s="1205">
        <f t="shared" ref="H25:L25" si="16">IFERROR((H21+H23),0)</f>
        <v>-86188578.99999997</v>
      </c>
      <c r="I25" s="1205">
        <f t="shared" si="16"/>
        <v>30769574.200000048</v>
      </c>
      <c r="J25" s="1205">
        <f t="shared" si="16"/>
        <v>135245094.2944001</v>
      </c>
      <c r="K25" s="1205">
        <f t="shared" si="16"/>
        <v>156233825.84925449</v>
      </c>
      <c r="L25" s="1205">
        <f t="shared" si="16"/>
        <v>294249830.77939397</v>
      </c>
      <c r="M25" s="1205">
        <f>IFERROR((M21+M23),0)</f>
        <v>454525253.96043062</v>
      </c>
      <c r="N25" s="1205">
        <f t="shared" ref="N25:R25" si="17">IFERROR((N21+N23),0)</f>
        <v>610819239.22326946</v>
      </c>
      <c r="O25" s="1205">
        <f t="shared" si="17"/>
        <v>664805602.90316367</v>
      </c>
      <c r="P25" s="1205">
        <f t="shared" si="17"/>
        <v>0</v>
      </c>
      <c r="Q25" s="1205">
        <f t="shared" si="17"/>
        <v>0</v>
      </c>
      <c r="R25" s="1205">
        <f t="shared" si="17"/>
        <v>0</v>
      </c>
      <c r="T25" s="1205">
        <f t="shared" si="13"/>
        <v>2260459842.2099123</v>
      </c>
      <c r="U25"/>
      <c r="V25"/>
      <c r="W25"/>
      <c r="X25"/>
      <c r="Y25"/>
      <c r="Z25"/>
    </row>
    <row r="26" spans="1:26">
      <c r="B26" s="1209" t="s">
        <v>909</v>
      </c>
      <c r="C26" s="1215" t="str">
        <f>IFERROR(-C25/C6,"")</f>
        <v/>
      </c>
      <c r="D26" s="1215" t="str">
        <f>IFERROR(-D25/D6,"")</f>
        <v/>
      </c>
      <c r="E26" s="1215" t="str">
        <f>IFERROR(-E25/E6,"")</f>
        <v/>
      </c>
      <c r="F26" s="1215" t="str">
        <f>IFERROR(-F25/F6,"")</f>
        <v/>
      </c>
      <c r="G26" s="1215" t="str">
        <f>IFERROR(-G25/G6,"")</f>
        <v/>
      </c>
      <c r="H26" s="1210">
        <f>IFERROR(H25/H6,"")</f>
        <v>-0.55783754938357877</v>
      </c>
      <c r="I26" s="1210">
        <f t="shared" ref="I26:Q26" si="18">IFERROR(I25/I6,"")</f>
        <v>0.11419130326356908</v>
      </c>
      <c r="J26" s="1210">
        <f t="shared" si="18"/>
        <v>0.25581974470265906</v>
      </c>
      <c r="K26" s="1210">
        <f t="shared" si="18"/>
        <v>0.19365694410492459</v>
      </c>
      <c r="L26" s="1210">
        <f t="shared" si="18"/>
        <v>0.25739753176512037</v>
      </c>
      <c r="M26" s="1210">
        <f t="shared" si="18"/>
        <v>0.30397528688927289</v>
      </c>
      <c r="N26" s="1210">
        <f t="shared" si="18"/>
        <v>0.37477142381693657</v>
      </c>
      <c r="O26" s="1210">
        <f t="shared" si="18"/>
        <v>0.37421563955470288</v>
      </c>
      <c r="P26" s="1210" t="str">
        <f t="shared" si="18"/>
        <v/>
      </c>
      <c r="Q26" s="1210" t="str">
        <f t="shared" si="18"/>
        <v/>
      </c>
      <c r="R26" s="1211"/>
      <c r="T26" s="1210">
        <f>IFERROR(T25/T6,"")</f>
        <v>0.28964625254543208</v>
      </c>
      <c r="U26"/>
      <c r="V26"/>
      <c r="W26"/>
      <c r="X26"/>
      <c r="Y26"/>
      <c r="Z26"/>
    </row>
    <row r="27" spans="1:26" ht="5.25" customHeight="1">
      <c r="U27"/>
      <c r="V27"/>
      <c r="W27"/>
      <c r="X27"/>
      <c r="Y27"/>
      <c r="Z27"/>
    </row>
    <row r="28" spans="1:26" outlineLevel="1">
      <c r="B28" s="1204" t="s">
        <v>758</v>
      </c>
      <c r="C28" s="1204"/>
      <c r="D28" s="1204"/>
      <c r="E28" s="1204"/>
      <c r="F28" s="1204"/>
      <c r="G28" s="1211"/>
      <c r="H28" s="1211"/>
      <c r="I28" s="1211"/>
      <c r="J28" s="1211"/>
      <c r="K28" s="1211"/>
      <c r="L28" s="1211"/>
      <c r="M28" s="1211"/>
      <c r="N28" s="1211"/>
      <c r="O28" s="1211"/>
      <c r="P28" s="1211"/>
      <c r="Q28" s="1211"/>
      <c r="R28" s="1211"/>
      <c r="T28" s="1211"/>
      <c r="U28"/>
      <c r="V28"/>
      <c r="W28"/>
      <c r="X28"/>
      <c r="Y28"/>
      <c r="Z28"/>
    </row>
    <row r="29" spans="1:26" outlineLevel="1">
      <c r="B29" s="1211" t="s">
        <v>792</v>
      </c>
      <c r="C29" s="1211"/>
      <c r="D29" s="1211"/>
      <c r="E29" s="1211"/>
      <c r="F29" s="1211"/>
      <c r="G29" s="1211"/>
      <c r="H29" s="1220">
        <f>VLOOKUP(C1,Input!A15:D26,4,FALSE)</f>
        <v>120</v>
      </c>
      <c r="I29" s="1220">
        <f>H29</f>
        <v>120</v>
      </c>
      <c r="J29" s="1220">
        <f t="shared" ref="J29:Q29" si="19">I29</f>
        <v>120</v>
      </c>
      <c r="K29" s="1220">
        <f t="shared" si="19"/>
        <v>120</v>
      </c>
      <c r="L29" s="1220">
        <f t="shared" si="19"/>
        <v>120</v>
      </c>
      <c r="M29" s="1220">
        <f t="shared" si="19"/>
        <v>120</v>
      </c>
      <c r="N29" s="1220">
        <f t="shared" si="19"/>
        <v>120</v>
      </c>
      <c r="O29" s="1220">
        <f t="shared" si="19"/>
        <v>120</v>
      </c>
      <c r="P29" s="1220">
        <f t="shared" si="19"/>
        <v>120</v>
      </c>
      <c r="Q29" s="1220">
        <f t="shared" si="19"/>
        <v>120</v>
      </c>
      <c r="R29" s="1211"/>
      <c r="T29" s="1211"/>
      <c r="U29"/>
      <c r="V29"/>
      <c r="W29"/>
      <c r="X29"/>
      <c r="Y29"/>
      <c r="Z29"/>
    </row>
    <row r="30" spans="1:26" outlineLevel="1">
      <c r="B30" s="1211" t="s">
        <v>910</v>
      </c>
      <c r="C30" s="1218"/>
      <c r="D30" s="1218"/>
      <c r="E30" s="1218"/>
      <c r="F30" s="1218"/>
      <c r="G30" s="1218"/>
      <c r="H30" s="1213">
        <f>IFERROR(H6*H29/365,"")</f>
        <v>50796098.630136997</v>
      </c>
      <c r="I30" s="1213">
        <f t="shared" ref="I30:Q30" si="20">IFERROR(I6*I29/365,"")</f>
        <v>88588396.010958925</v>
      </c>
      <c r="J30" s="1213">
        <f t="shared" si="20"/>
        <v>173810432.97350138</v>
      </c>
      <c r="K30" s="1213">
        <f t="shared" si="20"/>
        <v>265234720.71756312</v>
      </c>
      <c r="L30" s="1213">
        <f t="shared" si="20"/>
        <v>375837599.25678706</v>
      </c>
      <c r="M30" s="1213">
        <f t="shared" si="20"/>
        <v>491595753.5080868</v>
      </c>
      <c r="N30" s="1213">
        <f t="shared" si="20"/>
        <v>535839371.32381469</v>
      </c>
      <c r="O30" s="1213">
        <f t="shared" si="20"/>
        <v>584064914.74295795</v>
      </c>
      <c r="P30" s="1213" t="str">
        <f t="shared" si="20"/>
        <v/>
      </c>
      <c r="Q30" s="1213" t="str">
        <f t="shared" si="20"/>
        <v/>
      </c>
      <c r="R30" s="1211"/>
      <c r="T30" s="1213"/>
      <c r="U30"/>
      <c r="V30"/>
      <c r="W30"/>
      <c r="X30"/>
      <c r="Y30"/>
      <c r="Z30"/>
    </row>
    <row r="31" spans="1:26" ht="5.25" customHeight="1" outlineLevel="1">
      <c r="B31" s="1204"/>
      <c r="C31" s="1204"/>
      <c r="D31" s="1204"/>
      <c r="E31" s="1204"/>
      <c r="F31" s="1204"/>
      <c r="G31" s="1211"/>
      <c r="H31" s="1211"/>
      <c r="I31" s="1211"/>
      <c r="J31" s="1211"/>
      <c r="K31" s="1211"/>
      <c r="L31" s="1211"/>
      <c r="M31" s="1211"/>
      <c r="N31" s="1211"/>
      <c r="O31" s="1211"/>
      <c r="P31" s="1211"/>
      <c r="Q31" s="1211"/>
      <c r="R31" s="1211"/>
      <c r="T31" s="1211"/>
      <c r="U31"/>
      <c r="V31"/>
      <c r="W31"/>
      <c r="X31"/>
      <c r="Y31"/>
      <c r="Z31"/>
    </row>
    <row r="32" spans="1:26" outlineLevel="1">
      <c r="B32" s="1211" t="s">
        <v>793</v>
      </c>
      <c r="C32" s="1211"/>
      <c r="D32" s="1211"/>
      <c r="E32" s="1211"/>
      <c r="F32" s="1211"/>
      <c r="G32" s="1211"/>
      <c r="H32" s="1220">
        <f>VLOOKUP(C1,Input!A28:D39,4,FALSE)</f>
        <v>90</v>
      </c>
      <c r="I32" s="1220">
        <f>H32</f>
        <v>90</v>
      </c>
      <c r="J32" s="1220">
        <f t="shared" ref="J32:Q32" si="21">I32</f>
        <v>90</v>
      </c>
      <c r="K32" s="1220">
        <f t="shared" si="21"/>
        <v>90</v>
      </c>
      <c r="L32" s="1220">
        <f t="shared" si="21"/>
        <v>90</v>
      </c>
      <c r="M32" s="1220">
        <f t="shared" si="21"/>
        <v>90</v>
      </c>
      <c r="N32" s="1220">
        <f t="shared" si="21"/>
        <v>90</v>
      </c>
      <c r="O32" s="1220">
        <f t="shared" si="21"/>
        <v>90</v>
      </c>
      <c r="P32" s="1220">
        <f t="shared" si="21"/>
        <v>90</v>
      </c>
      <c r="Q32" s="1220">
        <f t="shared" si="21"/>
        <v>90</v>
      </c>
      <c r="R32" s="1211"/>
      <c r="T32" s="1211"/>
      <c r="U32"/>
      <c r="V32"/>
      <c r="W32"/>
      <c r="X32"/>
      <c r="Y32"/>
      <c r="Z32"/>
    </row>
    <row r="33" spans="2:26" outlineLevel="1">
      <c r="B33" s="1211" t="s">
        <v>911</v>
      </c>
      <c r="C33" s="1218"/>
      <c r="D33" s="1218"/>
      <c r="E33" s="1218"/>
      <c r="F33" s="1218"/>
      <c r="G33" s="1218"/>
      <c r="H33" s="1213">
        <f>IFERROR(-H9*H32/365,0)</f>
        <v>11941397.260273973</v>
      </c>
      <c r="I33" s="1213">
        <f t="shared" ref="I33:Q33" si="22">IFERROR(-I9*I32/365,"")</f>
        <v>20444133.698630136</v>
      </c>
      <c r="J33" s="1213">
        <f t="shared" si="22"/>
        <v>39375107.506849319</v>
      </c>
      <c r="K33" s="1213">
        <f t="shared" si="22"/>
        <v>58983409.97260274</v>
      </c>
      <c r="L33" s="1213">
        <f t="shared" si="22"/>
        <v>82045457.990136981</v>
      </c>
      <c r="M33" s="1213">
        <f t="shared" si="22"/>
        <v>105347270.70246576</v>
      </c>
      <c r="N33" s="1213">
        <f t="shared" si="22"/>
        <v>112720127.97205478</v>
      </c>
      <c r="O33" s="1213">
        <f t="shared" si="22"/>
        <v>120612239.86191782</v>
      </c>
      <c r="P33" s="1213" t="str">
        <f t="shared" si="22"/>
        <v/>
      </c>
      <c r="Q33" s="1213" t="str">
        <f t="shared" si="22"/>
        <v/>
      </c>
      <c r="R33" s="1211"/>
      <c r="T33" s="1213"/>
      <c r="U33"/>
      <c r="V33"/>
      <c r="W33"/>
      <c r="X33"/>
      <c r="Y33"/>
      <c r="Z33"/>
    </row>
    <row r="34" spans="2:26" ht="5.25" customHeight="1" outlineLevel="1">
      <c r="B34" s="1211"/>
      <c r="C34" s="1211"/>
      <c r="D34" s="1211"/>
      <c r="E34" s="1211"/>
      <c r="F34" s="1211"/>
      <c r="G34" s="1211"/>
      <c r="H34" s="1211"/>
      <c r="I34" s="1211"/>
      <c r="J34" s="1211"/>
      <c r="K34" s="1211"/>
      <c r="L34" s="1211"/>
      <c r="M34" s="1211"/>
      <c r="N34" s="1211"/>
      <c r="O34" s="1211"/>
      <c r="P34" s="1211"/>
      <c r="Q34" s="1211"/>
      <c r="R34" s="1211"/>
      <c r="T34" s="1211"/>
      <c r="U34"/>
      <c r="V34"/>
      <c r="W34"/>
      <c r="X34"/>
      <c r="Y34"/>
      <c r="Z34"/>
    </row>
    <row r="35" spans="2:26" outlineLevel="1">
      <c r="B35" s="1211" t="s">
        <v>794</v>
      </c>
      <c r="C35" s="1211"/>
      <c r="D35" s="1211"/>
      <c r="E35" s="1211"/>
      <c r="F35" s="1211"/>
      <c r="G35" s="1211"/>
      <c r="H35" s="1221">
        <f>VLOOKUP(C1,Input!A41:D52,4,FALSE)</f>
        <v>-60</v>
      </c>
      <c r="I35" s="1221">
        <f>H35</f>
        <v>-60</v>
      </c>
      <c r="J35" s="1221">
        <f t="shared" ref="J35:Q35" si="23">I35</f>
        <v>-60</v>
      </c>
      <c r="K35" s="1221">
        <f t="shared" si="23"/>
        <v>-60</v>
      </c>
      <c r="L35" s="1221">
        <f t="shared" si="23"/>
        <v>-60</v>
      </c>
      <c r="M35" s="1221">
        <f t="shared" si="23"/>
        <v>-60</v>
      </c>
      <c r="N35" s="1221">
        <f t="shared" si="23"/>
        <v>-60</v>
      </c>
      <c r="O35" s="1221">
        <f t="shared" si="23"/>
        <v>-60</v>
      </c>
      <c r="P35" s="1221">
        <f t="shared" si="23"/>
        <v>-60</v>
      </c>
      <c r="Q35" s="1221">
        <f t="shared" si="23"/>
        <v>-60</v>
      </c>
      <c r="R35" s="1211"/>
      <c r="T35" s="1211"/>
      <c r="U35"/>
      <c r="V35"/>
      <c r="W35"/>
      <c r="X35"/>
      <c r="Y35"/>
      <c r="Z35"/>
    </row>
    <row r="36" spans="2:26" outlineLevel="1">
      <c r="B36" s="1211" t="s">
        <v>912</v>
      </c>
      <c r="C36" s="1218"/>
      <c r="D36" s="1218"/>
      <c r="E36" s="1218"/>
      <c r="F36" s="1218"/>
      <c r="G36" s="1218"/>
      <c r="H36" s="1213">
        <f>IFERROR(-H9*H35/365,0)</f>
        <v>-7960931.506849315</v>
      </c>
      <c r="I36" s="1213">
        <f t="shared" ref="I36:Q36" si="24">IFERROR(-I9*I35/365,0)</f>
        <v>-13629422.465753421</v>
      </c>
      <c r="J36" s="1213">
        <f t="shared" si="24"/>
        <v>-26250071.671232875</v>
      </c>
      <c r="K36" s="1213">
        <f t="shared" si="24"/>
        <v>-39322273.315068491</v>
      </c>
      <c r="L36" s="1213">
        <f t="shared" si="24"/>
        <v>-54696971.993424654</v>
      </c>
      <c r="M36" s="1213">
        <f t="shared" si="24"/>
        <v>-70231513.801643834</v>
      </c>
      <c r="N36" s="1213">
        <f t="shared" si="24"/>
        <v>-75146751.981369853</v>
      </c>
      <c r="O36" s="1213">
        <f t="shared" si="24"/>
        <v>-80408159.907945216</v>
      </c>
      <c r="P36" s="1213">
        <f t="shared" si="24"/>
        <v>0</v>
      </c>
      <c r="Q36" s="1213">
        <f t="shared" si="24"/>
        <v>0</v>
      </c>
      <c r="R36" s="1211"/>
      <c r="T36" s="1213"/>
      <c r="U36"/>
      <c r="V36"/>
      <c r="W36"/>
      <c r="X36"/>
      <c r="Y36"/>
      <c r="Z36"/>
    </row>
    <row r="37" spans="2:26" ht="5.25" customHeight="1" outlineLevel="1">
      <c r="B37" s="1204"/>
      <c r="C37" s="1204"/>
      <c r="D37" s="1204"/>
      <c r="E37" s="1204"/>
      <c r="F37" s="1204"/>
      <c r="G37" s="1211"/>
      <c r="H37" s="1211"/>
      <c r="I37" s="1211"/>
      <c r="J37" s="1211"/>
      <c r="K37" s="1211"/>
      <c r="L37" s="1211"/>
      <c r="M37" s="1211"/>
      <c r="N37" s="1211"/>
      <c r="O37" s="1211"/>
      <c r="P37" s="1211"/>
      <c r="Q37" s="1211"/>
      <c r="R37" s="1211"/>
      <c r="T37" s="1211"/>
      <c r="U37"/>
      <c r="V37"/>
      <c r="W37"/>
      <c r="X37"/>
      <c r="Y37"/>
      <c r="Z37"/>
    </row>
    <row r="38" spans="2:26" outlineLevel="1">
      <c r="B38" s="1211" t="s">
        <v>913</v>
      </c>
      <c r="C38" s="1213">
        <f t="shared" ref="C38:G38" si="25">IFERROR(C33+C30+C36,0)</f>
        <v>0</v>
      </c>
      <c r="D38" s="1213">
        <f t="shared" si="25"/>
        <v>0</v>
      </c>
      <c r="E38" s="1213">
        <f t="shared" si="25"/>
        <v>0</v>
      </c>
      <c r="F38" s="1213">
        <f t="shared" si="25"/>
        <v>0</v>
      </c>
      <c r="G38" s="1213">
        <f t="shared" si="25"/>
        <v>0</v>
      </c>
      <c r="H38" s="1213">
        <f t="shared" ref="H38:O38" si="26">IFERROR(H33+H30+H36,0)</f>
        <v>54776564.383561656</v>
      </c>
      <c r="I38" s="1213">
        <f t="shared" si="26"/>
        <v>95403107.243835643</v>
      </c>
      <c r="J38" s="1213">
        <f t="shared" si="26"/>
        <v>186935468.80911782</v>
      </c>
      <c r="K38" s="1213">
        <f t="shared" si="26"/>
        <v>284895857.37509739</v>
      </c>
      <c r="L38" s="1213">
        <f t="shared" si="26"/>
        <v>403186085.25349939</v>
      </c>
      <c r="M38" s="1213">
        <f t="shared" si="26"/>
        <v>526711510.40890872</v>
      </c>
      <c r="N38" s="1213">
        <f t="shared" si="26"/>
        <v>573412747.31449962</v>
      </c>
      <c r="O38" s="1213">
        <f t="shared" si="26"/>
        <v>624268994.69693065</v>
      </c>
      <c r="P38" s="1213">
        <f>IFERROR(P33+P30+P36,0)</f>
        <v>0</v>
      </c>
      <c r="Q38" s="1213">
        <f t="shared" ref="Q38:R38" si="27">IFERROR(Q33+Q30+Q36,0)</f>
        <v>0</v>
      </c>
      <c r="R38" s="1213">
        <f t="shared" si="27"/>
        <v>0</v>
      </c>
      <c r="T38" s="1213"/>
    </row>
    <row r="39" spans="2:26">
      <c r="B39" s="1211" t="s">
        <v>914</v>
      </c>
      <c r="C39" s="1211"/>
      <c r="D39" s="1211"/>
      <c r="E39" s="1211"/>
      <c r="F39" s="1211"/>
      <c r="G39" s="1211"/>
      <c r="H39" s="1213">
        <f>G38-H38</f>
        <v>-54776564.383561656</v>
      </c>
      <c r="I39" s="1213">
        <f t="shared" ref="I39:R39" si="28">H38-I38</f>
        <v>-40626542.860273987</v>
      </c>
      <c r="J39" s="1213">
        <f t="shared" si="28"/>
        <v>-91532361.565282181</v>
      </c>
      <c r="K39" s="1213">
        <f t="shared" si="28"/>
        <v>-97960388.56597957</v>
      </c>
      <c r="L39" s="1213">
        <f t="shared" si="28"/>
        <v>-118290227.87840199</v>
      </c>
      <c r="M39" s="1213">
        <f t="shared" si="28"/>
        <v>-123525425.15540934</v>
      </c>
      <c r="N39" s="1213">
        <f t="shared" si="28"/>
        <v>-46701236.905590892</v>
      </c>
      <c r="O39" s="1213">
        <f t="shared" si="28"/>
        <v>-50856247.38243103</v>
      </c>
      <c r="P39" s="1213">
        <f t="shared" si="28"/>
        <v>624268994.69693065</v>
      </c>
      <c r="Q39" s="1213">
        <f t="shared" si="28"/>
        <v>0</v>
      </c>
      <c r="R39" s="1213">
        <f t="shared" si="28"/>
        <v>0</v>
      </c>
      <c r="T39" s="1213">
        <f>SUM(C39:R39)</f>
        <v>0</v>
      </c>
    </row>
    <row r="40" spans="2:26" ht="5.25" hidden="1" customHeight="1" outlineLevel="1">
      <c r="B40" s="1211"/>
      <c r="C40" s="1211"/>
      <c r="D40" s="1211"/>
      <c r="E40" s="1211"/>
      <c r="F40" s="1211"/>
      <c r="G40" s="1211"/>
      <c r="H40" s="1218"/>
      <c r="I40" s="1218"/>
      <c r="J40" s="1218"/>
      <c r="K40" s="1218"/>
      <c r="L40" s="1218"/>
      <c r="M40" s="1218"/>
      <c r="N40" s="1218"/>
      <c r="O40" s="1218"/>
      <c r="P40" s="1218"/>
      <c r="Q40" s="1218"/>
      <c r="R40" s="1218"/>
      <c r="T40" s="1218"/>
    </row>
    <row r="41" spans="2:26" hidden="1" outlineLevel="1">
      <c r="B41" s="1211" t="s">
        <v>915</v>
      </c>
      <c r="C41" s="1211"/>
      <c r="D41" s="1211"/>
      <c r="E41" s="1211"/>
      <c r="F41" s="1211"/>
      <c r="G41" s="1211"/>
      <c r="H41" s="1222">
        <f>H32+H29+H35</f>
        <v>150</v>
      </c>
      <c r="I41" s="1222">
        <f t="shared" ref="I41:Q41" si="29">I32+I29+I35</f>
        <v>150</v>
      </c>
      <c r="J41" s="1222">
        <f t="shared" si="29"/>
        <v>150</v>
      </c>
      <c r="K41" s="1222">
        <f t="shared" si="29"/>
        <v>150</v>
      </c>
      <c r="L41" s="1222">
        <f t="shared" si="29"/>
        <v>150</v>
      </c>
      <c r="M41" s="1222">
        <f t="shared" si="29"/>
        <v>150</v>
      </c>
      <c r="N41" s="1222">
        <f t="shared" si="29"/>
        <v>150</v>
      </c>
      <c r="O41" s="1222">
        <f t="shared" si="29"/>
        <v>150</v>
      </c>
      <c r="P41" s="1222">
        <f t="shared" si="29"/>
        <v>150</v>
      </c>
      <c r="Q41" s="1222">
        <f t="shared" si="29"/>
        <v>150</v>
      </c>
      <c r="R41" s="1211"/>
      <c r="S41" s="1211"/>
      <c r="T41" s="1211"/>
    </row>
    <row r="42" spans="2:26" ht="5.25" customHeight="1" collapsed="1"/>
    <row r="43" spans="2:26">
      <c r="B43" s="1223" t="s">
        <v>916</v>
      </c>
      <c r="C43" s="1223"/>
      <c r="D43" s="1223"/>
      <c r="E43" s="1223"/>
      <c r="F43" s="1223"/>
      <c r="G43" s="1223"/>
      <c r="H43" s="1224"/>
      <c r="I43" s="1224"/>
      <c r="J43" s="1224"/>
      <c r="K43" s="1224"/>
      <c r="L43" s="1224"/>
      <c r="M43" s="1224"/>
      <c r="N43" s="1224"/>
      <c r="O43" s="1224"/>
      <c r="P43" s="1224"/>
      <c r="Q43" s="1224"/>
      <c r="R43" s="1223"/>
      <c r="T43" s="1223"/>
    </row>
    <row r="44" spans="2:26">
      <c r="B44" s="1211" t="s">
        <v>908</v>
      </c>
      <c r="C44" s="1211"/>
      <c r="D44" s="1211"/>
      <c r="E44" s="1211"/>
      <c r="F44" s="1211"/>
      <c r="G44" s="1211"/>
      <c r="H44" s="1213">
        <f t="shared" ref="H44:Q44" si="30">H25</f>
        <v>-86188578.99999997</v>
      </c>
      <c r="I44" s="1213">
        <f t="shared" si="30"/>
        <v>30769574.200000048</v>
      </c>
      <c r="J44" s="1213">
        <f t="shared" si="30"/>
        <v>135245094.2944001</v>
      </c>
      <c r="K44" s="1213">
        <f t="shared" si="30"/>
        <v>156233825.84925449</v>
      </c>
      <c r="L44" s="1213">
        <f t="shared" si="30"/>
        <v>294249830.77939397</v>
      </c>
      <c r="M44" s="1213">
        <f t="shared" si="30"/>
        <v>454525253.96043062</v>
      </c>
      <c r="N44" s="1213">
        <f t="shared" si="30"/>
        <v>610819239.22326946</v>
      </c>
      <c r="O44" s="1213">
        <f t="shared" si="30"/>
        <v>664805602.90316367</v>
      </c>
      <c r="P44" s="1213">
        <f t="shared" si="30"/>
        <v>0</v>
      </c>
      <c r="Q44" s="1213">
        <f t="shared" si="30"/>
        <v>0</v>
      </c>
      <c r="R44" s="1218"/>
      <c r="T44" s="1205">
        <f t="shared" ref="T44:T46" si="31">SUM(C44:Q44)</f>
        <v>2260459842.2099123</v>
      </c>
    </row>
    <row r="45" spans="2:26">
      <c r="B45" s="1211" t="s">
        <v>917</v>
      </c>
      <c r="C45" s="1211"/>
      <c r="D45" s="1211"/>
      <c r="E45" s="1211"/>
      <c r="F45" s="1211"/>
      <c r="G45" s="1211"/>
      <c r="H45" s="1213">
        <f>-H25*Input!$E$54</f>
        <v>21547144.749999993</v>
      </c>
      <c r="I45" s="1213">
        <f>-I25*Input!$E$54</f>
        <v>-7692393.5500000119</v>
      </c>
      <c r="J45" s="1213">
        <f>-J25*Input!$E$54</f>
        <v>-33811273.573600024</v>
      </c>
      <c r="K45" s="1213">
        <f>-K25*Input!$E$54</f>
        <v>-39058456.462313622</v>
      </c>
      <c r="L45" s="1213">
        <f>-L25*Input!$E$54</f>
        <v>-73562457.694848493</v>
      </c>
      <c r="M45" s="1213">
        <f>-M25*Input!$E$54</f>
        <v>-113631313.49010766</v>
      </c>
      <c r="N45" s="1213">
        <f>-N25*Input!$E$54</f>
        <v>-152704809.80581737</v>
      </c>
      <c r="O45" s="1213">
        <f>-O25*Input!$E$54</f>
        <v>-166201400.72579092</v>
      </c>
      <c r="P45" s="1213">
        <f>IFERROR(-P25*Input!$E$54,"")</f>
        <v>0</v>
      </c>
      <c r="Q45" s="1213">
        <f>IFERROR(-Q25*Input!$E$54,"")</f>
        <v>0</v>
      </c>
      <c r="R45" s="1218"/>
      <c r="T45" s="1205">
        <f t="shared" si="31"/>
        <v>-565114960.55247808</v>
      </c>
    </row>
    <row r="46" spans="2:26">
      <c r="B46" s="1211" t="s">
        <v>840</v>
      </c>
      <c r="C46" s="1211"/>
      <c r="D46" s="1211"/>
      <c r="E46" s="1211"/>
      <c r="F46" s="1211"/>
      <c r="G46" s="1211"/>
      <c r="H46" s="1213">
        <f t="shared" ref="H46:O46" si="32">-H23</f>
        <v>100004</v>
      </c>
      <c r="I46" s="1213">
        <f t="shared" si="32"/>
        <v>100004</v>
      </c>
      <c r="J46" s="1213">
        <f t="shared" si="32"/>
        <v>100004</v>
      </c>
      <c r="K46" s="1213">
        <f t="shared" si="32"/>
        <v>100004</v>
      </c>
      <c r="L46" s="1213">
        <f t="shared" si="32"/>
        <v>100004</v>
      </c>
      <c r="M46" s="1213">
        <f t="shared" si="32"/>
        <v>100004</v>
      </c>
      <c r="N46" s="1213">
        <f t="shared" si="32"/>
        <v>100004</v>
      </c>
      <c r="O46" s="1213">
        <f t="shared" si="32"/>
        <v>100004</v>
      </c>
      <c r="P46" s="1213" t="str">
        <f>IFERROR(-P23,"")</f>
        <v/>
      </c>
      <c r="Q46" s="1213" t="str">
        <f>IFERROR(-Q23,"")</f>
        <v/>
      </c>
      <c r="R46" s="1218"/>
      <c r="T46" s="1205">
        <f t="shared" si="31"/>
        <v>800032</v>
      </c>
    </row>
    <row r="47" spans="2:26">
      <c r="B47" s="1211" t="s">
        <v>918</v>
      </c>
      <c r="C47" s="1211"/>
      <c r="D47" s="1211"/>
      <c r="E47" s="1211"/>
      <c r="F47" s="1211"/>
      <c r="G47" s="1211"/>
      <c r="H47" s="1213">
        <f>H39</f>
        <v>-54776564.383561656</v>
      </c>
      <c r="I47" s="1213">
        <f t="shared" ref="I47:N47" si="33">I39</f>
        <v>-40626542.860273987</v>
      </c>
      <c r="J47" s="1213">
        <f t="shared" si="33"/>
        <v>-91532361.565282181</v>
      </c>
      <c r="K47" s="1213">
        <f t="shared" si="33"/>
        <v>-97960388.56597957</v>
      </c>
      <c r="L47" s="1213">
        <f t="shared" si="33"/>
        <v>-118290227.87840199</v>
      </c>
      <c r="M47" s="1213">
        <f t="shared" si="33"/>
        <v>-123525425.15540934</v>
      </c>
      <c r="N47" s="1213">
        <f t="shared" si="33"/>
        <v>-46701236.905590892</v>
      </c>
      <c r="O47" s="1213">
        <f>O39</f>
        <v>-50856247.38243103</v>
      </c>
      <c r="P47" s="1213">
        <f>P39</f>
        <v>624268994.69693065</v>
      </c>
      <c r="Q47" s="1213">
        <f>Q39</f>
        <v>0</v>
      </c>
      <c r="R47" s="1213">
        <f>R39</f>
        <v>0</v>
      </c>
      <c r="T47" s="1213">
        <f>SUM(C47:S47)</f>
        <v>0</v>
      </c>
    </row>
    <row r="48" spans="2:26">
      <c r="B48" s="1204" t="s">
        <v>919</v>
      </c>
      <c r="C48" s="1219">
        <f t="shared" ref="C48:G48" si="34">SUM(C44:C47)</f>
        <v>0</v>
      </c>
      <c r="D48" s="1219">
        <f t="shared" si="34"/>
        <v>0</v>
      </c>
      <c r="E48" s="1219">
        <f t="shared" si="34"/>
        <v>0</v>
      </c>
      <c r="F48" s="1219">
        <f t="shared" si="34"/>
        <v>0</v>
      </c>
      <c r="G48" s="1219">
        <f t="shared" si="34"/>
        <v>0</v>
      </c>
      <c r="H48" s="1205">
        <f>SUM(H44:H47)</f>
        <v>-119317994.63356164</v>
      </c>
      <c r="I48" s="1205">
        <f t="shared" ref="I48:Q48" si="35">SUM(I44:I47)</f>
        <v>-17449358.210273951</v>
      </c>
      <c r="J48" s="1205">
        <f t="shared" si="35"/>
        <v>10001463.155517891</v>
      </c>
      <c r="K48" s="1205">
        <f t="shared" si="35"/>
        <v>19314984.820961297</v>
      </c>
      <c r="L48" s="1205">
        <f t="shared" si="35"/>
        <v>102497149.2061435</v>
      </c>
      <c r="M48" s="1205">
        <f t="shared" si="35"/>
        <v>217468519.31491363</v>
      </c>
      <c r="N48" s="1205">
        <f t="shared" si="35"/>
        <v>411513196.51186121</v>
      </c>
      <c r="O48" s="1205">
        <f t="shared" si="35"/>
        <v>447847958.79494172</v>
      </c>
      <c r="P48" s="1205">
        <f t="shared" si="35"/>
        <v>624268994.69693065</v>
      </c>
      <c r="Q48" s="1205">
        <f t="shared" si="35"/>
        <v>0</v>
      </c>
      <c r="R48" s="1205">
        <f>SUM(R44:R47)</f>
        <v>0</v>
      </c>
      <c r="T48" s="1205">
        <f>SUM(C48:R48)</f>
        <v>1696144913.6574342</v>
      </c>
    </row>
    <row r="49" spans="2:20" ht="5.25" customHeight="1"/>
    <row r="50" spans="2:20">
      <c r="B50" s="1204" t="s">
        <v>920</v>
      </c>
      <c r="C50" s="1225">
        <f>IFERROR(-INDEX(Input_INV!$F$2:$R$13,MATCH($C$1,Input_INV!$E$2:$E$13,0),MATCH(C$4,Input_INV!$F$18:$R$18,0))/$W$5,0)</f>
        <v>0</v>
      </c>
      <c r="D50" s="1225">
        <f>IFERROR(-INDEX(Input_INV!$F$2:$R$13,MATCH($C$1,Input_INV!$E$2:$E$13,0),MATCH(D$4,Input_INV!$F$18:$R$18,0))/$W$5,0)</f>
        <v>0</v>
      </c>
      <c r="E50" s="1225">
        <f>IFERROR(-INDEX(Input_INV!$F$2:$R$13,MATCH($C$1,Input_INV!$E$2:$E$13,0),MATCH(E$4,Input_INV!$F$18:$R$18,0))/$W$5,0)</f>
        <v>0</v>
      </c>
      <c r="F50" s="1225">
        <f>IFERROR(-INDEX(Input_INV!$F$2:$R$13,MATCH($C$1,Input_INV!$E$2:$E$13,0),MATCH(F$4,Input_INV!$F$18:$R$18,0))/$W$5,0)</f>
        <v>-500020</v>
      </c>
      <c r="G50" s="1225">
        <f>IFERROR(-INDEX(Input_INV!$F$2:$R$13,MATCH($C$1,Input_INV!$E$2:$E$13,0),MATCH(G$4,Input_INV!$F$18:$R$18,0))/$W$5,0)</f>
        <v>-1500060</v>
      </c>
      <c r="H50" s="1225">
        <f>IFERROR(-INDEX(Input_INV!$F$2:$R$13,MATCH($C$1,Input_INV!$E$2:$E$13,0),MATCH(H$4,Input_INV!$F$18:$R$18,0))/$W$5,0)</f>
        <v>0</v>
      </c>
      <c r="I50" s="1225">
        <f>IFERROR(-INDEX(Input_INV!$F$2:$R$13,MATCH($C$1,Input_INV!$E$2:$E$13,0),MATCH(I$4,Input_INV!$F$18:$R$18,0))/$W$5,0)</f>
        <v>0</v>
      </c>
      <c r="J50" s="1225">
        <f>IFERROR(-INDEX(Input_INV!$F$2:$R$13,MATCH($C$1,Input_INV!$E$2:$E$13,0),MATCH(J$4,Input_INV!$F$18:$R$18,0))/$W$5,0)</f>
        <v>0</v>
      </c>
      <c r="K50" s="1225">
        <f>IFERROR(-INDEX(Input_INV!$F$2:$R$13,MATCH($C$1,Input_INV!$E$2:$E$13,0),MATCH(K$4,Input_INV!$F$18:$R$18,0))/$W$5,0)</f>
        <v>0</v>
      </c>
      <c r="L50" s="1225">
        <f>IFERROR(-INDEX(Input_INV!$F$2:$R$13,MATCH($C$1,Input_INV!$E$2:$E$13,0),MATCH(L$4,Input_INV!$F$18:$R$18,0))/$W$5,0)</f>
        <v>0</v>
      </c>
      <c r="M50" s="1225">
        <f>IFERROR(-INDEX(Input_INV!$F$2:$R$13,MATCH($C$1,Input_INV!$E$2:$E$13,0),MATCH(M$4,Input_INV!$F$18:$R$18,0))/$W$5,0)</f>
        <v>0</v>
      </c>
      <c r="N50" s="1225">
        <f>IFERROR(-INDEX(Input_INV!$F$2:$R$13,MATCH($C$1,Input_INV!$E$2:$E$13,0),MATCH(N$4,Input_INV!$F$18:$R$18,0))/$W$5,0)</f>
        <v>0</v>
      </c>
      <c r="O50" s="1225">
        <f>IFERROR(-INDEX(Input_INV!$F$2:$R$13,MATCH($C$1,Input_INV!$E$2:$E$13,0),MATCH(O$4,Input_INV!$F$18:$R$18,0))/$W$5,0)</f>
        <v>0</v>
      </c>
      <c r="P50" s="1225">
        <f>IFERROR(-INDEX(Input_INV!$F$2:$R$13,MATCH($C$1,Input_INV!$E$2:$E$13,0),MATCH(P$4,Input_INV!$F$18:$R$18,0))/$W$5,0)</f>
        <v>0</v>
      </c>
      <c r="Q50" s="1225">
        <f>IFERROR(-INDEX(Input_INV!$F$2:$R$13,MATCH($C$1,Input_INV!$E$2:$E$13,0),MATCH(Q$4,Input_INV!$F$18:$R$18,0))/$W$5,0)</f>
        <v>0</v>
      </c>
      <c r="R50" s="1225">
        <f>IFERROR(-INDEX(Input_INV!$F$2:$R$13,MATCH($C$1,Input_INV!$E$2:$E$13,0),MATCH(R$4,Input_INV!$F$18:$R$18,0))/$W$5,0)</f>
        <v>0</v>
      </c>
      <c r="T50" s="1205">
        <f>SUM(C50:Q50)</f>
        <v>-2000080</v>
      </c>
    </row>
    <row r="51" spans="2:20" ht="5.25" customHeight="1"/>
    <row r="52" spans="2:20">
      <c r="B52" s="1211" t="s">
        <v>919</v>
      </c>
      <c r="C52" s="1213">
        <f t="shared" ref="C52:F52" si="36">C48</f>
        <v>0</v>
      </c>
      <c r="D52" s="1213">
        <f t="shared" si="36"/>
        <v>0</v>
      </c>
      <c r="E52" s="1213">
        <f t="shared" si="36"/>
        <v>0</v>
      </c>
      <c r="F52" s="1213">
        <f t="shared" si="36"/>
        <v>0</v>
      </c>
      <c r="G52" s="1213">
        <f t="shared" ref="G52:Q52" si="37">G48</f>
        <v>0</v>
      </c>
      <c r="H52" s="1213">
        <f t="shared" si="37"/>
        <v>-119317994.63356164</v>
      </c>
      <c r="I52" s="1213">
        <f t="shared" si="37"/>
        <v>-17449358.210273951</v>
      </c>
      <c r="J52" s="1213">
        <f t="shared" si="37"/>
        <v>10001463.155517891</v>
      </c>
      <c r="K52" s="1213">
        <f t="shared" si="37"/>
        <v>19314984.820961297</v>
      </c>
      <c r="L52" s="1213">
        <f t="shared" si="37"/>
        <v>102497149.2061435</v>
      </c>
      <c r="M52" s="1213">
        <f t="shared" si="37"/>
        <v>217468519.31491363</v>
      </c>
      <c r="N52" s="1213">
        <f t="shared" si="37"/>
        <v>411513196.51186121</v>
      </c>
      <c r="O52" s="1213">
        <f t="shared" si="37"/>
        <v>447847958.79494172</v>
      </c>
      <c r="P52" s="1213">
        <f t="shared" si="37"/>
        <v>624268994.69693065</v>
      </c>
      <c r="Q52" s="1213">
        <f t="shared" si="37"/>
        <v>0</v>
      </c>
      <c r="R52" s="1213">
        <f>R48</f>
        <v>0</v>
      </c>
      <c r="T52" s="1205">
        <f t="shared" ref="T52:T95" si="38">SUM(C52:R52)</f>
        <v>1696144913.6574342</v>
      </c>
    </row>
    <row r="53" spans="2:20">
      <c r="B53" s="1211" t="s">
        <v>921</v>
      </c>
      <c r="C53" s="1213">
        <f t="shared" ref="C53:F53" si="39">C50</f>
        <v>0</v>
      </c>
      <c r="D53" s="1213">
        <f t="shared" si="39"/>
        <v>0</v>
      </c>
      <c r="E53" s="1213">
        <f t="shared" si="39"/>
        <v>0</v>
      </c>
      <c r="F53" s="1213">
        <f t="shared" si="39"/>
        <v>-500020</v>
      </c>
      <c r="G53" s="1213">
        <f>G50</f>
        <v>-1500060</v>
      </c>
      <c r="H53" s="1213">
        <f t="shared" ref="H53:O53" si="40">H50</f>
        <v>0</v>
      </c>
      <c r="I53" s="1213">
        <f t="shared" si="40"/>
        <v>0</v>
      </c>
      <c r="J53" s="1213">
        <f t="shared" si="40"/>
        <v>0</v>
      </c>
      <c r="K53" s="1213">
        <f t="shared" si="40"/>
        <v>0</v>
      </c>
      <c r="L53" s="1213">
        <f t="shared" si="40"/>
        <v>0</v>
      </c>
      <c r="M53" s="1213">
        <f t="shared" si="40"/>
        <v>0</v>
      </c>
      <c r="N53" s="1213">
        <f t="shared" si="40"/>
        <v>0</v>
      </c>
      <c r="O53" s="1213">
        <f t="shared" si="40"/>
        <v>0</v>
      </c>
      <c r="P53" s="1213"/>
      <c r="Q53" s="1213"/>
      <c r="R53" s="1213">
        <f>R50</f>
        <v>0</v>
      </c>
      <c r="T53" s="1205">
        <f t="shared" si="38"/>
        <v>-2000080</v>
      </c>
    </row>
    <row r="54" spans="2:20" ht="5.25" customHeight="1">
      <c r="B54" s="1211"/>
      <c r="C54" s="1211"/>
      <c r="D54" s="1211"/>
      <c r="E54" s="1211"/>
      <c r="F54" s="1211"/>
      <c r="G54" s="1211"/>
      <c r="H54" s="1211"/>
      <c r="I54" s="1211"/>
      <c r="J54" s="1211"/>
      <c r="K54" s="1211"/>
      <c r="L54" s="1211"/>
      <c r="M54" s="1211"/>
      <c r="N54" s="1211"/>
      <c r="O54" s="1211"/>
      <c r="P54" s="1211"/>
      <c r="Q54" s="1211"/>
      <c r="R54" s="1211"/>
      <c r="T54" s="1211"/>
    </row>
    <row r="55" spans="2:20">
      <c r="B55" s="1211" t="s">
        <v>922</v>
      </c>
      <c r="C55" s="1213">
        <f t="shared" ref="C55:F55" si="41">C53+C52</f>
        <v>0</v>
      </c>
      <c r="D55" s="1213">
        <f t="shared" si="41"/>
        <v>0</v>
      </c>
      <c r="E55" s="1213">
        <f t="shared" si="41"/>
        <v>0</v>
      </c>
      <c r="F55" s="1213">
        <f t="shared" si="41"/>
        <v>-500020</v>
      </c>
      <c r="G55" s="1213">
        <f t="shared" ref="G55:Q55" si="42">G53+G52</f>
        <v>-1500060</v>
      </c>
      <c r="H55" s="1213">
        <f>H53+H52</f>
        <v>-119317994.63356164</v>
      </c>
      <c r="I55" s="1213">
        <f t="shared" si="42"/>
        <v>-17449358.210273951</v>
      </c>
      <c r="J55" s="1213">
        <f t="shared" si="42"/>
        <v>10001463.155517891</v>
      </c>
      <c r="K55" s="1213">
        <f t="shared" si="42"/>
        <v>19314984.820961297</v>
      </c>
      <c r="L55" s="1213">
        <f t="shared" si="42"/>
        <v>102497149.2061435</v>
      </c>
      <c r="M55" s="1213">
        <f t="shared" si="42"/>
        <v>217468519.31491363</v>
      </c>
      <c r="N55" s="1213">
        <f t="shared" si="42"/>
        <v>411513196.51186121</v>
      </c>
      <c r="O55" s="1213">
        <f t="shared" si="42"/>
        <v>447847958.79494172</v>
      </c>
      <c r="P55" s="1213">
        <f t="shared" si="42"/>
        <v>624268994.69693065</v>
      </c>
      <c r="Q55" s="1213">
        <f t="shared" si="42"/>
        <v>0</v>
      </c>
      <c r="R55" s="1213">
        <f>R53+R52</f>
        <v>0</v>
      </c>
      <c r="T55" s="1205">
        <f t="shared" si="38"/>
        <v>1694144833.6574342</v>
      </c>
    </row>
    <row r="56" spans="2:20">
      <c r="B56" s="1204" t="s">
        <v>923</v>
      </c>
      <c r="C56" s="1205">
        <f>C55</f>
        <v>0</v>
      </c>
      <c r="D56" s="1205">
        <f t="shared" ref="D56:R56" si="43">C56+D55</f>
        <v>0</v>
      </c>
      <c r="E56" s="1205">
        <f t="shared" si="43"/>
        <v>0</v>
      </c>
      <c r="F56" s="1205">
        <f t="shared" si="43"/>
        <v>-500020</v>
      </c>
      <c r="G56" s="1205">
        <f t="shared" si="43"/>
        <v>-2000080</v>
      </c>
      <c r="H56" s="1205">
        <f t="shared" si="43"/>
        <v>-121318074.63356164</v>
      </c>
      <c r="I56" s="1205">
        <f t="shared" si="43"/>
        <v>-138767432.84383559</v>
      </c>
      <c r="J56" s="1205">
        <f t="shared" si="43"/>
        <v>-128765969.6883177</v>
      </c>
      <c r="K56" s="1205">
        <f t="shared" si="43"/>
        <v>-109450984.8673564</v>
      </c>
      <c r="L56" s="1205">
        <f t="shared" si="43"/>
        <v>-6953835.6612129062</v>
      </c>
      <c r="M56" s="1205">
        <f t="shared" si="43"/>
        <v>210514683.65370071</v>
      </c>
      <c r="N56" s="1205">
        <f t="shared" si="43"/>
        <v>622027880.16556191</v>
      </c>
      <c r="O56" s="1205">
        <f t="shared" si="43"/>
        <v>1069875838.9605036</v>
      </c>
      <c r="P56" s="1205">
        <f t="shared" si="43"/>
        <v>1694144833.6574342</v>
      </c>
      <c r="Q56" s="1205">
        <f t="shared" si="43"/>
        <v>1694144833.6574342</v>
      </c>
      <c r="R56" s="1205">
        <f t="shared" si="43"/>
        <v>1694144833.6574342</v>
      </c>
      <c r="T56" s="1213"/>
    </row>
    <row r="57" spans="2:20" ht="5.25" customHeight="1">
      <c r="B57" s="1211"/>
      <c r="C57" s="1211"/>
      <c r="D57" s="1211"/>
      <c r="E57" s="1211"/>
      <c r="F57" s="1211"/>
      <c r="G57" s="1211"/>
      <c r="H57" s="1211"/>
      <c r="I57" s="1211"/>
      <c r="J57" s="1211"/>
      <c r="K57" s="1211"/>
      <c r="L57" s="1211"/>
      <c r="M57" s="1211"/>
      <c r="N57" s="1211"/>
      <c r="O57" s="1211"/>
      <c r="P57" s="1211"/>
      <c r="Q57" s="1211"/>
      <c r="R57" s="1211"/>
      <c r="T57" s="1211"/>
    </row>
    <row r="58" spans="2:20">
      <c r="B58" s="1211" t="s">
        <v>924</v>
      </c>
      <c r="C58" s="1213">
        <f>C52/(1+Input!$E$56)^C$2</f>
        <v>0</v>
      </c>
      <c r="D58" s="1213">
        <f>D52/(1+Input!$E$56)^D$2</f>
        <v>0</v>
      </c>
      <c r="E58" s="1213">
        <f>E52/(1+Input!$E$56)^E$2</f>
        <v>0</v>
      </c>
      <c r="F58" s="1213">
        <f>F52/(1+Input!$E$56)^F$2</f>
        <v>0</v>
      </c>
      <c r="G58" s="1213">
        <f>G52/(1+Input!$E$56)^G$2</f>
        <v>0</v>
      </c>
      <c r="H58" s="1213">
        <f>H52/(1+Input!$E$56)^H$2</f>
        <v>-69605122.806021765</v>
      </c>
      <c r="I58" s="1213">
        <f>I52/(1+Input!$E$56)^I$2</f>
        <v>-8505368.5329604968</v>
      </c>
      <c r="J58" s="1213">
        <f>J52/(1+Input!$E$56)^J$2</f>
        <v>4073386.6600395404</v>
      </c>
      <c r="K58" s="1213">
        <f>K52/(1+Input!$E$56)^K$2</f>
        <v>6573019.0061207572</v>
      </c>
      <c r="L58" s="1213">
        <f>L52/(1+Input!$E$56)^L$2</f>
        <v>29144776.062473863</v>
      </c>
      <c r="M58" s="1213">
        <f>M52/(1+Input!$E$56)^M$2</f>
        <v>51668250.125222333</v>
      </c>
      <c r="N58" s="1213">
        <f>N52/(1+Input!$E$56)^N$2</f>
        <v>81693883.585414067</v>
      </c>
      <c r="O58" s="1213">
        <f>O52/(1+Input!$E$56)^O$2</f>
        <v>74287337.611412764</v>
      </c>
      <c r="P58" s="1213">
        <f>P52/(1+Input!$E$56)^P$2</f>
        <v>86523559.940539077</v>
      </c>
      <c r="Q58" s="1213">
        <f>Q52/(1+Input!$E$56)^Q$2</f>
        <v>0</v>
      </c>
      <c r="R58" s="1213">
        <f>R52/(1+Input!$E$56)^R$2</f>
        <v>0</v>
      </c>
      <c r="T58" s="1205">
        <f t="shared" si="38"/>
        <v>255853721.65224016</v>
      </c>
    </row>
    <row r="59" spans="2:20">
      <c r="B59" s="1211" t="s">
        <v>925</v>
      </c>
      <c r="C59" s="1213">
        <f>C53/(1+Input!$E$56)^C$2</f>
        <v>0</v>
      </c>
      <c r="D59" s="1213">
        <f>D53/(1+Input!$E$56)^D$2</f>
        <v>0</v>
      </c>
      <c r="E59" s="1213">
        <f>E53/(1+Input!$E$56)^E$2</f>
        <v>0</v>
      </c>
      <c r="F59" s="1213">
        <f>F53/(1+Input!$E$56)^F$2</f>
        <v>-417797.4598930481</v>
      </c>
      <c r="G59" s="1213">
        <f>G53/(1+Input!$E$56)^G$2</f>
        <v>-1047286.4135019587</v>
      </c>
      <c r="H59" s="1213">
        <f>H53/(1+Input!$E$56)^H$2</f>
        <v>0</v>
      </c>
      <c r="I59" s="1213">
        <f>I53/(1+Input!$E$56)^I$2</f>
        <v>0</v>
      </c>
      <c r="J59" s="1213">
        <f>J53/(1+Input!$E$56)^J$2</f>
        <v>0</v>
      </c>
      <c r="K59" s="1213">
        <f>K53/(1+Input!$E$56)^K$2</f>
        <v>0</v>
      </c>
      <c r="L59" s="1213">
        <f>L53/(1+Input!$E$56)^L$2</f>
        <v>0</v>
      </c>
      <c r="M59" s="1213">
        <f>M53/(1+Input!$E$56)^M$2</f>
        <v>0</v>
      </c>
      <c r="N59" s="1213">
        <f>N53/(1+Input!$E$56)^N$2</f>
        <v>0</v>
      </c>
      <c r="O59" s="1213">
        <f>O53/(1+Input!$E$56)^O$2</f>
        <v>0</v>
      </c>
      <c r="P59" s="1213"/>
      <c r="Q59" s="1213"/>
      <c r="R59" s="1213">
        <f>R53/(1+Input!$E$56)^R$2</f>
        <v>0</v>
      </c>
      <c r="T59" s="1205">
        <f t="shared" si="38"/>
        <v>-1465083.8733950069</v>
      </c>
    </row>
    <row r="60" spans="2:20" ht="5.25" customHeight="1">
      <c r="B60" s="1211"/>
      <c r="C60" s="1211"/>
      <c r="D60" s="1211"/>
      <c r="E60" s="1211"/>
      <c r="F60" s="1211"/>
      <c r="G60" s="1211"/>
      <c r="H60" s="1211"/>
      <c r="I60" s="1211"/>
      <c r="J60" s="1211"/>
      <c r="K60" s="1211"/>
      <c r="L60" s="1211"/>
      <c r="M60" s="1211"/>
      <c r="N60" s="1211"/>
      <c r="O60" s="1211"/>
      <c r="P60" s="1211"/>
      <c r="Q60" s="1211"/>
      <c r="R60" s="1211"/>
      <c r="T60" s="1211"/>
    </row>
    <row r="61" spans="2:20">
      <c r="B61" s="1211" t="s">
        <v>926</v>
      </c>
      <c r="C61" s="1213">
        <f>C55/(1+Input!$E$56)^C$2</f>
        <v>0</v>
      </c>
      <c r="D61" s="1213">
        <f>D55/(1+Input!$E$56)^D$2</f>
        <v>0</v>
      </c>
      <c r="E61" s="1213">
        <f>E55/(1+Input!$E$56)^E$2</f>
        <v>0</v>
      </c>
      <c r="F61" s="1213">
        <f>F55/(1+Input!$E$56)^F$2</f>
        <v>-417797.4598930481</v>
      </c>
      <c r="G61" s="1213">
        <f>G55/(1+Input!$E$56)^G$2</f>
        <v>-1047286.4135019587</v>
      </c>
      <c r="H61" s="1213">
        <f>H55/(1+Input!$E$56)^H$2</f>
        <v>-69605122.806021765</v>
      </c>
      <c r="I61" s="1213">
        <f>I55/(1+Input!$E$56)^I$2</f>
        <v>-8505368.5329604968</v>
      </c>
      <c r="J61" s="1213">
        <f>J55/(1+Input!$E$56)^J$2</f>
        <v>4073386.6600395404</v>
      </c>
      <c r="K61" s="1213">
        <f>K55/(1+Input!$E$56)^K$2</f>
        <v>6573019.0061207572</v>
      </c>
      <c r="L61" s="1213">
        <f>L55/(1+Input!$E$56)^L$2</f>
        <v>29144776.062473863</v>
      </c>
      <c r="M61" s="1213">
        <f>M55/(1+Input!$E$56)^M$2</f>
        <v>51668250.125222333</v>
      </c>
      <c r="N61" s="1213">
        <f>N55/(1+Input!$E$56)^N$2</f>
        <v>81693883.585414067</v>
      </c>
      <c r="O61" s="1213">
        <f>O55/(1+Input!$E$56)^O$2</f>
        <v>74287337.611412764</v>
      </c>
      <c r="P61" s="1213">
        <f>P55/(1+Input!$E$56)^P$2</f>
        <v>86523559.940539077</v>
      </c>
      <c r="Q61" s="1213">
        <f>Q55/(1+Input!$E$56)^Q$2</f>
        <v>0</v>
      </c>
      <c r="R61" s="1213">
        <f>R55/(1+Input!$E$56)^R$2</f>
        <v>0</v>
      </c>
      <c r="T61" s="1205">
        <f t="shared" si="38"/>
        <v>254388637.77884513</v>
      </c>
    </row>
    <row r="62" spans="2:20">
      <c r="B62" s="1204" t="s">
        <v>927</v>
      </c>
      <c r="C62" s="1205">
        <f>C61</f>
        <v>0</v>
      </c>
      <c r="D62" s="1205">
        <f>C62+D61</f>
        <v>0</v>
      </c>
      <c r="E62" s="1205">
        <f t="shared" ref="E62:G62" si="44">D62+E61</f>
        <v>0</v>
      </c>
      <c r="F62" s="1205">
        <f t="shared" si="44"/>
        <v>-417797.4598930481</v>
      </c>
      <c r="G62" s="1205">
        <f t="shared" si="44"/>
        <v>-1465083.8733950069</v>
      </c>
      <c r="H62" s="1205">
        <f>G62+H61</f>
        <v>-71070206.679416776</v>
      </c>
      <c r="I62" s="1205">
        <f t="shared" ref="I62:N62" si="45">H62+I61</f>
        <v>-79575575.21237728</v>
      </c>
      <c r="J62" s="1205">
        <f t="shared" si="45"/>
        <v>-75502188.552337736</v>
      </c>
      <c r="K62" s="1205">
        <f t="shared" si="45"/>
        <v>-68929169.54621698</v>
      </c>
      <c r="L62" s="1205">
        <f t="shared" si="45"/>
        <v>-39784393.483743116</v>
      </c>
      <c r="M62" s="1205">
        <f t="shared" si="45"/>
        <v>11883856.641479217</v>
      </c>
      <c r="N62" s="1205">
        <f t="shared" si="45"/>
        <v>93577740.226893276</v>
      </c>
      <c r="O62" s="1205">
        <f>N62+O61</f>
        <v>167865077.83830604</v>
      </c>
      <c r="P62" s="1205">
        <f>O62+P61</f>
        <v>254388637.77884513</v>
      </c>
      <c r="Q62" s="1205">
        <f>P62+Q61</f>
        <v>254388637.77884513</v>
      </c>
      <c r="R62" s="1205">
        <f>Q62+R61</f>
        <v>254388637.77884513</v>
      </c>
      <c r="T62" s="1213"/>
    </row>
    <row r="63" spans="2:20" s="1226" customFormat="1">
      <c r="B63" s="1226" t="s">
        <v>928</v>
      </c>
      <c r="C63" s="1226">
        <f t="shared" ref="C63:R63" si="46">IF(C4/1=$C$67,1-C56/C55,0)</f>
        <v>0</v>
      </c>
      <c r="D63" s="1226">
        <f t="shared" si="46"/>
        <v>0</v>
      </c>
      <c r="E63" s="1226">
        <f t="shared" si="46"/>
        <v>0</v>
      </c>
      <c r="F63" s="1226">
        <f t="shared" si="46"/>
        <v>0</v>
      </c>
      <c r="G63" s="1226">
        <f t="shared" si="46"/>
        <v>0</v>
      </c>
      <c r="H63" s="1226">
        <f t="shared" si="46"/>
        <v>0</v>
      </c>
      <c r="I63" s="1226">
        <f t="shared" si="46"/>
        <v>0</v>
      </c>
      <c r="J63" s="1226">
        <f t="shared" si="46"/>
        <v>0</v>
      </c>
      <c r="K63" s="1226">
        <f t="shared" si="46"/>
        <v>0</v>
      </c>
      <c r="L63" s="1226">
        <f t="shared" si="46"/>
        <v>0</v>
      </c>
      <c r="M63" s="1226">
        <f t="shared" si="46"/>
        <v>0</v>
      </c>
      <c r="N63" s="1226">
        <f t="shared" si="46"/>
        <v>0</v>
      </c>
      <c r="O63" s="1226">
        <f t="shared" si="46"/>
        <v>0</v>
      </c>
      <c r="P63" s="1226">
        <f t="shared" si="46"/>
        <v>0</v>
      </c>
      <c r="Q63" s="1226">
        <f t="shared" si="46"/>
        <v>0</v>
      </c>
      <c r="R63" s="1226">
        <f t="shared" si="46"/>
        <v>0</v>
      </c>
    </row>
    <row r="64" spans="2:20">
      <c r="B64" s="1226" t="s">
        <v>929</v>
      </c>
      <c r="C64" s="1226">
        <f t="shared" ref="C64:R64" si="47">IF(C4/1=$C$68,1-C62/C61,0)</f>
        <v>0</v>
      </c>
      <c r="D64" s="1226">
        <f t="shared" si="47"/>
        <v>0</v>
      </c>
      <c r="E64" s="1226">
        <f t="shared" si="47"/>
        <v>0</v>
      </c>
      <c r="F64" s="1226">
        <f t="shared" si="47"/>
        <v>0</v>
      </c>
      <c r="G64" s="1226">
        <f t="shared" si="47"/>
        <v>0</v>
      </c>
      <c r="H64" s="1226">
        <f t="shared" si="47"/>
        <v>0</v>
      </c>
      <c r="I64" s="1226">
        <f t="shared" si="47"/>
        <v>0</v>
      </c>
      <c r="J64" s="1226">
        <f t="shared" si="47"/>
        <v>0</v>
      </c>
      <c r="K64" s="1226">
        <f t="shared" si="47"/>
        <v>0</v>
      </c>
      <c r="L64" s="1226">
        <f t="shared" si="47"/>
        <v>0</v>
      </c>
      <c r="M64" s="1226">
        <f t="shared" si="47"/>
        <v>0.76999692049415858</v>
      </c>
      <c r="N64" s="1226">
        <f t="shared" si="47"/>
        <v>0</v>
      </c>
      <c r="O64" s="1226">
        <f t="shared" si="47"/>
        <v>0</v>
      </c>
      <c r="P64" s="1226">
        <f t="shared" si="47"/>
        <v>0</v>
      </c>
      <c r="Q64" s="1226">
        <f t="shared" si="47"/>
        <v>0</v>
      </c>
      <c r="R64" s="1226">
        <f t="shared" si="47"/>
        <v>0</v>
      </c>
    </row>
    <row r="65" spans="2:9" ht="15">
      <c r="B65" s="1204" t="s">
        <v>625</v>
      </c>
      <c r="C65" s="1219">
        <f>T61</f>
        <v>254388637.77884513</v>
      </c>
      <c r="D65"/>
      <c r="E65"/>
      <c r="F65"/>
      <c r="G65"/>
      <c r="H65"/>
      <c r="I65" s="1227"/>
    </row>
    <row r="66" spans="2:9">
      <c r="B66" s="1204" t="s">
        <v>930</v>
      </c>
      <c r="C66" s="1228">
        <f>IFERROR(IRR(C55:R55),"n/a")</f>
        <v>0.52151589496632966</v>
      </c>
      <c r="D66"/>
      <c r="E66"/>
      <c r="F66"/>
      <c r="G66"/>
      <c r="H66"/>
    </row>
    <row r="67" spans="2:9">
      <c r="B67" s="1204" t="s">
        <v>931</v>
      </c>
      <c r="C67" s="1229">
        <f>C68-IF(MIN(Input_INV!F295:T295)=0,C68,MIN(Input_INV!F295:T295))+1</f>
        <v>8</v>
      </c>
      <c r="D67" t="s">
        <v>932</v>
      </c>
      <c r="E67"/>
      <c r="F67"/>
      <c r="G67"/>
      <c r="H67"/>
    </row>
    <row r="68" spans="2:9">
      <c r="B68" s="1204" t="s">
        <v>933</v>
      </c>
      <c r="C68" s="1230">
        <f>INDEX(H4:R4,MATCH(,INDEX(-(H62:R62&lt;0),),))</f>
        <v>2032</v>
      </c>
      <c r="D68" s="1231" t="s">
        <v>934</v>
      </c>
      <c r="E68"/>
      <c r="F68"/>
      <c r="G68"/>
      <c r="H68"/>
    </row>
    <row r="69" spans="2:9">
      <c r="B69" s="1232" t="s">
        <v>935</v>
      </c>
      <c r="C69" s="1233">
        <f>IFERROR(T58/ABS(T59),"n/a")</f>
        <v>174.63418053968195</v>
      </c>
      <c r="D69"/>
      <c r="E69"/>
      <c r="F69"/>
      <c r="G69"/>
      <c r="H69"/>
    </row>
    <row r="70" spans="2:9" ht="18">
      <c r="B70" s="1234" t="str">
        <f>Input!C2</f>
        <v>Generics</v>
      </c>
      <c r="C70"/>
      <c r="D70"/>
      <c r="E70"/>
      <c r="F70"/>
      <c r="G70"/>
      <c r="H70"/>
    </row>
    <row r="71" spans="2:9">
      <c r="B71"/>
      <c r="C71"/>
    </row>
    <row r="72" spans="2:9">
      <c r="B72"/>
      <c r="C72"/>
    </row>
    <row r="73" spans="2:9">
      <c r="B73"/>
      <c r="C73"/>
    </row>
    <row r="74" spans="2:9">
      <c r="B74"/>
      <c r="C74"/>
    </row>
    <row r="89" spans="2:20">
      <c r="B89" s="1172" t="s">
        <v>936</v>
      </c>
      <c r="C89" s="1235">
        <f>IFERROR(C6/(1+Input!$E$56)^C2,0)</f>
        <v>0</v>
      </c>
      <c r="D89" s="1235">
        <f>IFERROR(D6/(1+Input!$E$56)^D2,0)</f>
        <v>0</v>
      </c>
      <c r="E89" s="1235">
        <f>IFERROR(E6/(1+Input!$E$56)^E2,0)</f>
        <v>0</v>
      </c>
      <c r="F89" s="1235">
        <f>IFERROR(F6/(1+Input!$E$56)^F2,0)</f>
        <v>0</v>
      </c>
      <c r="G89" s="1235">
        <f>IFERROR(G6/(1+Input!$E$56)^G2,0)</f>
        <v>0</v>
      </c>
      <c r="H89" s="1235">
        <f>IFERROR(H6/(1+Input!$E$56)^H2,0)</f>
        <v>90131631.956667721</v>
      </c>
      <c r="I89" s="1235">
        <f>IFERROR(I6/(1+Input!$E$56)^I2,0)</f>
        <v>131341549.24166821</v>
      </c>
      <c r="J89" s="1235">
        <f>IFERROR(J6/(1+Input!$E$56)^J2,0)</f>
        <v>215317613.31229362</v>
      </c>
      <c r="K89" s="1235">
        <f>IFERROR(K6/(1+Input!$E$56)^K2,0)</f>
        <v>274544349.86176473</v>
      </c>
      <c r="L89" s="1235">
        <f>IFERROR(L6/(1+Input!$E$56)^L2,0)</f>
        <v>325057940.97102326</v>
      </c>
      <c r="M89" s="1235">
        <f>IFERROR(M6/(1+Input!$E$56)^M2,0)</f>
        <v>355260642.550354</v>
      </c>
      <c r="N89" s="1235">
        <f>IFERROR(N6/(1+Input!$E$56)^N2,0)</f>
        <v>323557904.72918272</v>
      </c>
      <c r="O89" s="1235">
        <f>IFERROR(O6/(1+Input!$E$56)^O2,0)</f>
        <v>294684254.80849689</v>
      </c>
      <c r="P89" s="1235">
        <f>IFERROR(P6/(1+Input!$E$56)^P2,0)</f>
        <v>0</v>
      </c>
      <c r="Q89" s="1235">
        <f>IFERROR(Q6/(1+Input!$E$56)^Q2,0)</f>
        <v>0</v>
      </c>
      <c r="R89" s="1235">
        <f>IFERROR(R6/(1+Input!$E$56)^R2,0)</f>
        <v>0</v>
      </c>
      <c r="S89" s="1235"/>
      <c r="T89" s="1235">
        <f t="shared" si="38"/>
        <v>2009895887.4314513</v>
      </c>
    </row>
    <row r="90" spans="2:20">
      <c r="B90" s="1172" t="s">
        <v>937</v>
      </c>
      <c r="C90" s="1235">
        <f>IFERROR(C9/(1+Input!$E$56)^C2,0)</f>
        <v>0</v>
      </c>
      <c r="D90" s="1235">
        <f>IFERROR(D9/(1+Input!$E$56)^D2,0)</f>
        <v>0</v>
      </c>
      <c r="E90" s="1235">
        <f>IFERROR(E9/(1+Input!$E$56)^E2,0)</f>
        <v>0</v>
      </c>
      <c r="F90" s="1235">
        <f>IFERROR(F9/(1+Input!$E$56)^F2,0)</f>
        <v>0</v>
      </c>
      <c r="G90" s="1235">
        <f>IFERROR(G9/(1+Input!$E$56)^G2,0)</f>
        <v>0</v>
      </c>
      <c r="H90" s="1235">
        <f>IFERROR(H9/(1+Input!$E$56)^H2,0)</f>
        <v>-28251451.113683593</v>
      </c>
      <c r="I90" s="1235">
        <f>IFERROR(I9/(1+Input!$E$56)^I2,0)</f>
        <v>-40414084.51959791</v>
      </c>
      <c r="J90" s="1235">
        <f>IFERROR(J9/(1+Input!$E$56)^J2,0)</f>
        <v>-65037554.821444072</v>
      </c>
      <c r="K90" s="1235">
        <f>IFERROR(K9/(1+Input!$E$56)^K2,0)</f>
        <v>-81404937.733382031</v>
      </c>
      <c r="L90" s="1235">
        <f>IFERROR(L9/(1+Input!$E$56)^L2,0)</f>
        <v>-94613658.285873428</v>
      </c>
      <c r="M90" s="1235">
        <f>IFERROR(M9/(1+Input!$E$56)^M2,0)</f>
        <v>-101508170.24925992</v>
      </c>
      <c r="N90" s="1235">
        <f>IFERROR(N9/(1+Input!$E$56)^N2,0)</f>
        <v>-90752292.270819828</v>
      </c>
      <c r="O90" s="1235">
        <f>IFERROR(O9/(1+Input!$E$56)^O2,0)</f>
        <v>-81138305.297531083</v>
      </c>
      <c r="P90" s="1235">
        <f>IFERROR(P9/(1+Input!$E$56)^P2,0)</f>
        <v>0</v>
      </c>
      <c r="Q90" s="1235">
        <f>IFERROR(Q9/(1+Input!$E$56)^Q2,0)</f>
        <v>0</v>
      </c>
      <c r="R90" s="1235">
        <f>IFERROR(R9/(1+Input!$E$56)^R2,0)</f>
        <v>0</v>
      </c>
      <c r="S90" s="1235"/>
      <c r="T90" s="1235">
        <f t="shared" si="38"/>
        <v>-583120454.29159188</v>
      </c>
    </row>
    <row r="91" spans="2:20">
      <c r="B91" s="1172" t="s">
        <v>938</v>
      </c>
      <c r="C91" s="1235">
        <f>IFERROR(C15/(1+Input!$E$56)^C2,0)</f>
        <v>0</v>
      </c>
      <c r="D91" s="1235">
        <f>IFERROR(D15/(1+Input!$E$56)^D2,0)</f>
        <v>0</v>
      </c>
      <c r="E91" s="1235">
        <f>IFERROR(E15/(1+Input!$E$56)^E2,0)</f>
        <v>0</v>
      </c>
      <c r="F91" s="1235">
        <f>IFERROR(F15/(1+Input!$E$56)^F2,0)</f>
        <v>0</v>
      </c>
      <c r="G91" s="1235">
        <f>IFERROR(G15/(1+Input!$E$56)^G2,0)</f>
        <v>0</v>
      </c>
      <c r="H91" s="1235">
        <f>IFERROR(H15/(1+Input!$E$56)^H2,0)</f>
        <v>-111765220.46116363</v>
      </c>
      <c r="I91" s="1235">
        <f>IFERROR(I15/(1+Input!$E$56)^I2,0)</f>
        <v>-75600383.764042482</v>
      </c>
      <c r="J91" s="1235">
        <f>IFERROR(J15/(1+Input!$E$56)^J2,0)</f>
        <v>-94922646.618745998</v>
      </c>
      <c r="K91" s="1235">
        <f>IFERROR(K15/(1+Input!$E$56)^K2,0)</f>
        <v>-139742283.92002684</v>
      </c>
      <c r="L91" s="1235">
        <f>IFERROR(L15/(1+Input!$E$56)^L2,0)</f>
        <v>-146583235.50987542</v>
      </c>
      <c r="M91" s="1235">
        <f>IFERROR(M15/(1+Input!$E$56)^M2,0)</f>
        <v>-145601642.65707058</v>
      </c>
      <c r="N91" s="1235">
        <f>IFERROR(N15/(1+Input!$E$56)^N2,0)</f>
        <v>-111411353.55616319</v>
      </c>
      <c r="O91" s="1235">
        <f>IFERROR(O15/(1+Input!$E$56)^O2,0)</f>
        <v>-103158525.50241065</v>
      </c>
      <c r="P91" s="1235">
        <f>IFERROR(P15/(1+Input!$E$56)^P2,0)</f>
        <v>0</v>
      </c>
      <c r="Q91" s="1235">
        <f>IFERROR(Q15/(1+Input!$E$56)^Q2,0)</f>
        <v>0</v>
      </c>
      <c r="R91" s="1235">
        <f>IFERROR(R15/(1+Input!$E$56)^R2,0)</f>
        <v>0</v>
      </c>
      <c r="S91" s="1235"/>
      <c r="T91" s="1235">
        <f t="shared" si="38"/>
        <v>-928785291.98949873</v>
      </c>
    </row>
    <row r="92" spans="2:20">
      <c r="B92" s="1172" t="s">
        <v>939</v>
      </c>
      <c r="C92" s="1235">
        <f>IFERROR((C17+C18+C19)/(1+Input!$E$56)^C2,0)</f>
        <v>0</v>
      </c>
      <c r="D92" s="1235">
        <f>IFERROR((D17+D18+D19)/(1+Input!$E$56)^D2,0)</f>
        <v>0</v>
      </c>
      <c r="E92" s="1235">
        <f>IFERROR((E17+E18+E19)/(1+Input!$E$56)^E2,0)</f>
        <v>0</v>
      </c>
      <c r="F92" s="1235">
        <f>IFERROR((F17+F18+F19)/(1+Input!$E$56)^F2,0)</f>
        <v>0</v>
      </c>
      <c r="G92" s="1235">
        <f>IFERROR((G17+G18+G19)/(1+Input!$E$56)^G2,0)</f>
        <v>0</v>
      </c>
      <c r="H92" s="1235">
        <f>IFERROR((H17+H18+H19)/(1+Input!$E$56)^H2,0)</f>
        <v>-335430.92755101417</v>
      </c>
      <c r="I92" s="1235">
        <f>IFERROR((I17+I18+I19)/(1+Input!$E$56)^I2,0)</f>
        <v>-280273.16807404259</v>
      </c>
      <c r="J92" s="1235">
        <f>IFERROR((J17+J18+J19)/(1+Input!$E$56)^J2,0)</f>
        <v>-234185.46797630563</v>
      </c>
      <c r="K92" s="1235">
        <f>IFERROR((K17+K18+K19)/(1+Input!$E$56)^K2,0)</f>
        <v>-195676.36027431954</v>
      </c>
      <c r="L92" s="1235">
        <f>IFERROR((L17+L18+L19)/(1+Input!$E$56)^L2,0)</f>
        <v>-163499.63258215197</v>
      </c>
      <c r="M92" s="1235">
        <f>IFERROR((M17+M18+M19)/(1+Input!$E$56)^M2,0)</f>
        <v>-136613.99781262697</v>
      </c>
      <c r="N92" s="1235">
        <f>IFERROR((N17+N18+N19)/(1+Input!$E$56)^N2,0)</f>
        <v>-114149.39656803725</v>
      </c>
      <c r="O92" s="1235">
        <f>IFERROR((O17+O18+O19)/(1+Input!$E$56)^O2,0)</f>
        <v>-95378.840715271755</v>
      </c>
      <c r="P92" s="1235">
        <f>IFERROR((P17+P18+P19)/(1+Input!$E$56)^P2,0)</f>
        <v>0</v>
      </c>
      <c r="Q92" s="1235">
        <f>IFERROR((Q17+Q18+Q19)/(1+Input!$E$56)^Q2,0)</f>
        <v>0</v>
      </c>
      <c r="R92" s="1235">
        <f>IFERROR((R17+R18+R19)/(1+Input!$E$56)^R2,0)</f>
        <v>0</v>
      </c>
      <c r="S92" s="1235"/>
      <c r="T92" s="1235">
        <f t="shared" si="38"/>
        <v>-1555207.7915537697</v>
      </c>
    </row>
    <row r="93" spans="2:20">
      <c r="B93" s="1172" t="s">
        <v>940</v>
      </c>
      <c r="C93" s="1235">
        <f>IFERROR(C45/(1+Input!$E$56)^C2,0)</f>
        <v>0</v>
      </c>
      <c r="D93" s="1235">
        <f>IFERROR(D45/(1+Input!$E$56)^D2,0)</f>
        <v>0</v>
      </c>
      <c r="E93" s="1235">
        <f>IFERROR(E45/(1+Input!$E$56)^E2,0)</f>
        <v>0</v>
      </c>
      <c r="F93" s="1235">
        <f>IFERROR(F45/(1+Input!$E$56)^F2,0)</f>
        <v>0</v>
      </c>
      <c r="G93" s="1235">
        <f>IFERROR(G45/(1+Input!$E$56)^G2,0)</f>
        <v>0</v>
      </c>
      <c r="H93" s="1235">
        <f>IFERROR(H45/(1+Input!$E$56)^H2,0)</f>
        <v>12569702.173162544</v>
      </c>
      <c r="I93" s="1235">
        <f>IFERROR(I45/(1+Input!$E$56)^I2,0)</f>
        <v>-3749515.6701405812</v>
      </c>
      <c r="J93" s="1235">
        <f>IFERROR(J45/(1+Input!$E$56)^J2,0)</f>
        <v>-13770624.216884203</v>
      </c>
      <c r="K93" s="1235">
        <f>IFERROR(K45/(1+Input!$E$56)^K2,0)</f>
        <v>-13291854.953875659</v>
      </c>
      <c r="L93" s="1235">
        <f>IFERROR(L45/(1+Input!$E$56)^L2,0)</f>
        <v>-20917277.921648394</v>
      </c>
      <c r="M93" s="1235">
        <f>IFERROR(M45/(1+Input!$E$56)^M2,0)</f>
        <v>-26997613.934927825</v>
      </c>
      <c r="N93" s="1235">
        <f>IFERROR(N45/(1+Input!$E$56)^N2,0)</f>
        <v>-30315064.160645127</v>
      </c>
      <c r="O93" s="1235">
        <f>IFERROR(O45/(1+Input!$E$56)^O2,0)</f>
        <v>-27568864.219965674</v>
      </c>
      <c r="P93" s="1235">
        <f>IFERROR(P45/(1+Input!$E$56)^P2,0)</f>
        <v>0</v>
      </c>
      <c r="Q93" s="1235">
        <f>IFERROR(Q45/(1+Input!$E$56)^Q2,0)</f>
        <v>0</v>
      </c>
      <c r="R93" s="1235">
        <f>IFERROR(R45/(1+Input!$E$56)^R2,0)</f>
        <v>0</v>
      </c>
      <c r="S93" s="1235"/>
      <c r="T93" s="1235">
        <f t="shared" si="38"/>
        <v>-124041112.90492493</v>
      </c>
    </row>
    <row r="94" spans="2:20">
      <c r="B94" s="1172" t="s">
        <v>941</v>
      </c>
      <c r="C94" s="1235">
        <f>IFERROR(C39/(1+Input!$E$56)^C2,0)</f>
        <v>0</v>
      </c>
      <c r="D94" s="1235">
        <f>IFERROR(D39/(1+Input!$E$56)^D2,0)</f>
        <v>0</v>
      </c>
      <c r="E94" s="1235">
        <f>IFERROR(E39/(1+Input!$E$56)^E2,0)</f>
        <v>0</v>
      </c>
      <c r="F94" s="1235">
        <f>IFERROR(F39/(1+Input!$E$56)^F2,0)</f>
        <v>0</v>
      </c>
      <c r="G94" s="1235">
        <f>IFERROR(G39/(1+Input!$E$56)^G2,0)</f>
        <v>0</v>
      </c>
      <c r="H94" s="1235">
        <f>IFERROR(H39/(1+Input!$E$56)^H2,0)</f>
        <v>-31954354.433453795</v>
      </c>
      <c r="I94" s="1235">
        <f>IFERROR(I39/(1+Input!$E$56)^I2,0)</f>
        <v>-19802660.652773678</v>
      </c>
      <c r="J94" s="1235">
        <f>IFERROR(J39/(1+Input!$E$56)^J2,0)</f>
        <v>-37279215.527203508</v>
      </c>
      <c r="K94" s="1235">
        <f>IFERROR(K39/(1+Input!$E$56)^K2,0)</f>
        <v>-33336577.888085131</v>
      </c>
      <c r="L94" s="1235">
        <f>IFERROR(L39/(1+Input!$E$56)^L2,0)</f>
        <v>-33635493.558570012</v>
      </c>
      <c r="M94" s="1235">
        <f>IFERROR(M39/(1+Input!$E$56)^M2,0)</f>
        <v>-29348351.58606071</v>
      </c>
      <c r="N94" s="1235">
        <f>IFERROR(N39/(1+Input!$E$56)^N2,0)</f>
        <v>-9271161.759572437</v>
      </c>
      <c r="O94" s="1235">
        <f>IFERROR(O39/(1+Input!$E$56)^O2,0)</f>
        <v>-8435843.3364614695</v>
      </c>
      <c r="P94" s="1235">
        <f>IFERROR(P39/(1+Input!$E$56)^P2,0)</f>
        <v>86523559.940539077</v>
      </c>
      <c r="Q94" s="1235">
        <f>IFERROR(Q39/(1+Input!$E$56)^Q2,0)</f>
        <v>0</v>
      </c>
      <c r="R94" s="1235">
        <f>IFERROR(R39/(1+Input!$E$56)^R2,0)</f>
        <v>0</v>
      </c>
      <c r="S94" s="1235"/>
      <c r="T94" s="1235">
        <f t="shared" si="38"/>
        <v>-116540098.80164169</v>
      </c>
    </row>
    <row r="95" spans="2:20">
      <c r="B95" s="1172" t="s">
        <v>839</v>
      </c>
      <c r="C95" s="1235">
        <f>IFERROR(C50/(1+Input!$E$56)^C2,0)</f>
        <v>0</v>
      </c>
      <c r="D95" s="1235">
        <f>IFERROR(D50/(1+Input!$E$56)^D2,0)</f>
        <v>0</v>
      </c>
      <c r="E95" s="1235">
        <f>IFERROR(E50/(1+Input!$E$56)^E2,0)</f>
        <v>0</v>
      </c>
      <c r="F95" s="1235">
        <f>IFERROR(F50/(1+Input!$E$56)^F2,0)</f>
        <v>-417797.4598930481</v>
      </c>
      <c r="G95" s="1235">
        <f>IFERROR(G50/(1+Input!$E$56)^G2,0)</f>
        <v>-1047286.4135019587</v>
      </c>
      <c r="H95" s="1235">
        <f>IFERROR(H50/(1+Input!$E$56)^H2,0)</f>
        <v>0</v>
      </c>
      <c r="I95" s="1235">
        <f>IFERROR(I50/(1+Input!$E$56)^I2,0)</f>
        <v>0</v>
      </c>
      <c r="J95" s="1235">
        <f>IFERROR(J50/(1+Input!$E$56)^J2,0)</f>
        <v>0</v>
      </c>
      <c r="K95" s="1235">
        <f>IFERROR(K50/(1+Input!$E$56)^K2,0)</f>
        <v>0</v>
      </c>
      <c r="L95" s="1235">
        <f>IFERROR(L50/(1+Input!$E$56)^L2,0)</f>
        <v>0</v>
      </c>
      <c r="M95" s="1235">
        <f>IFERROR(M50/(1+Input!$E$56)^M2,0)</f>
        <v>0</v>
      </c>
      <c r="N95" s="1235">
        <f>IFERROR(N50/(1+Input!$E$56)^N2,0)</f>
        <v>0</v>
      </c>
      <c r="O95" s="1235">
        <f>IFERROR(O50/(1+Input!$E$56)^O2,0)</f>
        <v>0</v>
      </c>
      <c r="P95" s="1235">
        <f>IFERROR(P50/(1+Input!$E$56)^P2,0)</f>
        <v>0</v>
      </c>
      <c r="Q95" s="1235">
        <f>IFERROR(Q50/(1+Input!$E$56)^Q2,0)</f>
        <v>0</v>
      </c>
      <c r="R95" s="1235">
        <f>IFERROR(R50/(1+Input!$E$56)^R2,0)</f>
        <v>0</v>
      </c>
      <c r="S95" s="1235"/>
      <c r="T95" s="1235">
        <f t="shared" si="38"/>
        <v>-1465083.8733950069</v>
      </c>
    </row>
  </sheetData>
  <pageMargins left="0.7" right="0.7" top="0.75" bottom="0.75" header="0.3" footer="0.3"/>
  <pageSetup paperSize="9" scale="43" orientation="portrait"/>
  <headerFooter>
    <oddHeader>&amp;R&amp;"Calibri"&amp;8&amp;K000000 INTERNAL&amp;1#_x000D_</oddHeader>
  </headerFooter>
  <colBreaks count="1" manualBreakCount="1">
    <brk id="20" max="1048575" man="1"/>
  </colBreaks>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000-000000000000}">
          <x14:formula1>
            <xm:f>'Drop Downs'!$AO$2:$AO$7</xm:f>
          </x14:formula1>
          <xm:sqref>V5</xm:sqref>
        </x14:dataValidation>
        <x14:dataValidation type="list" allowBlank="1" showInputMessage="1" showErrorMessage="1" xr:uid="{00000000-0002-0000-2000-000001000000}">
          <x14:formula1>
            <xm:f>Вводные!$A$2:$A$13</xm:f>
          </x14:formula1>
          <xm:sqref>C1</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D50058"/>
    <pageSetUpPr fitToPage="1"/>
  </sheetPr>
  <dimension ref="A1:AB95"/>
  <sheetViews>
    <sheetView showGridLines="0" zoomScale="51" workbookViewId="0">
      <pane ySplit="5" topLeftCell="A6" activePane="bottomLeft" state="frozen"/>
      <selection pane="bottomLeft"/>
      <selection activeCell="X86" sqref="X86"/>
    </sheetView>
  </sheetViews>
  <sheetFormatPr defaultColWidth="9.33203125" defaultRowHeight="14.25" outlineLevelRow="1" outlineLevelCol="1"/>
  <cols>
    <col min="1" max="1" width="21.1640625" style="1172" customWidth="1" outlineLevel="1"/>
    <col min="2" max="2" width="36.33203125" style="1172" customWidth="1"/>
    <col min="3" max="3" width="12.5" style="1172" customWidth="1"/>
    <col min="4" max="7" width="10.6640625" style="1172" customWidth="1"/>
    <col min="8" max="8" width="11.83203125" style="1172" customWidth="1"/>
    <col min="9" max="9" width="13.33203125" style="1172" customWidth="1"/>
    <col min="10" max="10" width="12.5" style="1172" customWidth="1"/>
    <col min="11" max="11" width="13" style="1172" customWidth="1"/>
    <col min="12" max="12" width="12.33203125" style="1172" customWidth="1"/>
    <col min="13" max="17" width="12.6640625" style="1172" customWidth="1"/>
    <col min="18" max="18" width="13.5" style="1172" customWidth="1"/>
    <col min="19" max="19" width="5" style="1172" customWidth="1"/>
    <col min="20" max="20" width="15.6640625" style="1172" bestFit="1" customWidth="1"/>
    <col min="21" max="21" width="20" style="1172" customWidth="1"/>
    <col min="22" max="22" width="12" style="1172" bestFit="1" customWidth="1"/>
    <col min="23" max="23" width="20.83203125" style="1172" customWidth="1"/>
    <col min="24" max="24" width="20.33203125" style="1172" customWidth="1"/>
    <col min="25" max="25" width="14.6640625" style="1172" customWidth="1"/>
    <col min="26" max="27" width="16.83203125" style="1172" customWidth="1"/>
    <col min="28" max="28" width="16.1640625" style="1172" bestFit="1" customWidth="1"/>
    <col min="29" max="16384" width="9.33203125" style="1172"/>
  </cols>
  <sheetData>
    <row r="1" spans="1:28" ht="20.25">
      <c r="B1" s="1236" t="s">
        <v>942</v>
      </c>
      <c r="C1" s="1236" t="s">
        <v>715</v>
      </c>
      <c r="D1" s="1238"/>
      <c r="E1" s="1173"/>
      <c r="F1" s="1239" t="s">
        <v>716</v>
      </c>
      <c r="G1" s="1173"/>
      <c r="H1" s="1173"/>
      <c r="I1" s="1173"/>
      <c r="J1" s="1173"/>
      <c r="K1" s="1173"/>
      <c r="L1" s="1173"/>
      <c r="M1" s="1173"/>
      <c r="N1" s="1173"/>
      <c r="O1" s="1173"/>
      <c r="P1" s="1173"/>
      <c r="Q1" s="1173"/>
      <c r="R1" s="1173"/>
      <c r="S1" s="1173"/>
      <c r="T1" s="1173"/>
    </row>
    <row r="2" spans="1:28">
      <c r="B2" s="1172" t="s">
        <v>898</v>
      </c>
      <c r="C2" s="1194">
        <f>IF(C4&lt;Input!$C$10,0,C4-Input!$C$10+1)</f>
        <v>0</v>
      </c>
      <c r="D2" s="1194">
        <f>IF(D4&lt;Input!$C$10,0,D4-Input!$C$10+1)</f>
        <v>0</v>
      </c>
      <c r="E2" s="1194">
        <f>IF(E4&lt;Input!$C$10,0,E4-Input!$C$10+1)</f>
        <v>0</v>
      </c>
      <c r="F2" s="1194">
        <f>IF(F4&lt;Input!$C$10,0,F4-Input!$C$10+1)</f>
        <v>1</v>
      </c>
      <c r="G2" s="1194">
        <f>IF(G4&lt;Input!$C$10,0,G4-Input!$C$10+1)</f>
        <v>2</v>
      </c>
      <c r="H2" s="1194">
        <f>IF(H4&lt;Input!$C$10,0,H4-Input!$C$10+1)</f>
        <v>3</v>
      </c>
      <c r="I2" s="1194">
        <f>IF(I4&lt;Input!$C$10,0,I4-Input!$C$10+1)</f>
        <v>4</v>
      </c>
      <c r="J2" s="1194">
        <f>IF(J4&lt;Input!$C$10,0,J4-Input!$C$10+1)</f>
        <v>5</v>
      </c>
      <c r="K2" s="1194">
        <f>IF(K4&lt;Input!$C$10,0,K4-Input!$C$10+1)</f>
        <v>6</v>
      </c>
      <c r="L2" s="1194">
        <f>IF(L4&lt;Input!$C$10,0,L4-Input!$C$10+1)</f>
        <v>7</v>
      </c>
      <c r="M2" s="1194">
        <f>IF(M4&lt;Input!$C$10,0,M4-Input!$C$10+1)</f>
        <v>8</v>
      </c>
      <c r="N2" s="1194">
        <f>IF(N4&lt;Input!$C$10,0,N4-Input!$C$10+1)</f>
        <v>9</v>
      </c>
      <c r="O2" s="1194">
        <f>IF(O4&lt;Input!$C$10,0,O4-Input!$C$10+1)</f>
        <v>10</v>
      </c>
      <c r="P2" s="1194">
        <f>IF(P4&lt;Input!$C$10,0,P4-Input!$C$10+1)</f>
        <v>11</v>
      </c>
      <c r="Q2" s="1194">
        <f>IF(Q4&lt;Input!$C$10,0,Q4-Input!$C$10+1)</f>
        <v>12</v>
      </c>
      <c r="R2" s="1194">
        <f>IF(R4&lt;Input!$C$10,0,R4-Input!$C$10+1)</f>
        <v>13</v>
      </c>
    </row>
    <row r="3" spans="1:28">
      <c r="B3" s="1172" t="s">
        <v>835</v>
      </c>
      <c r="C3" s="1194">
        <v>-4</v>
      </c>
      <c r="D3" s="1194">
        <v>-3</v>
      </c>
      <c r="E3" s="1194">
        <v>-2</v>
      </c>
      <c r="F3" s="1194">
        <v>-1</v>
      </c>
      <c r="G3" s="1194">
        <v>0</v>
      </c>
      <c r="H3" s="1194">
        <v>1</v>
      </c>
      <c r="I3" s="1194">
        <v>2</v>
      </c>
      <c r="J3" s="1194">
        <v>3</v>
      </c>
      <c r="K3" s="1194">
        <v>4</v>
      </c>
      <c r="L3" s="1194">
        <v>5</v>
      </c>
      <c r="M3" s="1194">
        <v>6</v>
      </c>
      <c r="N3" s="1194">
        <v>7</v>
      </c>
      <c r="O3" s="1194">
        <v>8</v>
      </c>
      <c r="P3" s="1194">
        <f t="shared" ref="P3:R4" si="0">O3+1</f>
        <v>9</v>
      </c>
      <c r="Q3" s="1194">
        <f t="shared" si="0"/>
        <v>10</v>
      </c>
      <c r="R3" s="1194">
        <f t="shared" si="0"/>
        <v>11</v>
      </c>
    </row>
    <row r="4" spans="1:28">
      <c r="B4" s="1195"/>
      <c r="C4" s="1195">
        <f t="shared" ref="C4:G4" si="1">D4-1</f>
        <v>2022</v>
      </c>
      <c r="D4" s="1195">
        <f t="shared" si="1"/>
        <v>2023</v>
      </c>
      <c r="E4" s="1195">
        <f t="shared" si="1"/>
        <v>2024</v>
      </c>
      <c r="F4" s="1195">
        <f t="shared" si="1"/>
        <v>2025</v>
      </c>
      <c r="G4" s="1195">
        <f t="shared" si="1"/>
        <v>2026</v>
      </c>
      <c r="H4" s="1195">
        <f>Input!$C$8</f>
        <v>2027</v>
      </c>
      <c r="I4" s="1195">
        <f t="shared" ref="I4:O4" si="2">H4+1</f>
        <v>2028</v>
      </c>
      <c r="J4" s="1195">
        <f t="shared" si="2"/>
        <v>2029</v>
      </c>
      <c r="K4" s="1195">
        <f t="shared" si="2"/>
        <v>2030</v>
      </c>
      <c r="L4" s="1195">
        <f t="shared" si="2"/>
        <v>2031</v>
      </c>
      <c r="M4" s="1195">
        <f t="shared" si="2"/>
        <v>2032</v>
      </c>
      <c r="N4" s="1195">
        <f t="shared" si="2"/>
        <v>2033</v>
      </c>
      <c r="O4" s="1195">
        <f t="shared" si="2"/>
        <v>2034</v>
      </c>
      <c r="P4" s="1195">
        <f t="shared" si="0"/>
        <v>2035</v>
      </c>
      <c r="Q4" s="1195">
        <f t="shared" si="0"/>
        <v>2036</v>
      </c>
      <c r="R4" s="1195">
        <f t="shared" si="0"/>
        <v>2037</v>
      </c>
      <c r="T4" s="1196" t="s">
        <v>207</v>
      </c>
      <c r="U4" s="1197" t="s">
        <v>899</v>
      </c>
      <c r="V4" s="1198" t="s">
        <v>900</v>
      </c>
    </row>
    <row r="5" spans="1:28" ht="28.5">
      <c r="B5" s="1199" t="s">
        <v>170</v>
      </c>
      <c r="C5" s="1200" t="str">
        <f t="shared" ref="C5:G5" si="3">"Launch year "&amp;C3</f>
        <v>Launch year -4</v>
      </c>
      <c r="D5" s="1200" t="str">
        <f t="shared" si="3"/>
        <v>Launch year -3</v>
      </c>
      <c r="E5" s="1200" t="str">
        <f t="shared" si="3"/>
        <v>Launch year -2</v>
      </c>
      <c r="F5" s="1200" t="str">
        <f t="shared" si="3"/>
        <v>Launch year -1</v>
      </c>
      <c r="G5" s="1200" t="str">
        <f t="shared" si="3"/>
        <v>Launch year 0</v>
      </c>
      <c r="H5" s="1200" t="str">
        <f>"Launch year "&amp;H3</f>
        <v>Launch year 1</v>
      </c>
      <c r="I5" s="1200" t="str">
        <f t="shared" ref="I5:R5" si="4">"Launch year "&amp;I3</f>
        <v>Launch year 2</v>
      </c>
      <c r="J5" s="1200" t="str">
        <f t="shared" si="4"/>
        <v>Launch year 3</v>
      </c>
      <c r="K5" s="1200" t="str">
        <f t="shared" si="4"/>
        <v>Launch year 4</v>
      </c>
      <c r="L5" s="1200" t="str">
        <f t="shared" si="4"/>
        <v>Launch year 5</v>
      </c>
      <c r="M5" s="1200" t="str">
        <f t="shared" si="4"/>
        <v>Launch year 6</v>
      </c>
      <c r="N5" s="1200" t="str">
        <f t="shared" si="4"/>
        <v>Launch year 7</v>
      </c>
      <c r="O5" s="1200" t="str">
        <f t="shared" si="4"/>
        <v>Launch year 8</v>
      </c>
      <c r="P5" s="1200" t="str">
        <f t="shared" si="4"/>
        <v>Launch year 9</v>
      </c>
      <c r="Q5" s="1200" t="str">
        <f t="shared" si="4"/>
        <v>Launch year 10</v>
      </c>
      <c r="R5" s="1200" t="str">
        <f t="shared" si="4"/>
        <v>Launch year 11</v>
      </c>
      <c r="T5" s="1201"/>
      <c r="V5" s="1202" t="s">
        <v>945</v>
      </c>
      <c r="W5" s="1203" t="e">
        <f>VLOOKUP(V5,'Drop Downs'!AO:AP,2,FALSE)</f>
        <v>#N/A</v>
      </c>
    </row>
    <row r="6" spans="1:28">
      <c r="A6" s="1172" t="s">
        <v>313</v>
      </c>
      <c r="B6" s="1204" t="s">
        <v>313</v>
      </c>
      <c r="C6" s="1205" t="str">
        <f t="array" ref="C6">(IFERROR(IF(AND(Input!$C$2='Drop Downs'!$AR$2,C$3&lt;='Drop Downs'!$AS$2),INDEX('Input_P&amp;L'!$H$2:$GE$13,MATCH($C$1,'Input_P&amp;L'!$F$2:$F$13,0),MATCH($A6&amp;C$4,'Input_P&amp;L'!$H$19:$GE$19&amp;'Input_P&amp;L'!$H$21:$GE$21,0))/$W$5,IF(AND(Input!$C$2='Drop Downs'!$AR$3,C$3&lt;='Drop Downs'!$AS$3),INDEX('Input_P&amp;L'!$H$2:$GE$13,MATCH($C$1,'Input_P&amp;L'!$F$2:$F$13,0),MATCH($A6&amp;C$4,'Input_P&amp;L'!$H$19:$GE$19&amp;'Input_P&amp;L'!$H$21:$GE$21,0))/$W$5,IF(AND(Input!$C$2='Drop Downs'!$AR$4,C$3&lt;='Drop Downs'!$AS$4),INDEX('Input_P&amp;L'!$H$2:$GE$13,MATCH($C$1,'Input_P&amp;L'!$F$2:$F$13,0),MATCH($A6&amp;C$4,'Input_P&amp;L'!$H$19:$GE$19&amp;'Input_P&amp;L'!$H$21:$GE$21,0))/$W$5,"")))*Assump_local!$H$634,""))</f>
        <v/>
      </c>
      <c r="D6" s="1205" t="str">
        <f t="array" ref="D6">(IFERROR(IF(AND(Input!$C$2='Drop Downs'!$AR$2,D$3&lt;='Drop Downs'!$AS$2),INDEX('Input_P&amp;L'!$H$2:$GE$13,MATCH($C$1,'Input_P&amp;L'!$F$2:$F$13,0),MATCH($A6&amp;D$4,'Input_P&amp;L'!$H$19:$GE$19&amp;'Input_P&amp;L'!$H$21:$GE$21,0))/$W$5,IF(AND(Input!$C$2='Drop Downs'!$AR$3,D$3&lt;='Drop Downs'!$AS$3),INDEX('Input_P&amp;L'!$H$2:$GE$13,MATCH($C$1,'Input_P&amp;L'!$F$2:$F$13,0),MATCH($A6&amp;D$4,'Input_P&amp;L'!$H$19:$GE$19&amp;'Input_P&amp;L'!$H$21:$GE$21,0))/$W$5,IF(AND(Input!$C$2='Drop Downs'!$AR$4,D$3&lt;='Drop Downs'!$AS$4),INDEX('Input_P&amp;L'!$H$2:$GE$13,MATCH($C$1,'Input_P&amp;L'!$F$2:$F$13,0),MATCH($A6&amp;D$4,'Input_P&amp;L'!$H$19:$GE$19&amp;'Input_P&amp;L'!$H$21:$GE$21,0))/$W$5,"")))*Assump_local!$H$634,""))</f>
        <v/>
      </c>
      <c r="E6" s="1205" t="str">
        <f t="array" ref="E6">(IFERROR(IF(AND(Input!$C$2='Drop Downs'!$AR$2,E$3&lt;='Drop Downs'!$AS$2),INDEX('Input_P&amp;L'!$H$2:$GE$13,MATCH($C$1,'Input_P&amp;L'!$F$2:$F$13,0),MATCH($A6&amp;E$4,'Input_P&amp;L'!$H$19:$GE$19&amp;'Input_P&amp;L'!$H$21:$GE$21,0))/$W$5,IF(AND(Input!$C$2='Drop Downs'!$AR$3,E$3&lt;='Drop Downs'!$AS$3),INDEX('Input_P&amp;L'!$H$2:$GE$13,MATCH($C$1,'Input_P&amp;L'!$F$2:$F$13,0),MATCH($A6&amp;E$4,'Input_P&amp;L'!$H$19:$GE$19&amp;'Input_P&amp;L'!$H$21:$GE$21,0))/$W$5,IF(AND(Input!$C$2='Drop Downs'!$AR$4,E$3&lt;='Drop Downs'!$AS$4),INDEX('Input_P&amp;L'!$H$2:$GE$13,MATCH($C$1,'Input_P&amp;L'!$F$2:$F$13,0),MATCH($A6&amp;E$4,'Input_P&amp;L'!$H$19:$GE$19&amp;'Input_P&amp;L'!$H$21:$GE$21,0))/$W$5,"")))*Assump_local!$H$634,""))</f>
        <v/>
      </c>
      <c r="F6" s="1205" t="str">
        <f t="array" ref="F6">(IFERROR(IF(AND(Input!$C$2='Drop Downs'!$AR$2,F$3&lt;='Drop Downs'!$AS$2),INDEX('Input_P&amp;L'!$H$2:$GE$13,MATCH($C$1,'Input_P&amp;L'!$F$2:$F$13,0),MATCH($A6&amp;F$4,'Input_P&amp;L'!$H$19:$GE$19&amp;'Input_P&amp;L'!$H$21:$GE$21,0))/$W$5,IF(AND(Input!$C$2='Drop Downs'!$AR$3,F$3&lt;='Drop Downs'!$AS$3),INDEX('Input_P&amp;L'!$H$2:$GE$13,MATCH($C$1,'Input_P&amp;L'!$F$2:$F$13,0),MATCH($A6&amp;F$4,'Input_P&amp;L'!$H$19:$GE$19&amp;'Input_P&amp;L'!$H$21:$GE$21,0))/$W$5,IF(AND(Input!$C$2='Drop Downs'!$AR$4,F$3&lt;='Drop Downs'!$AS$4),INDEX('Input_P&amp;L'!$H$2:$GE$13,MATCH($C$1,'Input_P&amp;L'!$F$2:$F$13,0),MATCH($A6&amp;F$4,'Input_P&amp;L'!$H$19:$GE$19&amp;'Input_P&amp;L'!$H$21:$GE$21,0))/$W$5,"")))*Assump_local!$H$634,""))</f>
        <v/>
      </c>
      <c r="G6" s="1205" t="str">
        <f t="array" ref="G6">(IFERROR(IF(AND(Input!$C$2='Drop Downs'!$AR$2,G$3&lt;='Drop Downs'!$AS$2),INDEX('Input_P&amp;L'!$H$2:$GE$13,MATCH($C$1,'Input_P&amp;L'!$F$2:$F$13,0),MATCH($A6&amp;G$4,'Input_P&amp;L'!$H$19:$GE$19&amp;'Input_P&amp;L'!$H$21:$GE$21,0))/$W$5,IF(AND(Input!$C$2='Drop Downs'!$AR$3,G$3&lt;='Drop Downs'!$AS$3),INDEX('Input_P&amp;L'!$H$2:$GE$13,MATCH($C$1,'Input_P&amp;L'!$F$2:$F$13,0),MATCH($A6&amp;G$4,'Input_P&amp;L'!$H$19:$GE$19&amp;'Input_P&amp;L'!$H$21:$GE$21,0))/$W$5,IF(AND(Input!$C$2='Drop Downs'!$AR$4,G$3&lt;='Drop Downs'!$AS$4),INDEX('Input_P&amp;L'!$H$2:$GE$13,MATCH($C$1,'Input_P&amp;L'!$F$2:$F$13,0),MATCH($A6&amp;G$4,'Input_P&amp;L'!$H$19:$GE$19&amp;'Input_P&amp;L'!$H$21:$GE$21,0))/$W$5,"")))*Assump_local!$H$634,""))</f>
        <v/>
      </c>
      <c r="H6" s="1205" t="str">
        <f t="array" ref="H6">(IFERROR(IF(AND(Input!$C$2='Drop Downs'!$AR$2,H$3&lt;='Drop Downs'!$AS$2),INDEX('Input_P&amp;L'!$H$2:$GE$13,MATCH($C$1,'Input_P&amp;L'!$F$2:$F$13,0),MATCH($A6&amp;H$4,'Input_P&amp;L'!$H$19:$GE$19&amp;'Input_P&amp;L'!$H$21:$GE$21,0))/$W$5,IF(AND(Input!$C$2='Drop Downs'!$AR$3,H$3&lt;='Drop Downs'!$AS$3),INDEX('Input_P&amp;L'!$H$2:$GE$13,MATCH($C$1,'Input_P&amp;L'!$F$2:$F$13,0),MATCH($A6&amp;H$4,'Input_P&amp;L'!$H$19:$GE$19&amp;'Input_P&amp;L'!$H$21:$GE$21,0))/$W$5,IF(AND(Input!$C$2='Drop Downs'!$AR$4,H$3&lt;='Drop Downs'!$AS$4),INDEX('Input_P&amp;L'!$H$2:$GE$13,MATCH($C$1,'Input_P&amp;L'!$F$2:$F$13,0),MATCH($A6&amp;H$4,'Input_P&amp;L'!$H$19:$GE$19&amp;'Input_P&amp;L'!$H$21:$GE$21,0))/$W$5,"")))*Assump_local!$H$634,""))</f>
        <v/>
      </c>
      <c r="I6" s="1205" t="str">
        <f t="array" ref="I6">(IFERROR(IF(AND(Input!$C$2='Drop Downs'!$AR$2,I$3&lt;='Drop Downs'!$AS$2),INDEX('Input_P&amp;L'!$H$2:$GE$13,MATCH($C$1,'Input_P&amp;L'!$F$2:$F$13,0),MATCH($A6&amp;I$4,'Input_P&amp;L'!$H$19:$GE$19&amp;'Input_P&amp;L'!$H$21:$GE$21,0))/$W$5,IF(AND(Input!$C$2='Drop Downs'!$AR$3,I$3&lt;='Drop Downs'!$AS$3),INDEX('Input_P&amp;L'!$H$2:$GE$13,MATCH($C$1,'Input_P&amp;L'!$F$2:$F$13,0),MATCH($A6&amp;I$4,'Input_P&amp;L'!$H$19:$GE$19&amp;'Input_P&amp;L'!$H$21:$GE$21,0))/$W$5,IF(AND(Input!$C$2='Drop Downs'!$AR$4,I$3&lt;='Drop Downs'!$AS$4),INDEX('Input_P&amp;L'!$H$2:$GE$13,MATCH($C$1,'Input_P&amp;L'!$F$2:$F$13,0),MATCH($A6&amp;I$4,'Input_P&amp;L'!$H$19:$GE$19&amp;'Input_P&amp;L'!$H$21:$GE$21,0))/$W$5,"")))*Assump_local!$H$634,""))</f>
        <v/>
      </c>
      <c r="J6" s="1205" t="str">
        <f t="array" ref="J6">(IFERROR(IF(AND(Input!$C$2='Drop Downs'!$AR$2,J$3&lt;='Drop Downs'!$AS$2),INDEX('Input_P&amp;L'!$H$2:$GE$13,MATCH($C$1,'Input_P&amp;L'!$F$2:$F$13,0),MATCH($A6&amp;J$4,'Input_P&amp;L'!$H$19:$GE$19&amp;'Input_P&amp;L'!$H$21:$GE$21,0))/$W$5,IF(AND(Input!$C$2='Drop Downs'!$AR$3,J$3&lt;='Drop Downs'!$AS$3),INDEX('Input_P&amp;L'!$H$2:$GE$13,MATCH($C$1,'Input_P&amp;L'!$F$2:$F$13,0),MATCH($A6&amp;J$4,'Input_P&amp;L'!$H$19:$GE$19&amp;'Input_P&amp;L'!$H$21:$GE$21,0))/$W$5,IF(AND(Input!$C$2='Drop Downs'!$AR$4,J$3&lt;='Drop Downs'!$AS$4),INDEX('Input_P&amp;L'!$H$2:$GE$13,MATCH($C$1,'Input_P&amp;L'!$F$2:$F$13,0),MATCH($A6&amp;J$4,'Input_P&amp;L'!$H$19:$GE$19&amp;'Input_P&amp;L'!$H$21:$GE$21,0))/$W$5,"")))*Assump_local!$H$634,""))</f>
        <v/>
      </c>
      <c r="K6" s="1205" t="str">
        <f t="array" ref="K6">(IFERROR(IF(AND(Input!$C$2='Drop Downs'!$AR$2,K$3&lt;='Drop Downs'!$AS$2),INDEX('Input_P&amp;L'!$H$2:$GE$13,MATCH($C$1,'Input_P&amp;L'!$F$2:$F$13,0),MATCH($A6&amp;K$4,'Input_P&amp;L'!$H$19:$GE$19&amp;'Input_P&amp;L'!$H$21:$GE$21,0))/$W$5,IF(AND(Input!$C$2='Drop Downs'!$AR$3,K$3&lt;='Drop Downs'!$AS$3),INDEX('Input_P&amp;L'!$H$2:$GE$13,MATCH($C$1,'Input_P&amp;L'!$F$2:$F$13,0),MATCH($A6&amp;K$4,'Input_P&amp;L'!$H$19:$GE$19&amp;'Input_P&amp;L'!$H$21:$GE$21,0))/$W$5,IF(AND(Input!$C$2='Drop Downs'!$AR$4,K$3&lt;='Drop Downs'!$AS$4),INDEX('Input_P&amp;L'!$H$2:$GE$13,MATCH($C$1,'Input_P&amp;L'!$F$2:$F$13,0),MATCH($A6&amp;K$4,'Input_P&amp;L'!$H$19:$GE$19&amp;'Input_P&amp;L'!$H$21:$GE$21,0))/$W$5,"")))*Assump_local!$H$634,""))</f>
        <v/>
      </c>
      <c r="L6" s="1205" t="str">
        <f t="array" ref="L6">(IFERROR(IF(AND(Input!$C$2='Drop Downs'!$AR$2,L$3&lt;='Drop Downs'!$AS$2),INDEX('Input_P&amp;L'!$H$2:$GE$13,MATCH($C$1,'Input_P&amp;L'!$F$2:$F$13,0),MATCH($A6&amp;L$4,'Input_P&amp;L'!$H$19:$GE$19&amp;'Input_P&amp;L'!$H$21:$GE$21,0))/$W$5,IF(AND(Input!$C$2='Drop Downs'!$AR$3,L$3&lt;='Drop Downs'!$AS$3),INDEX('Input_P&amp;L'!$H$2:$GE$13,MATCH($C$1,'Input_P&amp;L'!$F$2:$F$13,0),MATCH($A6&amp;L$4,'Input_P&amp;L'!$H$19:$GE$19&amp;'Input_P&amp;L'!$H$21:$GE$21,0))/$W$5,IF(AND(Input!$C$2='Drop Downs'!$AR$4,L$3&lt;='Drop Downs'!$AS$4),INDEX('Input_P&amp;L'!$H$2:$GE$13,MATCH($C$1,'Input_P&amp;L'!$F$2:$F$13,0),MATCH($A6&amp;L$4,'Input_P&amp;L'!$H$19:$GE$19&amp;'Input_P&amp;L'!$H$21:$GE$21,0))/$W$5,"")))*Assump_local!$H$634,""))</f>
        <v/>
      </c>
      <c r="M6" s="1205" t="str">
        <f t="array" ref="M6">(IFERROR(IF(AND(Input!$C$2='Drop Downs'!$AR$2,M$3&lt;='Drop Downs'!$AS$2),INDEX('Input_P&amp;L'!$H$2:$GE$13,MATCH($C$1,'Input_P&amp;L'!$F$2:$F$13,0),MATCH($A6&amp;M$4,'Input_P&amp;L'!$H$19:$GE$19&amp;'Input_P&amp;L'!$H$21:$GE$21,0))/$W$5,IF(AND(Input!$C$2='Drop Downs'!$AR$3,M$3&lt;='Drop Downs'!$AS$3),INDEX('Input_P&amp;L'!$H$2:$GE$13,MATCH($C$1,'Input_P&amp;L'!$F$2:$F$13,0),MATCH($A6&amp;M$4,'Input_P&amp;L'!$H$19:$GE$19&amp;'Input_P&amp;L'!$H$21:$GE$21,0))/$W$5,IF(AND(Input!$C$2='Drop Downs'!$AR$4,M$3&lt;='Drop Downs'!$AS$4),INDEX('Input_P&amp;L'!$H$2:$GE$13,MATCH($C$1,'Input_P&amp;L'!$F$2:$F$13,0),MATCH($A6&amp;M$4,'Input_P&amp;L'!$H$19:$GE$19&amp;'Input_P&amp;L'!$H$21:$GE$21,0))/$W$5,"")))*Assump_local!$H$634,""))</f>
        <v/>
      </c>
      <c r="N6" s="1205" t="str">
        <f t="array" ref="N6">(IFERROR(IF(AND(Input!$C$2='Drop Downs'!$AR$2,N$3&lt;='Drop Downs'!$AS$2),INDEX('Input_P&amp;L'!$H$2:$GE$13,MATCH($C$1,'Input_P&amp;L'!$F$2:$F$13,0),MATCH($A6&amp;N$4,'Input_P&amp;L'!$H$19:$GE$19&amp;'Input_P&amp;L'!$H$21:$GE$21,0))/$W$5,IF(AND(Input!$C$2='Drop Downs'!$AR$3,N$3&lt;='Drop Downs'!$AS$3),INDEX('Input_P&amp;L'!$H$2:$GE$13,MATCH($C$1,'Input_P&amp;L'!$F$2:$F$13,0),MATCH($A6&amp;N$4,'Input_P&amp;L'!$H$19:$GE$19&amp;'Input_P&amp;L'!$H$21:$GE$21,0))/$W$5,IF(AND(Input!$C$2='Drop Downs'!$AR$4,N$3&lt;='Drop Downs'!$AS$4),INDEX('Input_P&amp;L'!$H$2:$GE$13,MATCH($C$1,'Input_P&amp;L'!$F$2:$F$13,0),MATCH($A6&amp;N$4,'Input_P&amp;L'!$H$19:$GE$19&amp;'Input_P&amp;L'!$H$21:$GE$21,0))/$W$5,"")))*Assump_local!$H$634,""))</f>
        <v/>
      </c>
      <c r="O6" s="1205" t="str">
        <f t="array" ref="O6">(IFERROR(IF(AND(Input!$C$2='Drop Downs'!$AR$2,O$3&lt;='Drop Downs'!$AS$2),INDEX('Input_P&amp;L'!$H$2:$GE$13,MATCH($C$1,'Input_P&amp;L'!$F$2:$F$13,0),MATCH($A6&amp;O$4,'Input_P&amp;L'!$H$19:$GE$19&amp;'Input_P&amp;L'!$H$21:$GE$21,0))/$W$5,IF(AND(Input!$C$2='Drop Downs'!$AR$3,O$3&lt;='Drop Downs'!$AS$3),INDEX('Input_P&amp;L'!$H$2:$GE$13,MATCH($C$1,'Input_P&amp;L'!$F$2:$F$13,0),MATCH($A6&amp;O$4,'Input_P&amp;L'!$H$19:$GE$19&amp;'Input_P&amp;L'!$H$21:$GE$21,0))/$W$5,IF(AND(Input!$C$2='Drop Downs'!$AR$4,O$3&lt;='Drop Downs'!$AS$4),INDEX('Input_P&amp;L'!$H$2:$GE$13,MATCH($C$1,'Input_P&amp;L'!$F$2:$F$13,0),MATCH($A6&amp;O$4,'Input_P&amp;L'!$H$19:$GE$19&amp;'Input_P&amp;L'!$H$21:$GE$21,0))/$W$5,"")))*Assump_local!$H$634,""))</f>
        <v/>
      </c>
      <c r="P6" s="1205" t="str">
        <f t="array" ref="P6">(IFERROR(IF(AND(Input!$C$2='Drop Downs'!$AR$2,P$3&lt;='Drop Downs'!$AS$2),INDEX('Input_P&amp;L'!$H$2:$GE$13,MATCH($C$1,'Input_P&amp;L'!$F$2:$F$13,0),MATCH($A6&amp;P$4,'Input_P&amp;L'!$H$19:$GE$19&amp;'Input_P&amp;L'!$H$21:$GE$21,0))/$W$5,IF(AND(Input!$C$2='Drop Downs'!$AR$3,P$3&lt;='Drop Downs'!$AS$3),INDEX('Input_P&amp;L'!$H$2:$GE$13,MATCH($C$1,'Input_P&amp;L'!$F$2:$F$13,0),MATCH($A6&amp;P$4,'Input_P&amp;L'!$H$19:$GE$19&amp;'Input_P&amp;L'!$H$21:$GE$21,0))/$W$5,IF(AND(Input!$C$2='Drop Downs'!$AR$4,P$3&lt;='Drop Downs'!$AS$4),INDEX('Input_P&amp;L'!$H$2:$GE$13,MATCH($C$1,'Input_P&amp;L'!$F$2:$F$13,0),MATCH($A6&amp;P$4,'Input_P&amp;L'!$H$19:$GE$19&amp;'Input_P&amp;L'!$H$21:$GE$21,0))/$W$5,"")))*Assump_local!$H$634,""))</f>
        <v/>
      </c>
      <c r="Q6" s="1205" t="str">
        <f t="array" ref="Q6">(IFERROR(IF(AND(Input!$C$2='Drop Downs'!$AR$2,Q$3&lt;='Drop Downs'!$AS$2),INDEX('Input_P&amp;L'!$H$2:$GE$13,MATCH($C$1,'Input_P&amp;L'!$F$2:$F$13,0),MATCH($A6&amp;Q$4,'Input_P&amp;L'!$H$19:$GE$19&amp;'Input_P&amp;L'!$H$21:$GE$21,0))/$W$5,IF(AND(Input!$C$2='Drop Downs'!$AR$3,Q$3&lt;='Drop Downs'!$AS$3),INDEX('Input_P&amp;L'!$H$2:$GE$13,MATCH($C$1,'Input_P&amp;L'!$F$2:$F$13,0),MATCH($A6&amp;Q$4,'Input_P&amp;L'!$H$19:$GE$19&amp;'Input_P&amp;L'!$H$21:$GE$21,0))/$W$5,IF(AND(Input!$C$2='Drop Downs'!$AR$4,Q$3&lt;='Drop Downs'!$AS$4),INDEX('Input_P&amp;L'!$H$2:$GE$13,MATCH($C$1,'Input_P&amp;L'!$F$2:$F$13,0),MATCH($A6&amp;Q$4,'Input_P&amp;L'!$H$19:$GE$19&amp;'Input_P&amp;L'!$H$21:$GE$21,0))/$W$5,"")))*Assump_local!$H$634,""))</f>
        <v/>
      </c>
      <c r="R6" s="1205" t="str">
        <f t="array" ref="R6">(IFERROR(IF(AND(Input!$C$2='Drop Downs'!$AR$2,R$3&lt;='Drop Downs'!$AS$2),INDEX('Input_P&amp;L'!$H$2:$GE$13,MATCH($C$1,'Input_P&amp;L'!$F$2:$F$13,0),MATCH($A6&amp;R$4,'Input_P&amp;L'!$H$19:$GE$19&amp;'Input_P&amp;L'!$H$21:$GE$21,0))/$W$5,IF(AND(Input!$C$2='Drop Downs'!$AR$3,R$3&lt;='Drop Downs'!$AS$3),INDEX('Input_P&amp;L'!$H$2:$GE$13,MATCH($C$1,'Input_P&amp;L'!$F$2:$F$13,0),MATCH($A6&amp;R$4,'Input_P&amp;L'!$H$19:$GE$19&amp;'Input_P&amp;L'!$H$21:$GE$21,0))/$W$5,IF(AND(Input!$C$2='Drop Downs'!$AR$4,R$3&lt;='Drop Downs'!$AS$4),INDEX('Input_P&amp;L'!$H$2:$GE$13,MATCH($C$1,'Input_P&amp;L'!$F$2:$F$13,0),MATCH($A6&amp;R$4,'Input_P&amp;L'!$H$19:$GE$19&amp;'Input_P&amp;L'!$H$21:$GE$21,0))/$W$5,"")))*Assump_local!$H$634,""))</f>
        <v/>
      </c>
      <c r="T6" s="1205">
        <f>SUM(C6:Q6)</f>
        <v>0</v>
      </c>
    </row>
    <row r="7" spans="1:28">
      <c r="B7" s="1209" t="s">
        <v>903</v>
      </c>
      <c r="C7" s="1210" t="str">
        <f t="shared" ref="C7:R7" si="5">IFERROR(C6/B6-1,"")</f>
        <v/>
      </c>
      <c r="D7" s="1210" t="str">
        <f t="shared" si="5"/>
        <v/>
      </c>
      <c r="E7" s="1210" t="str">
        <f t="shared" si="5"/>
        <v/>
      </c>
      <c r="F7" s="1210" t="str">
        <f t="shared" si="5"/>
        <v/>
      </c>
      <c r="G7" s="1210" t="str">
        <f t="shared" si="5"/>
        <v/>
      </c>
      <c r="H7" s="1210" t="str">
        <f t="shared" si="5"/>
        <v/>
      </c>
      <c r="I7" s="1210" t="str">
        <f t="shared" si="5"/>
        <v/>
      </c>
      <c r="J7" s="1210" t="str">
        <f t="shared" si="5"/>
        <v/>
      </c>
      <c r="K7" s="1210" t="str">
        <f t="shared" si="5"/>
        <v/>
      </c>
      <c r="L7" s="1210" t="str">
        <f t="shared" si="5"/>
        <v/>
      </c>
      <c r="M7" s="1210" t="str">
        <f t="shared" si="5"/>
        <v/>
      </c>
      <c r="N7" s="1210" t="str">
        <f t="shared" si="5"/>
        <v/>
      </c>
      <c r="O7" s="1210" t="str">
        <f t="shared" si="5"/>
        <v/>
      </c>
      <c r="P7" s="1210" t="str">
        <f t="shared" si="5"/>
        <v/>
      </c>
      <c r="Q7" s="1210" t="str">
        <f t="shared" si="5"/>
        <v/>
      </c>
      <c r="R7" s="1210" t="str">
        <f t="shared" si="5"/>
        <v/>
      </c>
      <c r="T7" s="1210"/>
    </row>
    <row r="8" spans="1:28" ht="5.25" customHeight="1">
      <c r="B8" s="1211"/>
      <c r="C8" s="1211"/>
      <c r="D8" s="1211"/>
      <c r="E8" s="1211"/>
      <c r="F8" s="1211"/>
      <c r="G8" s="1211"/>
      <c r="H8" s="1212"/>
      <c r="I8" s="1212"/>
      <c r="J8" s="1212"/>
      <c r="K8" s="1212"/>
      <c r="L8" s="1212"/>
      <c r="M8" s="1212"/>
      <c r="N8" s="1212"/>
      <c r="O8" s="1212"/>
      <c r="P8" s="1212"/>
      <c r="Q8" s="1212"/>
      <c r="R8" s="1211"/>
      <c r="T8" s="1212"/>
    </row>
    <row r="9" spans="1:28">
      <c r="A9" s="1172" t="s">
        <v>741</v>
      </c>
      <c r="B9" s="1211" t="s">
        <v>741</v>
      </c>
      <c r="C9" s="1213" t="str">
        <f t="array" ref="C9">IFERROR(IF(AND(Input!$C$2='Drop Downs'!$AR$2,C$3&lt;='Drop Downs'!$AS$2),-INDEX('Input_P&amp;L'!$H$2:$GE$13,MATCH($C$1,'Input_P&amp;L'!$F$2:$F$13,0),MATCH($A9&amp;C$4,'Input_P&amp;L'!$H$19:$GE$19&amp;'Input_P&amp;L'!$H$21:$GE$21,0))/$W$5,IF(AND(Input!$C$2='Drop Downs'!$AR$3,C$3&lt;='Drop Downs'!$AS$3),-INDEX('Input_P&amp;L'!$H$2:$GE$13,MATCH($C$1,'Input_P&amp;L'!$F$2:$F$13,0),MATCH($A9&amp;C$4,'Input_P&amp;L'!$H$19:$GE$19&amp;'Input_P&amp;L'!$H$21:$GE$21,0))/$W$5,IF(AND(Input!$C$2='Drop Downs'!$AR$4,C$3&lt;='Drop Downs'!$AS$4),-INDEX('Input_P&amp;L'!$H$2:$GE$13,MATCH($C$1,'Input_P&amp;L'!$F$2:$F$13,0),MATCH($A9&amp;C$4,'Input_P&amp;L'!$H$19:$GE$19&amp;'Input_P&amp;L'!$H$21:$GE$21,0))/$W$5,"")))*Assump_local!$H$634,"")</f>
        <v/>
      </c>
      <c r="D9" s="1213" t="str">
        <f t="array" ref="D9">IFERROR(IF(AND(Input!$C$2='Drop Downs'!$AR$2,D$3&lt;='Drop Downs'!$AS$2),-INDEX('Input_P&amp;L'!$H$2:$GE$13,MATCH($C$1,'Input_P&amp;L'!$F$2:$F$13,0),MATCH($A9&amp;D$4,'Input_P&amp;L'!$H$19:$GE$19&amp;'Input_P&amp;L'!$H$21:$GE$21,0))/$W$5,IF(AND(Input!$C$2='Drop Downs'!$AR$3,D$3&lt;='Drop Downs'!$AS$3),-INDEX('Input_P&amp;L'!$H$2:$GE$13,MATCH($C$1,'Input_P&amp;L'!$F$2:$F$13,0),MATCH($A9&amp;D$4,'Input_P&amp;L'!$H$19:$GE$19&amp;'Input_P&amp;L'!$H$21:$GE$21,0))/$W$5,IF(AND(Input!$C$2='Drop Downs'!$AR$4,D$3&lt;='Drop Downs'!$AS$4),-INDEX('Input_P&amp;L'!$H$2:$GE$13,MATCH($C$1,'Input_P&amp;L'!$F$2:$F$13,0),MATCH($A9&amp;D$4,'Input_P&amp;L'!$H$19:$GE$19&amp;'Input_P&amp;L'!$H$21:$GE$21,0))/$W$5,"")))*Assump_local!$H$634,"")</f>
        <v/>
      </c>
      <c r="E9" s="1213" t="str">
        <f t="array" ref="E9">IFERROR(IF(AND(Input!$C$2='Drop Downs'!$AR$2,E$3&lt;='Drop Downs'!$AS$2),-INDEX('Input_P&amp;L'!$H$2:$GE$13,MATCH($C$1,'Input_P&amp;L'!$F$2:$F$13,0),MATCH($A9&amp;E$4,'Input_P&amp;L'!$H$19:$GE$19&amp;'Input_P&amp;L'!$H$21:$GE$21,0))/$W$5,IF(AND(Input!$C$2='Drop Downs'!$AR$3,E$3&lt;='Drop Downs'!$AS$3),-INDEX('Input_P&amp;L'!$H$2:$GE$13,MATCH($C$1,'Input_P&amp;L'!$F$2:$F$13,0),MATCH($A9&amp;E$4,'Input_P&amp;L'!$H$19:$GE$19&amp;'Input_P&amp;L'!$H$21:$GE$21,0))/$W$5,IF(AND(Input!$C$2='Drop Downs'!$AR$4,E$3&lt;='Drop Downs'!$AS$4),-INDEX('Input_P&amp;L'!$H$2:$GE$13,MATCH($C$1,'Input_P&amp;L'!$F$2:$F$13,0),MATCH($A9&amp;E$4,'Input_P&amp;L'!$H$19:$GE$19&amp;'Input_P&amp;L'!$H$21:$GE$21,0))/$W$5,"")))*Assump_local!$H$634,"")</f>
        <v/>
      </c>
      <c r="F9" s="1213" t="str">
        <f t="array" ref="F9">IFERROR(IF(AND(Input!$C$2='Drop Downs'!$AR$2,F$3&lt;='Drop Downs'!$AS$2),-INDEX('Input_P&amp;L'!$H$2:$GE$13,MATCH($C$1,'Input_P&amp;L'!$F$2:$F$13,0),MATCH($A9&amp;F$4,'Input_P&amp;L'!$H$19:$GE$19&amp;'Input_P&amp;L'!$H$21:$GE$21,0))/$W$5,IF(AND(Input!$C$2='Drop Downs'!$AR$3,F$3&lt;='Drop Downs'!$AS$3),-INDEX('Input_P&amp;L'!$H$2:$GE$13,MATCH($C$1,'Input_P&amp;L'!$F$2:$F$13,0),MATCH($A9&amp;F$4,'Input_P&amp;L'!$H$19:$GE$19&amp;'Input_P&amp;L'!$H$21:$GE$21,0))/$W$5,IF(AND(Input!$C$2='Drop Downs'!$AR$4,F$3&lt;='Drop Downs'!$AS$4),-INDEX('Input_P&amp;L'!$H$2:$GE$13,MATCH($C$1,'Input_P&amp;L'!$F$2:$F$13,0),MATCH($A9&amp;F$4,'Input_P&amp;L'!$H$19:$GE$19&amp;'Input_P&amp;L'!$H$21:$GE$21,0))/$W$5,"")))*Assump_local!$H$634,"")</f>
        <v/>
      </c>
      <c r="G9" s="1213" t="str">
        <f t="array" ref="G9">IFERROR(IF(AND(Input!$C$2='Drop Downs'!$AR$2,G$3&lt;='Drop Downs'!$AS$2),-INDEX('Input_P&amp;L'!$H$2:$GE$13,MATCH($C$1,'Input_P&amp;L'!$F$2:$F$13,0),MATCH($A9&amp;G$4,'Input_P&amp;L'!$H$19:$GE$19&amp;'Input_P&amp;L'!$H$21:$GE$21,0))/$W$5,IF(AND(Input!$C$2='Drop Downs'!$AR$3,G$3&lt;='Drop Downs'!$AS$3),-INDEX('Input_P&amp;L'!$H$2:$GE$13,MATCH($C$1,'Input_P&amp;L'!$F$2:$F$13,0),MATCH($A9&amp;G$4,'Input_P&amp;L'!$H$19:$GE$19&amp;'Input_P&amp;L'!$H$21:$GE$21,0))/$W$5,IF(AND(Input!$C$2='Drop Downs'!$AR$4,G$3&lt;='Drop Downs'!$AS$4),-INDEX('Input_P&amp;L'!$H$2:$GE$13,MATCH($C$1,'Input_P&amp;L'!$F$2:$F$13,0),MATCH($A9&amp;G$4,'Input_P&amp;L'!$H$19:$GE$19&amp;'Input_P&amp;L'!$H$21:$GE$21,0))/$W$5,"")))*Assump_local!$H$634,"")</f>
        <v/>
      </c>
      <c r="H9" s="1213" t="str">
        <f t="array" ref="H9">IFERROR(IF(AND(Input!$C$2='Drop Downs'!$AR$2,H$3&lt;='Drop Downs'!$AS$2),-INDEX('Input_P&amp;L'!$H$2:$GE$13,MATCH($C$1,'Input_P&amp;L'!$F$2:$F$13,0),MATCH($A9&amp;H$4,'Input_P&amp;L'!$H$19:$GE$19&amp;'Input_P&amp;L'!$H$21:$GE$21,0))/$W$5,IF(AND(Input!$C$2='Drop Downs'!$AR$3,H$3&lt;='Drop Downs'!$AS$3),-INDEX('Input_P&amp;L'!$H$2:$GE$13,MATCH($C$1,'Input_P&amp;L'!$F$2:$F$13,0),MATCH($A9&amp;H$4,'Input_P&amp;L'!$H$19:$GE$19&amp;'Input_P&amp;L'!$H$21:$GE$21,0))/$W$5,IF(AND(Input!$C$2='Drop Downs'!$AR$4,H$3&lt;='Drop Downs'!$AS$4),-INDEX('Input_P&amp;L'!$H$2:$GE$13,MATCH($C$1,'Input_P&amp;L'!$F$2:$F$13,0),MATCH($A9&amp;H$4,'Input_P&amp;L'!$H$19:$GE$19&amp;'Input_P&amp;L'!$H$21:$GE$21,0))/$W$5,"")))*Assump_local!$H$634,"")</f>
        <v/>
      </c>
      <c r="I9" s="1213" t="str">
        <f t="array" ref="I9">IFERROR(IF(AND(Input!$C$2='Drop Downs'!$AR$2,I$3&lt;='Drop Downs'!$AS$2),-INDEX('Input_P&amp;L'!$H$2:$GE$13,MATCH($C$1,'Input_P&amp;L'!$F$2:$F$13,0),MATCH($A9&amp;I$4,'Input_P&amp;L'!$H$19:$GE$19&amp;'Input_P&amp;L'!$H$21:$GE$21,0))/$W$5,IF(AND(Input!$C$2='Drop Downs'!$AR$3,I$3&lt;='Drop Downs'!$AS$3),-INDEX('Input_P&amp;L'!$H$2:$GE$13,MATCH($C$1,'Input_P&amp;L'!$F$2:$F$13,0),MATCH($A9&amp;I$4,'Input_P&amp;L'!$H$19:$GE$19&amp;'Input_P&amp;L'!$H$21:$GE$21,0))/$W$5,IF(AND(Input!$C$2='Drop Downs'!$AR$4,I$3&lt;='Drop Downs'!$AS$4),-INDEX('Input_P&amp;L'!$H$2:$GE$13,MATCH($C$1,'Input_P&amp;L'!$F$2:$F$13,0),MATCH($A9&amp;I$4,'Input_P&amp;L'!$H$19:$GE$19&amp;'Input_P&amp;L'!$H$21:$GE$21,0))/$W$5,"")))*Assump_local!$H$634,"")</f>
        <v/>
      </c>
      <c r="J9" s="1213" t="str">
        <f t="array" ref="J9">IFERROR(IF(AND(Input!$C$2='Drop Downs'!$AR$2,J$3&lt;='Drop Downs'!$AS$2),-INDEX('Input_P&amp;L'!$H$2:$GE$13,MATCH($C$1,'Input_P&amp;L'!$F$2:$F$13,0),MATCH($A9&amp;J$4,'Input_P&amp;L'!$H$19:$GE$19&amp;'Input_P&amp;L'!$H$21:$GE$21,0))/$W$5,IF(AND(Input!$C$2='Drop Downs'!$AR$3,J$3&lt;='Drop Downs'!$AS$3),-INDEX('Input_P&amp;L'!$H$2:$GE$13,MATCH($C$1,'Input_P&amp;L'!$F$2:$F$13,0),MATCH($A9&amp;J$4,'Input_P&amp;L'!$H$19:$GE$19&amp;'Input_P&amp;L'!$H$21:$GE$21,0))/$W$5,IF(AND(Input!$C$2='Drop Downs'!$AR$4,J$3&lt;='Drop Downs'!$AS$4),-INDEX('Input_P&amp;L'!$H$2:$GE$13,MATCH($C$1,'Input_P&amp;L'!$F$2:$F$13,0),MATCH($A9&amp;J$4,'Input_P&amp;L'!$H$19:$GE$19&amp;'Input_P&amp;L'!$H$21:$GE$21,0))/$W$5,"")))*Assump_local!$H$634,"")</f>
        <v/>
      </c>
      <c r="K9" s="1213" t="str">
        <f t="array" ref="K9">IFERROR(IF(AND(Input!$C$2='Drop Downs'!$AR$2,K$3&lt;='Drop Downs'!$AS$2),-INDEX('Input_P&amp;L'!$H$2:$GE$13,MATCH($C$1,'Input_P&amp;L'!$F$2:$F$13,0),MATCH($A9&amp;K$4,'Input_P&amp;L'!$H$19:$GE$19&amp;'Input_P&amp;L'!$H$21:$GE$21,0))/$W$5,IF(AND(Input!$C$2='Drop Downs'!$AR$3,K$3&lt;='Drop Downs'!$AS$3),-INDEX('Input_P&amp;L'!$H$2:$GE$13,MATCH($C$1,'Input_P&amp;L'!$F$2:$F$13,0),MATCH($A9&amp;K$4,'Input_P&amp;L'!$H$19:$GE$19&amp;'Input_P&amp;L'!$H$21:$GE$21,0))/$W$5,IF(AND(Input!$C$2='Drop Downs'!$AR$4,K$3&lt;='Drop Downs'!$AS$4),-INDEX('Input_P&amp;L'!$H$2:$GE$13,MATCH($C$1,'Input_P&amp;L'!$F$2:$F$13,0),MATCH($A9&amp;K$4,'Input_P&amp;L'!$H$19:$GE$19&amp;'Input_P&amp;L'!$H$21:$GE$21,0))/$W$5,"")))*Assump_local!$H$634,"")</f>
        <v/>
      </c>
      <c r="L9" s="1213" t="str">
        <f t="array" ref="L9">IFERROR(IF(AND(Input!$C$2='Drop Downs'!$AR$2,L$3&lt;='Drop Downs'!$AS$2),-INDEX('Input_P&amp;L'!$H$2:$GE$13,MATCH($C$1,'Input_P&amp;L'!$F$2:$F$13,0),MATCH($A9&amp;L$4,'Input_P&amp;L'!$H$19:$GE$19&amp;'Input_P&amp;L'!$H$21:$GE$21,0))/$W$5,IF(AND(Input!$C$2='Drop Downs'!$AR$3,L$3&lt;='Drop Downs'!$AS$3),-INDEX('Input_P&amp;L'!$H$2:$GE$13,MATCH($C$1,'Input_P&amp;L'!$F$2:$F$13,0),MATCH($A9&amp;L$4,'Input_P&amp;L'!$H$19:$GE$19&amp;'Input_P&amp;L'!$H$21:$GE$21,0))/$W$5,IF(AND(Input!$C$2='Drop Downs'!$AR$4,L$3&lt;='Drop Downs'!$AS$4),-INDEX('Input_P&amp;L'!$H$2:$GE$13,MATCH($C$1,'Input_P&amp;L'!$F$2:$F$13,0),MATCH($A9&amp;L$4,'Input_P&amp;L'!$H$19:$GE$19&amp;'Input_P&amp;L'!$H$21:$GE$21,0))/$W$5,"")))*Assump_local!$H$634,"")</f>
        <v/>
      </c>
      <c r="M9" s="1213" t="str">
        <f t="array" ref="M9">IFERROR(IF(AND(Input!$C$2='Drop Downs'!$AR$2,M$3&lt;='Drop Downs'!$AS$2),-INDEX('Input_P&amp;L'!$H$2:$GE$13,MATCH($C$1,'Input_P&amp;L'!$F$2:$F$13,0),MATCH($A9&amp;M$4,'Input_P&amp;L'!$H$19:$GE$19&amp;'Input_P&amp;L'!$H$21:$GE$21,0))/$W$5,IF(AND(Input!$C$2='Drop Downs'!$AR$3,M$3&lt;='Drop Downs'!$AS$3),-INDEX('Input_P&amp;L'!$H$2:$GE$13,MATCH($C$1,'Input_P&amp;L'!$F$2:$F$13,0),MATCH($A9&amp;M$4,'Input_P&amp;L'!$H$19:$GE$19&amp;'Input_P&amp;L'!$H$21:$GE$21,0))/$W$5,IF(AND(Input!$C$2='Drop Downs'!$AR$4,M$3&lt;='Drop Downs'!$AS$4),-INDEX('Input_P&amp;L'!$H$2:$GE$13,MATCH($C$1,'Input_P&amp;L'!$F$2:$F$13,0),MATCH($A9&amp;M$4,'Input_P&amp;L'!$H$19:$GE$19&amp;'Input_P&amp;L'!$H$21:$GE$21,0))/$W$5,"")))*Assump_local!$H$634,"")</f>
        <v/>
      </c>
      <c r="N9" s="1213" t="str">
        <f t="array" ref="N9">IFERROR(IF(AND(Input!$C$2='Drop Downs'!$AR$2,N$3&lt;='Drop Downs'!$AS$2),-INDEX('Input_P&amp;L'!$H$2:$GE$13,MATCH($C$1,'Input_P&amp;L'!$F$2:$F$13,0),MATCH($A9&amp;N$4,'Input_P&amp;L'!$H$19:$GE$19&amp;'Input_P&amp;L'!$H$21:$GE$21,0))/$W$5,IF(AND(Input!$C$2='Drop Downs'!$AR$3,N$3&lt;='Drop Downs'!$AS$3),-INDEX('Input_P&amp;L'!$H$2:$GE$13,MATCH($C$1,'Input_P&amp;L'!$F$2:$F$13,0),MATCH($A9&amp;N$4,'Input_P&amp;L'!$H$19:$GE$19&amp;'Input_P&amp;L'!$H$21:$GE$21,0))/$W$5,IF(AND(Input!$C$2='Drop Downs'!$AR$4,N$3&lt;='Drop Downs'!$AS$4),-INDEX('Input_P&amp;L'!$H$2:$GE$13,MATCH($C$1,'Input_P&amp;L'!$F$2:$F$13,0),MATCH($A9&amp;N$4,'Input_P&amp;L'!$H$19:$GE$19&amp;'Input_P&amp;L'!$H$21:$GE$21,0))/$W$5,"")))*Assump_local!$H$634,"")</f>
        <v/>
      </c>
      <c r="O9" s="1213" t="str">
        <f t="array" ref="O9">IFERROR(IF(AND(Input!$C$2='Drop Downs'!$AR$2,O$3&lt;='Drop Downs'!$AS$2),-INDEX('Input_P&amp;L'!$H$2:$GE$13,MATCH($C$1,'Input_P&amp;L'!$F$2:$F$13,0),MATCH($A9&amp;O$4,'Input_P&amp;L'!$H$19:$GE$19&amp;'Input_P&amp;L'!$H$21:$GE$21,0))/$W$5,IF(AND(Input!$C$2='Drop Downs'!$AR$3,O$3&lt;='Drop Downs'!$AS$3),-INDEX('Input_P&amp;L'!$H$2:$GE$13,MATCH($C$1,'Input_P&amp;L'!$F$2:$F$13,0),MATCH($A9&amp;O$4,'Input_P&amp;L'!$H$19:$GE$19&amp;'Input_P&amp;L'!$H$21:$GE$21,0))/$W$5,IF(AND(Input!$C$2='Drop Downs'!$AR$4,O$3&lt;='Drop Downs'!$AS$4),-INDEX('Input_P&amp;L'!$H$2:$GE$13,MATCH($C$1,'Input_P&amp;L'!$F$2:$F$13,0),MATCH($A9&amp;O$4,'Input_P&amp;L'!$H$19:$GE$19&amp;'Input_P&amp;L'!$H$21:$GE$21,0))/$W$5,"")))*Assump_local!$H$634,"")</f>
        <v/>
      </c>
      <c r="P9" s="1213" t="str">
        <f t="array" ref="P9">IFERROR(IF(AND(Input!$C$2='Drop Downs'!$AR$2,P$3&lt;='Drop Downs'!$AS$2),-INDEX('Input_P&amp;L'!$H$2:$GE$13,MATCH($C$1,'Input_P&amp;L'!$F$2:$F$13,0),MATCH($A9&amp;P$4,'Input_P&amp;L'!$H$19:$GE$19&amp;'Input_P&amp;L'!$H$21:$GE$21,0))/$W$5,IF(AND(Input!$C$2='Drop Downs'!$AR$3,P$3&lt;='Drop Downs'!$AS$3),-INDEX('Input_P&amp;L'!$H$2:$GE$13,MATCH($C$1,'Input_P&amp;L'!$F$2:$F$13,0),MATCH($A9&amp;P$4,'Input_P&amp;L'!$H$19:$GE$19&amp;'Input_P&amp;L'!$H$21:$GE$21,0))/$W$5,IF(AND(Input!$C$2='Drop Downs'!$AR$4,P$3&lt;='Drop Downs'!$AS$4),-INDEX('Input_P&amp;L'!$H$2:$GE$13,MATCH($C$1,'Input_P&amp;L'!$F$2:$F$13,0),MATCH($A9&amp;P$4,'Input_P&amp;L'!$H$19:$GE$19&amp;'Input_P&amp;L'!$H$21:$GE$21,0))/$W$5,"")))*Assump_local!$H$634,"")</f>
        <v/>
      </c>
      <c r="Q9" s="1213" t="str">
        <f t="array" ref="Q9">IFERROR(IF(AND(Input!$C$2='Drop Downs'!$AR$2,Q$3&lt;='Drop Downs'!$AS$2),-INDEX('Input_P&amp;L'!$H$2:$GE$13,MATCH($C$1,'Input_P&amp;L'!$F$2:$F$13,0),MATCH($A9&amp;Q$4,'Input_P&amp;L'!$H$19:$GE$19&amp;'Input_P&amp;L'!$H$21:$GE$21,0))/$W$5,IF(AND(Input!$C$2='Drop Downs'!$AR$3,Q$3&lt;='Drop Downs'!$AS$3),-INDEX('Input_P&amp;L'!$H$2:$GE$13,MATCH($C$1,'Input_P&amp;L'!$F$2:$F$13,0),MATCH($A9&amp;Q$4,'Input_P&amp;L'!$H$19:$GE$19&amp;'Input_P&amp;L'!$H$21:$GE$21,0))/$W$5,IF(AND(Input!$C$2='Drop Downs'!$AR$4,Q$3&lt;='Drop Downs'!$AS$4),-INDEX('Input_P&amp;L'!$H$2:$GE$13,MATCH($C$1,'Input_P&amp;L'!$F$2:$F$13,0),MATCH($A9&amp;Q$4,'Input_P&amp;L'!$H$19:$GE$19&amp;'Input_P&amp;L'!$H$21:$GE$21,0))/$W$5,"")))*Assump_local!$H$634,"")</f>
        <v/>
      </c>
      <c r="R9" s="1213" t="str">
        <f t="array" ref="R9">IFERROR(IF(AND(Input!$C$2='Drop Downs'!$AR$2,R$3&lt;='Drop Downs'!$AS$2),-INDEX('Input_P&amp;L'!$H$2:$GE$13,MATCH($C$1,'Input_P&amp;L'!$F$2:$F$13,0),MATCH($A9&amp;R$4,'Input_P&amp;L'!$H$19:$GE$19&amp;'Input_P&amp;L'!$H$21:$GE$21,0))/$W$5,IF(AND(Input!$C$2='Drop Downs'!$AR$3,R$3&lt;='Drop Downs'!$AS$3),-INDEX('Input_P&amp;L'!$H$2:$GE$13,MATCH($C$1,'Input_P&amp;L'!$F$2:$F$13,0),MATCH($A9&amp;R$4,'Input_P&amp;L'!$H$19:$GE$19&amp;'Input_P&amp;L'!$H$21:$GE$21,0))/$W$5,IF(AND(Input!$C$2='Drop Downs'!$AR$4,R$3&lt;='Drop Downs'!$AS$4),-INDEX('Input_P&amp;L'!$H$2:$GE$13,MATCH($C$1,'Input_P&amp;L'!$F$2:$F$13,0),MATCH($A9&amp;R$4,'Input_P&amp;L'!$H$19:$GE$19&amp;'Input_P&amp;L'!$H$21:$GE$21,0))/$W$5,"")))*Assump_local!$H$634,"")</f>
        <v/>
      </c>
      <c r="T9" s="1205">
        <f>SUM(C9:Q9)</f>
        <v>0</v>
      </c>
    </row>
    <row r="10" spans="1:28" outlineLevel="1">
      <c r="B10" s="1209" t="s">
        <v>903</v>
      </c>
      <c r="C10" s="1210" t="str">
        <f t="shared" ref="C10:R10" si="6">IFERROR(C9/B9-1,"")</f>
        <v/>
      </c>
      <c r="D10" s="1210" t="str">
        <f t="shared" si="6"/>
        <v/>
      </c>
      <c r="E10" s="1210" t="str">
        <f t="shared" si="6"/>
        <v/>
      </c>
      <c r="F10" s="1210" t="str">
        <f t="shared" si="6"/>
        <v/>
      </c>
      <c r="G10" s="1210" t="str">
        <f t="shared" si="6"/>
        <v/>
      </c>
      <c r="H10" s="1210" t="str">
        <f t="shared" si="6"/>
        <v/>
      </c>
      <c r="I10" s="1210" t="str">
        <f t="shared" si="6"/>
        <v/>
      </c>
      <c r="J10" s="1210" t="str">
        <f t="shared" si="6"/>
        <v/>
      </c>
      <c r="K10" s="1210" t="str">
        <f t="shared" si="6"/>
        <v/>
      </c>
      <c r="L10" s="1210" t="str">
        <f t="shared" si="6"/>
        <v/>
      </c>
      <c r="M10" s="1210" t="str">
        <f t="shared" si="6"/>
        <v/>
      </c>
      <c r="N10" s="1210" t="str">
        <f t="shared" si="6"/>
        <v/>
      </c>
      <c r="O10" s="1210" t="str">
        <f t="shared" si="6"/>
        <v/>
      </c>
      <c r="P10" s="1210" t="str">
        <f t="shared" si="6"/>
        <v/>
      </c>
      <c r="Q10" s="1210" t="str">
        <f t="shared" si="6"/>
        <v/>
      </c>
      <c r="R10" s="1210" t="str">
        <f t="shared" si="6"/>
        <v/>
      </c>
      <c r="T10" s="1210"/>
    </row>
    <row r="11" spans="1:28" ht="5.25" customHeight="1">
      <c r="B11" s="1211"/>
      <c r="C11" s="1211"/>
      <c r="D11" s="1211"/>
      <c r="E11" s="1211"/>
      <c r="F11" s="1211"/>
      <c r="G11" s="1211"/>
      <c r="H11" s="1214"/>
      <c r="I11" s="1214"/>
      <c r="J11" s="1214"/>
      <c r="K11" s="1214"/>
      <c r="L11" s="1214"/>
      <c r="M11" s="1214"/>
      <c r="N11" s="1214"/>
      <c r="O11" s="1214"/>
      <c r="P11" s="1214"/>
      <c r="Q11" s="1214"/>
      <c r="R11" s="1211"/>
      <c r="T11" s="1214"/>
    </row>
    <row r="12" spans="1:28">
      <c r="B12" s="1204" t="s">
        <v>904</v>
      </c>
      <c r="C12" s="1205" t="str">
        <f t="shared" ref="C12:G12" si="7">IFERROR(C6+C9,"")</f>
        <v/>
      </c>
      <c r="D12" s="1205" t="str">
        <f t="shared" si="7"/>
        <v/>
      </c>
      <c r="E12" s="1205" t="str">
        <f t="shared" si="7"/>
        <v/>
      </c>
      <c r="F12" s="1205" t="str">
        <f t="shared" si="7"/>
        <v/>
      </c>
      <c r="G12" s="1205" t="str">
        <f t="shared" si="7"/>
        <v/>
      </c>
      <c r="H12" s="1205" t="str">
        <f>IFERROR(H6+H9,"")</f>
        <v/>
      </c>
      <c r="I12" s="1205" t="str">
        <f t="shared" ref="I12:Q12" si="8">IFERROR(I6+I9,"")</f>
        <v/>
      </c>
      <c r="J12" s="1205" t="str">
        <f t="shared" si="8"/>
        <v/>
      </c>
      <c r="K12" s="1205" t="str">
        <f t="shared" si="8"/>
        <v/>
      </c>
      <c r="L12" s="1205" t="str">
        <f t="shared" si="8"/>
        <v/>
      </c>
      <c r="M12" s="1205" t="str">
        <f t="shared" si="8"/>
        <v/>
      </c>
      <c r="N12" s="1205" t="str">
        <f t="shared" si="8"/>
        <v/>
      </c>
      <c r="O12" s="1205" t="str">
        <f t="shared" si="8"/>
        <v/>
      </c>
      <c r="P12" s="1205" t="str">
        <f t="shared" si="8"/>
        <v/>
      </c>
      <c r="Q12" s="1205" t="str">
        <f t="shared" si="8"/>
        <v/>
      </c>
      <c r="R12" s="1211"/>
      <c r="T12" s="1205">
        <f>SUM(C12:Q12)</f>
        <v>0</v>
      </c>
    </row>
    <row r="13" spans="1:28">
      <c r="B13" s="1209" t="s">
        <v>905</v>
      </c>
      <c r="C13" s="1210" t="str">
        <f t="shared" ref="C13:G13" si="9">IFERROR(C12/C6,"")</f>
        <v/>
      </c>
      <c r="D13" s="1210" t="str">
        <f t="shared" si="9"/>
        <v/>
      </c>
      <c r="E13" s="1210" t="str">
        <f t="shared" si="9"/>
        <v/>
      </c>
      <c r="F13" s="1210" t="str">
        <f t="shared" si="9"/>
        <v/>
      </c>
      <c r="G13" s="1210" t="str">
        <f t="shared" si="9"/>
        <v/>
      </c>
      <c r="H13" s="1210" t="str">
        <f>IFERROR(H12/H6,"")</f>
        <v/>
      </c>
      <c r="I13" s="1210" t="str">
        <f t="shared" ref="I13:Q13" si="10">IFERROR(I12/I6,"")</f>
        <v/>
      </c>
      <c r="J13" s="1210" t="str">
        <f t="shared" si="10"/>
        <v/>
      </c>
      <c r="K13" s="1210" t="str">
        <f t="shared" si="10"/>
        <v/>
      </c>
      <c r="L13" s="1210" t="str">
        <f t="shared" si="10"/>
        <v/>
      </c>
      <c r="M13" s="1210" t="str">
        <f t="shared" si="10"/>
        <v/>
      </c>
      <c r="N13" s="1210" t="str">
        <f t="shared" si="10"/>
        <v/>
      </c>
      <c r="O13" s="1210" t="str">
        <f t="shared" si="10"/>
        <v/>
      </c>
      <c r="P13" s="1210" t="str">
        <f t="shared" si="10"/>
        <v/>
      </c>
      <c r="Q13" s="1210" t="str">
        <f t="shared" si="10"/>
        <v/>
      </c>
      <c r="R13" s="1211"/>
      <c r="T13" s="1210" t="str">
        <f>IFERROR(T12/T6,"")</f>
        <v/>
      </c>
    </row>
    <row r="14" spans="1:28" ht="5.25" customHeight="1">
      <c r="B14" s="1209"/>
      <c r="C14" s="1209"/>
      <c r="D14" s="1209"/>
      <c r="E14" s="1209"/>
      <c r="F14" s="1209"/>
      <c r="G14" s="1209"/>
      <c r="H14" s="1210"/>
      <c r="I14" s="1210"/>
      <c r="J14" s="1210"/>
      <c r="K14" s="1210"/>
      <c r="L14" s="1210"/>
      <c r="M14" s="1210"/>
      <c r="N14" s="1210"/>
      <c r="O14" s="1210"/>
      <c r="P14" s="1210"/>
      <c r="Q14" s="1210"/>
      <c r="R14" s="1211"/>
      <c r="T14" s="1210"/>
      <c r="U14"/>
      <c r="V14"/>
      <c r="W14"/>
      <c r="X14"/>
      <c r="Y14"/>
      <c r="Z14"/>
      <c r="AA14"/>
      <c r="AB14"/>
    </row>
    <row r="15" spans="1:28">
      <c r="A15" s="1172" t="s">
        <v>833</v>
      </c>
      <c r="B15" s="1211" t="s">
        <v>744</v>
      </c>
      <c r="C15" s="1213" t="str">
        <f t="array" ref="C15">IFERROR(IF(AND(Input!$C$2='Drop Downs'!$AR$2,C$3&lt;='Drop Downs'!$AS$2),-INDEX('Input_P&amp;L'!$H$2:$GE$13,MATCH($C$1,'Input_P&amp;L'!$F$2:$F$13,0),MATCH($A15&amp;C$4,'Input_P&amp;L'!$H$19:$GE$19&amp;'Input_P&amp;L'!$H$21:$GE$21,0))/$W$5,IF(AND(Input!$C$2='Drop Downs'!$AR$3,C$3&lt;='Drop Downs'!$AS$3),-INDEX('Input_P&amp;L'!$H$2:$GE$13,MATCH($C$1,'Input_P&amp;L'!$F$2:$F$13,0),MATCH($A15&amp;C$4,'Input_P&amp;L'!$H$19:$GE$19&amp;'Input_P&amp;L'!$H$21:$GE$21,0))/$W$5,IF(AND(Input!$C$2='Drop Downs'!$AR$4,C$3&lt;='Drop Downs'!$AS$4),-INDEX('Input_P&amp;L'!$H$2:$GE$13,MATCH($C$1,'Input_P&amp;L'!$F$2:$F$13,0),MATCH($A15&amp;C$4,'Input_P&amp;L'!$H$19:$GE$19&amp;'Input_P&amp;L'!$H$21:$GE$21,0))/$W$5,"")))*Assump_local!$H$634,"")</f>
        <v/>
      </c>
      <c r="D15" s="1213" t="str">
        <f t="array" ref="D15">IFERROR(IF(AND(Input!$C$2='Drop Downs'!$AR$2,D$3&lt;='Drop Downs'!$AS$2),-INDEX('Input_P&amp;L'!$H$2:$GE$13,MATCH($C$1,'Input_P&amp;L'!$F$2:$F$13,0),MATCH($A15&amp;D$4,'Input_P&amp;L'!$H$19:$GE$19&amp;'Input_P&amp;L'!$H$21:$GE$21,0))/$W$5,IF(AND(Input!$C$2='Drop Downs'!$AR$3,D$3&lt;='Drop Downs'!$AS$3),-INDEX('Input_P&amp;L'!$H$2:$GE$13,MATCH($C$1,'Input_P&amp;L'!$F$2:$F$13,0),MATCH($A15&amp;D$4,'Input_P&amp;L'!$H$19:$GE$19&amp;'Input_P&amp;L'!$H$21:$GE$21,0))/$W$5,IF(AND(Input!$C$2='Drop Downs'!$AR$4,D$3&lt;='Drop Downs'!$AS$4),-INDEX('Input_P&amp;L'!$H$2:$GE$13,MATCH($C$1,'Input_P&amp;L'!$F$2:$F$13,0),MATCH($A15&amp;D$4,'Input_P&amp;L'!$H$19:$GE$19&amp;'Input_P&amp;L'!$H$21:$GE$21,0))/$W$5,"")))*Assump_local!$H$634,"")</f>
        <v/>
      </c>
      <c r="E15" s="1213" t="str">
        <f t="array" ref="E15">IFERROR(IF(AND(Input!$C$2='Drop Downs'!$AR$2,E$3&lt;='Drop Downs'!$AS$2),-INDEX('Input_P&amp;L'!$H$2:$GE$13,MATCH($C$1,'Input_P&amp;L'!$F$2:$F$13,0),MATCH($A15&amp;E$4,'Input_P&amp;L'!$H$19:$GE$19&amp;'Input_P&amp;L'!$H$21:$GE$21,0))/$W$5,IF(AND(Input!$C$2='Drop Downs'!$AR$3,E$3&lt;='Drop Downs'!$AS$3),-INDEX('Input_P&amp;L'!$H$2:$GE$13,MATCH($C$1,'Input_P&amp;L'!$F$2:$F$13,0),MATCH($A15&amp;E$4,'Input_P&amp;L'!$H$19:$GE$19&amp;'Input_P&amp;L'!$H$21:$GE$21,0))/$W$5,IF(AND(Input!$C$2='Drop Downs'!$AR$4,E$3&lt;='Drop Downs'!$AS$4),-INDEX('Input_P&amp;L'!$H$2:$GE$13,MATCH($C$1,'Input_P&amp;L'!$F$2:$F$13,0),MATCH($A15&amp;E$4,'Input_P&amp;L'!$H$19:$GE$19&amp;'Input_P&amp;L'!$H$21:$GE$21,0))/$W$5,"")))*Assump_local!$H$634,"")</f>
        <v/>
      </c>
      <c r="F15" s="1213" t="str">
        <f t="array" ref="F15">IFERROR(IF(AND(Input!$C$2='Drop Downs'!$AR$2,F$3&lt;='Drop Downs'!$AS$2),-INDEX('Input_P&amp;L'!$H$2:$GE$13,MATCH($C$1,'Input_P&amp;L'!$F$2:$F$13,0),MATCH($A15&amp;F$4,'Input_P&amp;L'!$H$19:$GE$19&amp;'Input_P&amp;L'!$H$21:$GE$21,0))/$W$5,IF(AND(Input!$C$2='Drop Downs'!$AR$3,F$3&lt;='Drop Downs'!$AS$3),-INDEX('Input_P&amp;L'!$H$2:$GE$13,MATCH($C$1,'Input_P&amp;L'!$F$2:$F$13,0),MATCH($A15&amp;F$4,'Input_P&amp;L'!$H$19:$GE$19&amp;'Input_P&amp;L'!$H$21:$GE$21,0))/$W$5,IF(AND(Input!$C$2='Drop Downs'!$AR$4,F$3&lt;='Drop Downs'!$AS$4),-INDEX('Input_P&amp;L'!$H$2:$GE$13,MATCH($C$1,'Input_P&amp;L'!$F$2:$F$13,0),MATCH($A15&amp;F$4,'Input_P&amp;L'!$H$19:$GE$19&amp;'Input_P&amp;L'!$H$21:$GE$21,0))/$W$5,"")))*Assump_local!$H$634,"")</f>
        <v/>
      </c>
      <c r="G15" s="1213" t="str">
        <f t="array" ref="G15">IFERROR(IF(AND(Input!$C$2='Drop Downs'!$AR$2,G$3&lt;='Drop Downs'!$AS$2),-INDEX('Input_P&amp;L'!$H$2:$GE$13,MATCH($C$1,'Input_P&amp;L'!$F$2:$F$13,0),MATCH($A15&amp;G$4,'Input_P&amp;L'!$H$19:$GE$19&amp;'Input_P&amp;L'!$H$21:$GE$21,0))/$W$5,IF(AND(Input!$C$2='Drop Downs'!$AR$3,G$3&lt;='Drop Downs'!$AS$3),-INDEX('Input_P&amp;L'!$H$2:$GE$13,MATCH($C$1,'Input_P&amp;L'!$F$2:$F$13,0),MATCH($A15&amp;G$4,'Input_P&amp;L'!$H$19:$GE$19&amp;'Input_P&amp;L'!$H$21:$GE$21,0))/$W$5,IF(AND(Input!$C$2='Drop Downs'!$AR$4,G$3&lt;='Drop Downs'!$AS$4),-INDEX('Input_P&amp;L'!$H$2:$GE$13,MATCH($C$1,'Input_P&amp;L'!$F$2:$F$13,0),MATCH($A15&amp;G$4,'Input_P&amp;L'!$H$19:$GE$19&amp;'Input_P&amp;L'!$H$21:$GE$21,0))/$W$5,"")))*Assump_local!$H$634,"")</f>
        <v/>
      </c>
      <c r="H15" s="1213" t="str">
        <f t="array" ref="H15">IFERROR(IF(AND(Input!$C$2='Drop Downs'!$AR$2,H$3&lt;='Drop Downs'!$AS$2),-INDEX('Input_P&amp;L'!$H$2:$GE$13,MATCH($C$1,'Input_P&amp;L'!$F$2:$F$13,0),MATCH($A15&amp;H$4,'Input_P&amp;L'!$H$19:$GE$19&amp;'Input_P&amp;L'!$H$21:$GE$21,0))/$W$5,IF(AND(Input!$C$2='Drop Downs'!$AR$3,H$3&lt;='Drop Downs'!$AS$3),-INDEX('Input_P&amp;L'!$H$2:$GE$13,MATCH($C$1,'Input_P&amp;L'!$F$2:$F$13,0),MATCH($A15&amp;H$4,'Input_P&amp;L'!$H$19:$GE$19&amp;'Input_P&amp;L'!$H$21:$GE$21,0))/$W$5,IF(AND(Input!$C$2='Drop Downs'!$AR$4,H$3&lt;='Drop Downs'!$AS$4),-INDEX('Input_P&amp;L'!$H$2:$GE$13,MATCH($C$1,'Input_P&amp;L'!$F$2:$F$13,0),MATCH($A15&amp;H$4,'Input_P&amp;L'!$H$19:$GE$19&amp;'Input_P&amp;L'!$H$21:$GE$21,0))/$W$5,"")))*Assump_local!$H$634,"")</f>
        <v/>
      </c>
      <c r="I15" s="1213" t="str">
        <f t="array" ref="I15">IFERROR(IF(AND(Input!$C$2='Drop Downs'!$AR$2,I$3&lt;='Drop Downs'!$AS$2),-INDEX('Input_P&amp;L'!$H$2:$GE$13,MATCH($C$1,'Input_P&amp;L'!$F$2:$F$13,0),MATCH($A15&amp;I$4,'Input_P&amp;L'!$H$19:$GE$19&amp;'Input_P&amp;L'!$H$21:$GE$21,0))/$W$5,IF(AND(Input!$C$2='Drop Downs'!$AR$3,I$3&lt;='Drop Downs'!$AS$3),-INDEX('Input_P&amp;L'!$H$2:$GE$13,MATCH($C$1,'Input_P&amp;L'!$F$2:$F$13,0),MATCH($A15&amp;I$4,'Input_P&amp;L'!$H$19:$GE$19&amp;'Input_P&amp;L'!$H$21:$GE$21,0))/$W$5,IF(AND(Input!$C$2='Drop Downs'!$AR$4,I$3&lt;='Drop Downs'!$AS$4),-INDEX('Input_P&amp;L'!$H$2:$GE$13,MATCH($C$1,'Input_P&amp;L'!$F$2:$F$13,0),MATCH($A15&amp;I$4,'Input_P&amp;L'!$H$19:$GE$19&amp;'Input_P&amp;L'!$H$21:$GE$21,0))/$W$5,"")))*Assump_local!$H$634,"")</f>
        <v/>
      </c>
      <c r="J15" s="1213" t="str">
        <f t="array" ref="J15">IFERROR(IF(AND(Input!$C$2='Drop Downs'!$AR$2,J$3&lt;='Drop Downs'!$AS$2),-INDEX('Input_P&amp;L'!$H$2:$GE$13,MATCH($C$1,'Input_P&amp;L'!$F$2:$F$13,0),MATCH($A15&amp;J$4,'Input_P&amp;L'!$H$19:$GE$19&amp;'Input_P&amp;L'!$H$21:$GE$21,0))/$W$5,IF(AND(Input!$C$2='Drop Downs'!$AR$3,J$3&lt;='Drop Downs'!$AS$3),-INDEX('Input_P&amp;L'!$H$2:$GE$13,MATCH($C$1,'Input_P&amp;L'!$F$2:$F$13,0),MATCH($A15&amp;J$4,'Input_P&amp;L'!$H$19:$GE$19&amp;'Input_P&amp;L'!$H$21:$GE$21,0))/$W$5,IF(AND(Input!$C$2='Drop Downs'!$AR$4,J$3&lt;='Drop Downs'!$AS$4),-INDEX('Input_P&amp;L'!$H$2:$GE$13,MATCH($C$1,'Input_P&amp;L'!$F$2:$F$13,0),MATCH($A15&amp;J$4,'Input_P&amp;L'!$H$19:$GE$19&amp;'Input_P&amp;L'!$H$21:$GE$21,0))/$W$5,"")))*Assump_local!$H$634,"")</f>
        <v/>
      </c>
      <c r="K15" s="1213" t="str">
        <f t="array" ref="K15">IFERROR(IF(AND(Input!$C$2='Drop Downs'!$AR$2,K$3&lt;='Drop Downs'!$AS$2),-INDEX('Input_P&amp;L'!$H$2:$GE$13,MATCH($C$1,'Input_P&amp;L'!$F$2:$F$13,0),MATCH($A15&amp;K$4,'Input_P&amp;L'!$H$19:$GE$19&amp;'Input_P&amp;L'!$H$21:$GE$21,0))/$W$5,IF(AND(Input!$C$2='Drop Downs'!$AR$3,K$3&lt;='Drop Downs'!$AS$3),-INDEX('Input_P&amp;L'!$H$2:$GE$13,MATCH($C$1,'Input_P&amp;L'!$F$2:$F$13,0),MATCH($A15&amp;K$4,'Input_P&amp;L'!$H$19:$GE$19&amp;'Input_P&amp;L'!$H$21:$GE$21,0))/$W$5,IF(AND(Input!$C$2='Drop Downs'!$AR$4,K$3&lt;='Drop Downs'!$AS$4),-INDEX('Input_P&amp;L'!$H$2:$GE$13,MATCH($C$1,'Input_P&amp;L'!$F$2:$F$13,0),MATCH($A15&amp;K$4,'Input_P&amp;L'!$H$19:$GE$19&amp;'Input_P&amp;L'!$H$21:$GE$21,0))/$W$5,"")))*Assump_local!$H$634,"")</f>
        <v/>
      </c>
      <c r="L15" s="1213" t="str">
        <f t="array" ref="L15">IFERROR(IF(AND(Input!$C$2='Drop Downs'!$AR$2,L$3&lt;='Drop Downs'!$AS$2),-INDEX('Input_P&amp;L'!$H$2:$GE$13,MATCH($C$1,'Input_P&amp;L'!$F$2:$F$13,0),MATCH($A15&amp;L$4,'Input_P&amp;L'!$H$19:$GE$19&amp;'Input_P&amp;L'!$H$21:$GE$21,0))/$W$5,IF(AND(Input!$C$2='Drop Downs'!$AR$3,L$3&lt;='Drop Downs'!$AS$3),-INDEX('Input_P&amp;L'!$H$2:$GE$13,MATCH($C$1,'Input_P&amp;L'!$F$2:$F$13,0),MATCH($A15&amp;L$4,'Input_P&amp;L'!$H$19:$GE$19&amp;'Input_P&amp;L'!$H$21:$GE$21,0))/$W$5,IF(AND(Input!$C$2='Drop Downs'!$AR$4,L$3&lt;='Drop Downs'!$AS$4),-INDEX('Input_P&amp;L'!$H$2:$GE$13,MATCH($C$1,'Input_P&amp;L'!$F$2:$F$13,0),MATCH($A15&amp;L$4,'Input_P&amp;L'!$H$19:$GE$19&amp;'Input_P&amp;L'!$H$21:$GE$21,0))/$W$5,"")))*Assump_local!$H$634,"")</f>
        <v/>
      </c>
      <c r="M15" s="1213" t="str">
        <f t="array" ref="M15">IFERROR(IF(AND(Input!$C$2='Drop Downs'!$AR$2,M$3&lt;='Drop Downs'!$AS$2),-INDEX('Input_P&amp;L'!$H$2:$GE$13,MATCH($C$1,'Input_P&amp;L'!$F$2:$F$13,0),MATCH($A15&amp;M$4,'Input_P&amp;L'!$H$19:$GE$19&amp;'Input_P&amp;L'!$H$21:$GE$21,0))/$W$5,IF(AND(Input!$C$2='Drop Downs'!$AR$3,M$3&lt;='Drop Downs'!$AS$3),-INDEX('Input_P&amp;L'!$H$2:$GE$13,MATCH($C$1,'Input_P&amp;L'!$F$2:$F$13,0),MATCH($A15&amp;M$4,'Input_P&amp;L'!$H$19:$GE$19&amp;'Input_P&amp;L'!$H$21:$GE$21,0))/$W$5,IF(AND(Input!$C$2='Drop Downs'!$AR$4,M$3&lt;='Drop Downs'!$AS$4),-INDEX('Input_P&amp;L'!$H$2:$GE$13,MATCH($C$1,'Input_P&amp;L'!$F$2:$F$13,0),MATCH($A15&amp;M$4,'Input_P&amp;L'!$H$19:$GE$19&amp;'Input_P&amp;L'!$H$21:$GE$21,0))/$W$5,"")))*Assump_local!$H$634,"")</f>
        <v/>
      </c>
      <c r="N15" s="1213" t="str">
        <f t="array" ref="N15">IFERROR(IF(AND(Input!$C$2='Drop Downs'!$AR$2,N$3&lt;='Drop Downs'!$AS$2),-INDEX('Input_P&amp;L'!$H$2:$GE$13,MATCH($C$1,'Input_P&amp;L'!$F$2:$F$13,0),MATCH($A15&amp;N$4,'Input_P&amp;L'!$H$19:$GE$19&amp;'Input_P&amp;L'!$H$21:$GE$21,0))/$W$5,IF(AND(Input!$C$2='Drop Downs'!$AR$3,N$3&lt;='Drop Downs'!$AS$3),-INDEX('Input_P&amp;L'!$H$2:$GE$13,MATCH($C$1,'Input_P&amp;L'!$F$2:$F$13,0),MATCH($A15&amp;N$4,'Input_P&amp;L'!$H$19:$GE$19&amp;'Input_P&amp;L'!$H$21:$GE$21,0))/$W$5,IF(AND(Input!$C$2='Drop Downs'!$AR$4,N$3&lt;='Drop Downs'!$AS$4),-INDEX('Input_P&amp;L'!$H$2:$GE$13,MATCH($C$1,'Input_P&amp;L'!$F$2:$F$13,0),MATCH($A15&amp;N$4,'Input_P&amp;L'!$H$19:$GE$19&amp;'Input_P&amp;L'!$H$21:$GE$21,0))/$W$5,"")))*Assump_local!$H$634,"")</f>
        <v/>
      </c>
      <c r="O15" s="1213" t="str">
        <f t="array" ref="O15">IFERROR(IF(AND(Input!$C$2='Drop Downs'!$AR$2,O$3&lt;='Drop Downs'!$AS$2),-INDEX('Input_P&amp;L'!$H$2:$GE$13,MATCH($C$1,'Input_P&amp;L'!$F$2:$F$13,0),MATCH($A15&amp;O$4,'Input_P&amp;L'!$H$19:$GE$19&amp;'Input_P&amp;L'!$H$21:$GE$21,0))/$W$5,IF(AND(Input!$C$2='Drop Downs'!$AR$3,O$3&lt;='Drop Downs'!$AS$3),-INDEX('Input_P&amp;L'!$H$2:$GE$13,MATCH($C$1,'Input_P&amp;L'!$F$2:$F$13,0),MATCH($A15&amp;O$4,'Input_P&amp;L'!$H$19:$GE$19&amp;'Input_P&amp;L'!$H$21:$GE$21,0))/$W$5,IF(AND(Input!$C$2='Drop Downs'!$AR$4,O$3&lt;='Drop Downs'!$AS$4),-INDEX('Input_P&amp;L'!$H$2:$GE$13,MATCH($C$1,'Input_P&amp;L'!$F$2:$F$13,0),MATCH($A15&amp;O$4,'Input_P&amp;L'!$H$19:$GE$19&amp;'Input_P&amp;L'!$H$21:$GE$21,0))/$W$5,"")))*Assump_local!$H$634,"")</f>
        <v/>
      </c>
      <c r="P15" s="1213" t="str">
        <f t="array" ref="P15">IFERROR(IF(AND(Input!$C$2='Drop Downs'!$AR$2,P$3&lt;='Drop Downs'!$AS$2),-INDEX('Input_P&amp;L'!$H$2:$GE$13,MATCH($C$1,'Input_P&amp;L'!$F$2:$F$13,0),MATCH($A15&amp;P$4,'Input_P&amp;L'!$H$19:$GE$19&amp;'Input_P&amp;L'!$H$21:$GE$21,0))/$W$5,IF(AND(Input!$C$2='Drop Downs'!$AR$3,P$3&lt;='Drop Downs'!$AS$3),-INDEX('Input_P&amp;L'!$H$2:$GE$13,MATCH($C$1,'Input_P&amp;L'!$F$2:$F$13,0),MATCH($A15&amp;P$4,'Input_P&amp;L'!$H$19:$GE$19&amp;'Input_P&amp;L'!$H$21:$GE$21,0))/$W$5,IF(AND(Input!$C$2='Drop Downs'!$AR$4,P$3&lt;='Drop Downs'!$AS$4),-INDEX('Input_P&amp;L'!$H$2:$GE$13,MATCH($C$1,'Input_P&amp;L'!$F$2:$F$13,0),MATCH($A15&amp;P$4,'Input_P&amp;L'!$H$19:$GE$19&amp;'Input_P&amp;L'!$H$21:$GE$21,0))/$W$5,"")))*Assump_local!$H$634,"")</f>
        <v/>
      </c>
      <c r="Q15" s="1213" t="str">
        <f t="array" ref="Q15">IFERROR(IF(AND(Input!$C$2='Drop Downs'!$AR$2,Q$3&lt;='Drop Downs'!$AS$2),-INDEX('Input_P&amp;L'!$H$2:$GE$13,MATCH($C$1,'Input_P&amp;L'!$F$2:$F$13,0),MATCH($A15&amp;Q$4,'Input_P&amp;L'!$H$19:$GE$19&amp;'Input_P&amp;L'!$H$21:$GE$21,0))/$W$5,IF(AND(Input!$C$2='Drop Downs'!$AR$3,Q$3&lt;='Drop Downs'!$AS$3),-INDEX('Input_P&amp;L'!$H$2:$GE$13,MATCH($C$1,'Input_P&amp;L'!$F$2:$F$13,0),MATCH($A15&amp;Q$4,'Input_P&amp;L'!$H$19:$GE$19&amp;'Input_P&amp;L'!$H$21:$GE$21,0))/$W$5,IF(AND(Input!$C$2='Drop Downs'!$AR$4,Q$3&lt;='Drop Downs'!$AS$4),-INDEX('Input_P&amp;L'!$H$2:$GE$13,MATCH($C$1,'Input_P&amp;L'!$F$2:$F$13,0),MATCH($A15&amp;Q$4,'Input_P&amp;L'!$H$19:$GE$19&amp;'Input_P&amp;L'!$H$21:$GE$21,0))/$W$5,"")))*Assump_local!$H$634,"")</f>
        <v/>
      </c>
      <c r="R15" s="1213" t="str">
        <f t="array" ref="R15">IFERROR(IF(AND(Input!$C$2='Drop Downs'!$AR$2,R$3&lt;='Drop Downs'!$AS$2),-INDEX('Input_P&amp;L'!$H$2:$GE$13,MATCH($C$1,'Input_P&amp;L'!$F$2:$F$13,0),MATCH($A15&amp;R$4,'Input_P&amp;L'!$H$19:$GE$19&amp;'Input_P&amp;L'!$H$21:$GE$21,0))/$W$5,IF(AND(Input!$C$2='Drop Downs'!$AR$3,R$3&lt;='Drop Downs'!$AS$3),-INDEX('Input_P&amp;L'!$H$2:$GE$13,MATCH($C$1,'Input_P&amp;L'!$F$2:$F$13,0),MATCH($A15&amp;R$4,'Input_P&amp;L'!$H$19:$GE$19&amp;'Input_P&amp;L'!$H$21:$GE$21,0))/$W$5,IF(AND(Input!$C$2='Drop Downs'!$AR$4,R$3&lt;='Drop Downs'!$AS$4),-INDEX('Input_P&amp;L'!$H$2:$GE$13,MATCH($C$1,'Input_P&amp;L'!$F$2:$F$13,0),MATCH($A15&amp;R$4,'Input_P&amp;L'!$H$19:$GE$19&amp;'Input_P&amp;L'!$H$21:$GE$21,0))/$W$5,"")))*Assump_local!$H$634,"")</f>
        <v/>
      </c>
      <c r="T15" s="1205">
        <f>SUM(C15:Q15)</f>
        <v>0</v>
      </c>
      <c r="U15"/>
      <c r="V15"/>
      <c r="W15"/>
      <c r="X15"/>
      <c r="Y15"/>
      <c r="Z15"/>
      <c r="AA15"/>
      <c r="AB15"/>
    </row>
    <row r="16" spans="1:28">
      <c r="B16" s="1209" t="s">
        <v>906</v>
      </c>
      <c r="C16" s="1215" t="str">
        <f t="shared" ref="C16:G16" si="11">IFERROR(-C15/C6,"")</f>
        <v/>
      </c>
      <c r="D16" s="1215" t="str">
        <f t="shared" si="11"/>
        <v/>
      </c>
      <c r="E16" s="1215" t="str">
        <f t="shared" si="11"/>
        <v/>
      </c>
      <c r="F16" s="1215" t="str">
        <f t="shared" si="11"/>
        <v/>
      </c>
      <c r="G16" s="1215" t="str">
        <f t="shared" si="11"/>
        <v/>
      </c>
      <c r="H16" s="1210" t="str">
        <f>IFERROR(-H15/H6,"")</f>
        <v/>
      </c>
      <c r="I16" s="1210" t="str">
        <f t="shared" ref="I16:Q16" si="12">IFERROR(-I15/I6,"")</f>
        <v/>
      </c>
      <c r="J16" s="1210" t="str">
        <f t="shared" si="12"/>
        <v/>
      </c>
      <c r="K16" s="1210" t="str">
        <f t="shared" si="12"/>
        <v/>
      </c>
      <c r="L16" s="1210" t="str">
        <f t="shared" si="12"/>
        <v/>
      </c>
      <c r="M16" s="1210" t="str">
        <f t="shared" si="12"/>
        <v/>
      </c>
      <c r="N16" s="1210" t="str">
        <f t="shared" si="12"/>
        <v/>
      </c>
      <c r="O16" s="1210" t="str">
        <f t="shared" si="12"/>
        <v/>
      </c>
      <c r="P16" s="1210" t="str">
        <f t="shared" si="12"/>
        <v/>
      </c>
      <c r="Q16" s="1210" t="str">
        <f t="shared" si="12"/>
        <v/>
      </c>
      <c r="R16" s="1216"/>
      <c r="S16" s="1217"/>
      <c r="T16" s="1210" t="str">
        <f>IFERROR(-T15/T6,"")</f>
        <v/>
      </c>
      <c r="U16"/>
      <c r="V16"/>
      <c r="W16"/>
      <c r="X16"/>
      <c r="Y16"/>
      <c r="Z16"/>
      <c r="AA16"/>
      <c r="AB16"/>
    </row>
    <row r="17" spans="1:28">
      <c r="A17" s="1172" t="s">
        <v>750</v>
      </c>
      <c r="B17" s="1211" t="s">
        <v>750</v>
      </c>
      <c r="C17" s="1213" t="str">
        <f t="array" ref="C17">IFERROR(IF(AND(Input!$C$2='Drop Downs'!$AR$2,C$3&lt;='Drop Downs'!$AS$2),-INDEX('Input_P&amp;L'!$H$2:$GE$13,MATCH($C$1,'Input_P&amp;L'!$F$2:$F$13,0),MATCH($A17&amp;C$4,'Input_P&amp;L'!$H$19:$GE$19&amp;'Input_P&amp;L'!$H$21:$GE$21,0))/$W$5,IF(AND(Input!$C$2='Drop Downs'!$AR$3,C$3&lt;='Drop Downs'!$AS$3),-INDEX('Input_P&amp;L'!$H$2:$GE$13,MATCH($C$1,'Input_P&amp;L'!$F$2:$F$13,0),MATCH($A17&amp;C$4,'Input_P&amp;L'!$H$19:$GE$19&amp;'Input_P&amp;L'!$H$21:$GE$21,0))/$W$5,IF(AND(Input!$C$2='Drop Downs'!$AR$4,C$3&lt;='Drop Downs'!$AS$4),-INDEX('Input_P&amp;L'!$H$2:$GE$13,MATCH($C$1,'Input_P&amp;L'!$F$2:$F$13,0),MATCH($A17&amp;C$4,'Input_P&amp;L'!$H$19:$GE$19&amp;'Input_P&amp;L'!$H$21:$GE$21,0))/$W$5,"")))*Assump_local!$H$634,"")</f>
        <v/>
      </c>
      <c r="D17" s="1213" t="str">
        <f t="array" ref="D17">IFERROR(IF(AND(Input!$C$2='Drop Downs'!$AR$2,D$3&lt;='Drop Downs'!$AS$2),-INDEX('Input_P&amp;L'!$H$2:$GE$13,MATCH($C$1,'Input_P&amp;L'!$F$2:$F$13,0),MATCH($A17&amp;D$4,'Input_P&amp;L'!$H$19:$GE$19&amp;'Input_P&amp;L'!$H$21:$GE$21,0))/$W$5,IF(AND(Input!$C$2='Drop Downs'!$AR$3,D$3&lt;='Drop Downs'!$AS$3),-INDEX('Input_P&amp;L'!$H$2:$GE$13,MATCH($C$1,'Input_P&amp;L'!$F$2:$F$13,0),MATCH($A17&amp;D$4,'Input_P&amp;L'!$H$19:$GE$19&amp;'Input_P&amp;L'!$H$21:$GE$21,0))/$W$5,IF(AND(Input!$C$2='Drop Downs'!$AR$4,D$3&lt;='Drop Downs'!$AS$4),-INDEX('Input_P&amp;L'!$H$2:$GE$13,MATCH($C$1,'Input_P&amp;L'!$F$2:$F$13,0),MATCH($A17&amp;D$4,'Input_P&amp;L'!$H$19:$GE$19&amp;'Input_P&amp;L'!$H$21:$GE$21,0))/$W$5,"")))*Assump_local!$H$634,"")</f>
        <v/>
      </c>
      <c r="E17" s="1213" t="str">
        <f t="array" ref="E17">IFERROR(IF(AND(Input!$C$2='Drop Downs'!$AR$2,E$3&lt;='Drop Downs'!$AS$2),-INDEX('Input_P&amp;L'!$H$2:$GE$13,MATCH($C$1,'Input_P&amp;L'!$F$2:$F$13,0),MATCH($A17&amp;E$4,'Input_P&amp;L'!$H$19:$GE$19&amp;'Input_P&amp;L'!$H$21:$GE$21,0))/$W$5,IF(AND(Input!$C$2='Drop Downs'!$AR$3,E$3&lt;='Drop Downs'!$AS$3),-INDEX('Input_P&amp;L'!$H$2:$GE$13,MATCH($C$1,'Input_P&amp;L'!$F$2:$F$13,0),MATCH($A17&amp;E$4,'Input_P&amp;L'!$H$19:$GE$19&amp;'Input_P&amp;L'!$H$21:$GE$21,0))/$W$5,IF(AND(Input!$C$2='Drop Downs'!$AR$4,E$3&lt;='Drop Downs'!$AS$4),-INDEX('Input_P&amp;L'!$H$2:$GE$13,MATCH($C$1,'Input_P&amp;L'!$F$2:$F$13,0),MATCH($A17&amp;E$4,'Input_P&amp;L'!$H$19:$GE$19&amp;'Input_P&amp;L'!$H$21:$GE$21,0))/$W$5,"")))*Assump_local!$H$634,"")</f>
        <v/>
      </c>
      <c r="F17" s="1213" t="str">
        <f t="array" ref="F17">IFERROR(IF(AND(Input!$C$2='Drop Downs'!$AR$2,F$3&lt;='Drop Downs'!$AS$2),-INDEX('Input_P&amp;L'!$H$2:$GE$13,MATCH($C$1,'Input_P&amp;L'!$F$2:$F$13,0),MATCH($A17&amp;F$4,'Input_P&amp;L'!$H$19:$GE$19&amp;'Input_P&amp;L'!$H$21:$GE$21,0))/$W$5,IF(AND(Input!$C$2='Drop Downs'!$AR$3,F$3&lt;='Drop Downs'!$AS$3),-INDEX('Input_P&amp;L'!$H$2:$GE$13,MATCH($C$1,'Input_P&amp;L'!$F$2:$F$13,0),MATCH($A17&amp;F$4,'Input_P&amp;L'!$H$19:$GE$19&amp;'Input_P&amp;L'!$H$21:$GE$21,0))/$W$5,IF(AND(Input!$C$2='Drop Downs'!$AR$4,F$3&lt;='Drop Downs'!$AS$4),-INDEX('Input_P&amp;L'!$H$2:$GE$13,MATCH($C$1,'Input_P&amp;L'!$F$2:$F$13,0),MATCH($A17&amp;F$4,'Input_P&amp;L'!$H$19:$GE$19&amp;'Input_P&amp;L'!$H$21:$GE$21,0))/$W$5,"")))*Assump_local!$H$634,"")</f>
        <v/>
      </c>
      <c r="G17" s="1213" t="str">
        <f t="array" ref="G17">IFERROR(IF(AND(Input!$C$2='Drop Downs'!$AR$2,G$3&lt;='Drop Downs'!$AS$2),-INDEX('Input_P&amp;L'!$H$2:$GE$13,MATCH($C$1,'Input_P&amp;L'!$F$2:$F$13,0),MATCH($A17&amp;G$4,'Input_P&amp;L'!$H$19:$GE$19&amp;'Input_P&amp;L'!$H$21:$GE$21,0))/$W$5,IF(AND(Input!$C$2='Drop Downs'!$AR$3,G$3&lt;='Drop Downs'!$AS$3),-INDEX('Input_P&amp;L'!$H$2:$GE$13,MATCH($C$1,'Input_P&amp;L'!$F$2:$F$13,0),MATCH($A17&amp;G$4,'Input_P&amp;L'!$H$19:$GE$19&amp;'Input_P&amp;L'!$H$21:$GE$21,0))/$W$5,IF(AND(Input!$C$2='Drop Downs'!$AR$4,G$3&lt;='Drop Downs'!$AS$4),-INDEX('Input_P&amp;L'!$H$2:$GE$13,MATCH($C$1,'Input_P&amp;L'!$F$2:$F$13,0),MATCH($A17&amp;G$4,'Input_P&amp;L'!$H$19:$GE$19&amp;'Input_P&amp;L'!$H$21:$GE$21,0))/$W$5,"")))*Assump_local!$H$634,"")</f>
        <v/>
      </c>
      <c r="H17" s="1213" t="str">
        <f t="array" ref="H17">IFERROR(IF(AND(Input!$C$2='Drop Downs'!$AR$2,H$3&lt;='Drop Downs'!$AS$2),-INDEX('Input_P&amp;L'!$H$2:$GE$13,MATCH($C$1,'Input_P&amp;L'!$F$2:$F$13,0),MATCH($A17&amp;H$4,'Input_P&amp;L'!$H$19:$GE$19&amp;'Input_P&amp;L'!$H$21:$GE$21,0))/$W$5,IF(AND(Input!$C$2='Drop Downs'!$AR$3,H$3&lt;='Drop Downs'!$AS$3),-INDEX('Input_P&amp;L'!$H$2:$GE$13,MATCH($C$1,'Input_P&amp;L'!$F$2:$F$13,0),MATCH($A17&amp;H$4,'Input_P&amp;L'!$H$19:$GE$19&amp;'Input_P&amp;L'!$H$21:$GE$21,0))/$W$5,IF(AND(Input!$C$2='Drop Downs'!$AR$4,H$3&lt;='Drop Downs'!$AS$4),-INDEX('Input_P&amp;L'!$H$2:$GE$13,MATCH($C$1,'Input_P&amp;L'!$F$2:$F$13,0),MATCH($A17&amp;H$4,'Input_P&amp;L'!$H$19:$GE$19&amp;'Input_P&amp;L'!$H$21:$GE$21,0))/$W$5,"")))*Assump_local!$H$634,"")</f>
        <v/>
      </c>
      <c r="I17" s="1213" t="str">
        <f t="array" ref="I17">IFERROR(IF(AND(Input!$C$2='Drop Downs'!$AR$2,I$3&lt;='Drop Downs'!$AS$2),-INDEX('Input_P&amp;L'!$H$2:$GE$13,MATCH($C$1,'Input_P&amp;L'!$F$2:$F$13,0),MATCH($A17&amp;I$4,'Input_P&amp;L'!$H$19:$GE$19&amp;'Input_P&amp;L'!$H$21:$GE$21,0))/$W$5,IF(AND(Input!$C$2='Drop Downs'!$AR$3,I$3&lt;='Drop Downs'!$AS$3),-INDEX('Input_P&amp;L'!$H$2:$GE$13,MATCH($C$1,'Input_P&amp;L'!$F$2:$F$13,0),MATCH($A17&amp;I$4,'Input_P&amp;L'!$H$19:$GE$19&amp;'Input_P&amp;L'!$H$21:$GE$21,0))/$W$5,IF(AND(Input!$C$2='Drop Downs'!$AR$4,I$3&lt;='Drop Downs'!$AS$4),-INDEX('Input_P&amp;L'!$H$2:$GE$13,MATCH($C$1,'Input_P&amp;L'!$F$2:$F$13,0),MATCH($A17&amp;I$4,'Input_P&amp;L'!$H$19:$GE$19&amp;'Input_P&amp;L'!$H$21:$GE$21,0))/$W$5,"")))*Assump_local!$H$634,"")</f>
        <v/>
      </c>
      <c r="J17" s="1213" t="str">
        <f t="array" ref="J17">IFERROR(IF(AND(Input!$C$2='Drop Downs'!$AR$2,J$3&lt;='Drop Downs'!$AS$2),-INDEX('Input_P&amp;L'!$H$2:$GE$13,MATCH($C$1,'Input_P&amp;L'!$F$2:$F$13,0),MATCH($A17&amp;J$4,'Input_P&amp;L'!$H$19:$GE$19&amp;'Input_P&amp;L'!$H$21:$GE$21,0))/$W$5,IF(AND(Input!$C$2='Drop Downs'!$AR$3,J$3&lt;='Drop Downs'!$AS$3),-INDEX('Input_P&amp;L'!$H$2:$GE$13,MATCH($C$1,'Input_P&amp;L'!$F$2:$F$13,0),MATCH($A17&amp;J$4,'Input_P&amp;L'!$H$19:$GE$19&amp;'Input_P&amp;L'!$H$21:$GE$21,0))/$W$5,IF(AND(Input!$C$2='Drop Downs'!$AR$4,J$3&lt;='Drop Downs'!$AS$4),-INDEX('Input_P&amp;L'!$H$2:$GE$13,MATCH($C$1,'Input_P&amp;L'!$F$2:$F$13,0),MATCH($A17&amp;J$4,'Input_P&amp;L'!$H$19:$GE$19&amp;'Input_P&amp;L'!$H$21:$GE$21,0))/$W$5,"")))*Assump_local!$H$634,"")</f>
        <v/>
      </c>
      <c r="K17" s="1213" t="str">
        <f t="array" ref="K17">IFERROR(IF(AND(Input!$C$2='Drop Downs'!$AR$2,K$3&lt;='Drop Downs'!$AS$2),-INDEX('Input_P&amp;L'!$H$2:$GE$13,MATCH($C$1,'Input_P&amp;L'!$F$2:$F$13,0),MATCH($A17&amp;K$4,'Input_P&amp;L'!$H$19:$GE$19&amp;'Input_P&amp;L'!$H$21:$GE$21,0))/$W$5,IF(AND(Input!$C$2='Drop Downs'!$AR$3,K$3&lt;='Drop Downs'!$AS$3),-INDEX('Input_P&amp;L'!$H$2:$GE$13,MATCH($C$1,'Input_P&amp;L'!$F$2:$F$13,0),MATCH($A17&amp;K$4,'Input_P&amp;L'!$H$19:$GE$19&amp;'Input_P&amp;L'!$H$21:$GE$21,0))/$W$5,IF(AND(Input!$C$2='Drop Downs'!$AR$4,K$3&lt;='Drop Downs'!$AS$4),-INDEX('Input_P&amp;L'!$H$2:$GE$13,MATCH($C$1,'Input_P&amp;L'!$F$2:$F$13,0),MATCH($A17&amp;K$4,'Input_P&amp;L'!$H$19:$GE$19&amp;'Input_P&amp;L'!$H$21:$GE$21,0))/$W$5,"")))*Assump_local!$H$634,"")</f>
        <v/>
      </c>
      <c r="L17" s="1213" t="str">
        <f t="array" ref="L17">IFERROR(IF(AND(Input!$C$2='Drop Downs'!$AR$2,L$3&lt;='Drop Downs'!$AS$2),-INDEX('Input_P&amp;L'!$H$2:$GE$13,MATCH($C$1,'Input_P&amp;L'!$F$2:$F$13,0),MATCH($A17&amp;L$4,'Input_P&amp;L'!$H$19:$GE$19&amp;'Input_P&amp;L'!$H$21:$GE$21,0))/$W$5,IF(AND(Input!$C$2='Drop Downs'!$AR$3,L$3&lt;='Drop Downs'!$AS$3),-INDEX('Input_P&amp;L'!$H$2:$GE$13,MATCH($C$1,'Input_P&amp;L'!$F$2:$F$13,0),MATCH($A17&amp;L$4,'Input_P&amp;L'!$H$19:$GE$19&amp;'Input_P&amp;L'!$H$21:$GE$21,0))/$W$5,IF(AND(Input!$C$2='Drop Downs'!$AR$4,L$3&lt;='Drop Downs'!$AS$4),-INDEX('Input_P&amp;L'!$H$2:$GE$13,MATCH($C$1,'Input_P&amp;L'!$F$2:$F$13,0),MATCH($A17&amp;L$4,'Input_P&amp;L'!$H$19:$GE$19&amp;'Input_P&amp;L'!$H$21:$GE$21,0))/$W$5,"")))*Assump_local!$H$634,"")</f>
        <v/>
      </c>
      <c r="M17" s="1213" t="str">
        <f t="array" ref="M17">IFERROR(IF(AND(Input!$C$2='Drop Downs'!$AR$2,M$3&lt;='Drop Downs'!$AS$2),-INDEX('Input_P&amp;L'!$H$2:$GE$13,MATCH($C$1,'Input_P&amp;L'!$F$2:$F$13,0),MATCH($A17&amp;M$4,'Input_P&amp;L'!$H$19:$GE$19&amp;'Input_P&amp;L'!$H$21:$GE$21,0))/$W$5,IF(AND(Input!$C$2='Drop Downs'!$AR$3,M$3&lt;='Drop Downs'!$AS$3),-INDEX('Input_P&amp;L'!$H$2:$GE$13,MATCH($C$1,'Input_P&amp;L'!$F$2:$F$13,0),MATCH($A17&amp;M$4,'Input_P&amp;L'!$H$19:$GE$19&amp;'Input_P&amp;L'!$H$21:$GE$21,0))/$W$5,IF(AND(Input!$C$2='Drop Downs'!$AR$4,M$3&lt;='Drop Downs'!$AS$4),-INDEX('Input_P&amp;L'!$H$2:$GE$13,MATCH($C$1,'Input_P&amp;L'!$F$2:$F$13,0),MATCH($A17&amp;M$4,'Input_P&amp;L'!$H$19:$GE$19&amp;'Input_P&amp;L'!$H$21:$GE$21,0))/$W$5,"")))*Assump_local!$H$634,"")</f>
        <v/>
      </c>
      <c r="N17" s="1213" t="str">
        <f t="array" ref="N17">IFERROR(IF(AND(Input!$C$2='Drop Downs'!$AR$2,N$3&lt;='Drop Downs'!$AS$2),-INDEX('Input_P&amp;L'!$H$2:$GE$13,MATCH($C$1,'Input_P&amp;L'!$F$2:$F$13,0),MATCH($A17&amp;N$4,'Input_P&amp;L'!$H$19:$GE$19&amp;'Input_P&amp;L'!$H$21:$GE$21,0))/$W$5,IF(AND(Input!$C$2='Drop Downs'!$AR$3,N$3&lt;='Drop Downs'!$AS$3),-INDEX('Input_P&amp;L'!$H$2:$GE$13,MATCH($C$1,'Input_P&amp;L'!$F$2:$F$13,0),MATCH($A17&amp;N$4,'Input_P&amp;L'!$H$19:$GE$19&amp;'Input_P&amp;L'!$H$21:$GE$21,0))/$W$5,IF(AND(Input!$C$2='Drop Downs'!$AR$4,N$3&lt;='Drop Downs'!$AS$4),-INDEX('Input_P&amp;L'!$H$2:$GE$13,MATCH($C$1,'Input_P&amp;L'!$F$2:$F$13,0),MATCH($A17&amp;N$4,'Input_P&amp;L'!$H$19:$GE$19&amp;'Input_P&amp;L'!$H$21:$GE$21,0))/$W$5,"")))*Assump_local!$H$634,"")</f>
        <v/>
      </c>
      <c r="O17" s="1213" t="str">
        <f t="array" ref="O17">IFERROR(IF(AND(Input!$C$2='Drop Downs'!$AR$2,O$3&lt;='Drop Downs'!$AS$2),-INDEX('Input_P&amp;L'!$H$2:$GE$13,MATCH($C$1,'Input_P&amp;L'!$F$2:$F$13,0),MATCH($A17&amp;O$4,'Input_P&amp;L'!$H$19:$GE$19&amp;'Input_P&amp;L'!$H$21:$GE$21,0))/$W$5,IF(AND(Input!$C$2='Drop Downs'!$AR$3,O$3&lt;='Drop Downs'!$AS$3),-INDEX('Input_P&amp;L'!$H$2:$GE$13,MATCH($C$1,'Input_P&amp;L'!$F$2:$F$13,0),MATCH($A17&amp;O$4,'Input_P&amp;L'!$H$19:$GE$19&amp;'Input_P&amp;L'!$H$21:$GE$21,0))/$W$5,IF(AND(Input!$C$2='Drop Downs'!$AR$4,O$3&lt;='Drop Downs'!$AS$4),-INDEX('Input_P&amp;L'!$H$2:$GE$13,MATCH($C$1,'Input_P&amp;L'!$F$2:$F$13,0),MATCH($A17&amp;O$4,'Input_P&amp;L'!$H$19:$GE$19&amp;'Input_P&amp;L'!$H$21:$GE$21,0))/$W$5,"")))*Assump_local!$H$634,"")</f>
        <v/>
      </c>
      <c r="P17" s="1213" t="str">
        <f t="array" ref="P17">IFERROR(IF(AND(Input!$C$2='Drop Downs'!$AR$2,P$3&lt;='Drop Downs'!$AS$2),-INDEX('Input_P&amp;L'!$H$2:$GE$13,MATCH($C$1,'Input_P&amp;L'!$F$2:$F$13,0),MATCH($A17&amp;P$4,'Input_P&amp;L'!$H$19:$GE$19&amp;'Input_P&amp;L'!$H$21:$GE$21,0))/$W$5,IF(AND(Input!$C$2='Drop Downs'!$AR$3,P$3&lt;='Drop Downs'!$AS$3),-INDEX('Input_P&amp;L'!$H$2:$GE$13,MATCH($C$1,'Input_P&amp;L'!$F$2:$F$13,0),MATCH($A17&amp;P$4,'Input_P&amp;L'!$H$19:$GE$19&amp;'Input_P&amp;L'!$H$21:$GE$21,0))/$W$5,IF(AND(Input!$C$2='Drop Downs'!$AR$4,P$3&lt;='Drop Downs'!$AS$4),-INDEX('Input_P&amp;L'!$H$2:$GE$13,MATCH($C$1,'Input_P&amp;L'!$F$2:$F$13,0),MATCH($A17&amp;P$4,'Input_P&amp;L'!$H$19:$GE$19&amp;'Input_P&amp;L'!$H$21:$GE$21,0))/$W$5,"")))*Assump_local!$H$634,"")</f>
        <v/>
      </c>
      <c r="Q17" s="1213" t="str">
        <f t="array" ref="Q17">IFERROR(IF(AND(Input!$C$2='Drop Downs'!$AR$2,Q$3&lt;='Drop Downs'!$AS$2),-INDEX('Input_P&amp;L'!$H$2:$GE$13,MATCH($C$1,'Input_P&amp;L'!$F$2:$F$13,0),MATCH($A17&amp;Q$4,'Input_P&amp;L'!$H$19:$GE$19&amp;'Input_P&amp;L'!$H$21:$GE$21,0))/$W$5,IF(AND(Input!$C$2='Drop Downs'!$AR$3,Q$3&lt;='Drop Downs'!$AS$3),-INDEX('Input_P&amp;L'!$H$2:$GE$13,MATCH($C$1,'Input_P&amp;L'!$F$2:$F$13,0),MATCH($A17&amp;Q$4,'Input_P&amp;L'!$H$19:$GE$19&amp;'Input_P&amp;L'!$H$21:$GE$21,0))/$W$5,IF(AND(Input!$C$2='Drop Downs'!$AR$4,Q$3&lt;='Drop Downs'!$AS$4),-INDEX('Input_P&amp;L'!$H$2:$GE$13,MATCH($C$1,'Input_P&amp;L'!$F$2:$F$13,0),MATCH($A17&amp;Q$4,'Input_P&amp;L'!$H$19:$GE$19&amp;'Input_P&amp;L'!$H$21:$GE$21,0))/$W$5,"")))*Assump_local!$H$634,"")</f>
        <v/>
      </c>
      <c r="R17" s="1213" t="str">
        <f t="array" ref="R17">IFERROR(IF(AND(Input!$C$2='Drop Downs'!$AR$2,R$3&lt;='Drop Downs'!$AS$2),-INDEX('Input_P&amp;L'!$H$2:$GE$13,MATCH($C$1,'Input_P&amp;L'!$F$2:$F$13,0),MATCH($A17&amp;R$4,'Input_P&amp;L'!$H$19:$GE$19&amp;'Input_P&amp;L'!$H$21:$GE$21,0))/$W$5,IF(AND(Input!$C$2='Drop Downs'!$AR$3,R$3&lt;='Drop Downs'!$AS$3),-INDEX('Input_P&amp;L'!$H$2:$GE$13,MATCH($C$1,'Input_P&amp;L'!$F$2:$F$13,0),MATCH($A17&amp;R$4,'Input_P&amp;L'!$H$19:$GE$19&amp;'Input_P&amp;L'!$H$21:$GE$21,0))/$W$5,IF(AND(Input!$C$2='Drop Downs'!$AR$4,R$3&lt;='Drop Downs'!$AS$4),-INDEX('Input_P&amp;L'!$H$2:$GE$13,MATCH($C$1,'Input_P&amp;L'!$F$2:$F$13,0),MATCH($A17&amp;R$4,'Input_P&amp;L'!$H$19:$GE$19&amp;'Input_P&amp;L'!$H$21:$GE$21,0))/$W$5,"")))*Assump_local!$H$634,"")</f>
        <v/>
      </c>
      <c r="T17" s="1205">
        <f t="shared" ref="T17:T25" si="13">SUM(C17:Q17)</f>
        <v>0</v>
      </c>
      <c r="U17"/>
      <c r="V17"/>
      <c r="W17"/>
      <c r="X17"/>
      <c r="Y17"/>
      <c r="Z17"/>
      <c r="AA17"/>
      <c r="AB17"/>
    </row>
    <row r="18" spans="1:28">
      <c r="A18" s="1172" t="s">
        <v>834</v>
      </c>
      <c r="B18" s="1211" t="s">
        <v>753</v>
      </c>
      <c r="C18" s="1213" t="str">
        <f t="array" ref="C18">IFERROR(IF(AND(Input!$C$2='Drop Downs'!$AR$2,C$3&lt;='Drop Downs'!$AS$2),-INDEX('Input_P&amp;L'!$H$2:$GE$13,MATCH($C$1,'Input_P&amp;L'!$F$2:$F$13,0),MATCH($A18&amp;C$4,'Input_P&amp;L'!$H$19:$GE$19&amp;'Input_P&amp;L'!$H$21:$GE$21,0))/$W$5,IF(AND(Input!$C$2='Drop Downs'!$AR$3,C$3&lt;='Drop Downs'!$AS$3),-INDEX('Input_P&amp;L'!$H$2:$GE$13,MATCH($C$1,'Input_P&amp;L'!$F$2:$F$13,0),MATCH($A18&amp;C$4,'Input_P&amp;L'!$H$19:$GE$19&amp;'Input_P&amp;L'!$H$21:$GE$21,0))/$W$5,IF(AND(Input!$C$2='Drop Downs'!$AR$4,C$3&lt;='Drop Downs'!$AS$4),-INDEX('Input_P&amp;L'!$H$2:$GE$13,MATCH($C$1,'Input_P&amp;L'!$F$2:$F$13,0),MATCH($A18&amp;C$4,'Input_P&amp;L'!$H$19:$GE$19&amp;'Input_P&amp;L'!$H$21:$GE$21,0))/$W$5,"")))*Assump_local!$H$634,"")</f>
        <v/>
      </c>
      <c r="D18" s="1213" t="str">
        <f t="array" ref="D18">IFERROR(IF(AND(Input!$C$2='Drop Downs'!$AR$2,D$3&lt;='Drop Downs'!$AS$2),-INDEX('Input_P&amp;L'!$H$2:$GE$13,MATCH($C$1,'Input_P&amp;L'!$F$2:$F$13,0),MATCH($A18&amp;D$4,'Input_P&amp;L'!$H$19:$GE$19&amp;'Input_P&amp;L'!$H$21:$GE$21,0))/$W$5,IF(AND(Input!$C$2='Drop Downs'!$AR$3,D$3&lt;='Drop Downs'!$AS$3),-INDEX('Input_P&amp;L'!$H$2:$GE$13,MATCH($C$1,'Input_P&amp;L'!$F$2:$F$13,0),MATCH($A18&amp;D$4,'Input_P&amp;L'!$H$19:$GE$19&amp;'Input_P&amp;L'!$H$21:$GE$21,0))/$W$5,IF(AND(Input!$C$2='Drop Downs'!$AR$4,D$3&lt;='Drop Downs'!$AS$4),-INDEX('Input_P&amp;L'!$H$2:$GE$13,MATCH($C$1,'Input_P&amp;L'!$F$2:$F$13,0),MATCH($A18&amp;D$4,'Input_P&amp;L'!$H$19:$GE$19&amp;'Input_P&amp;L'!$H$21:$GE$21,0))/$W$5,"")))*Assump_local!$H$634,"")</f>
        <v/>
      </c>
      <c r="E18" s="1213" t="str">
        <f t="array" ref="E18">IFERROR(IF(AND(Input!$C$2='Drop Downs'!$AR$2,E$3&lt;='Drop Downs'!$AS$2),-INDEX('Input_P&amp;L'!$H$2:$GE$13,MATCH($C$1,'Input_P&amp;L'!$F$2:$F$13,0),MATCH($A18&amp;E$4,'Input_P&amp;L'!$H$19:$GE$19&amp;'Input_P&amp;L'!$H$21:$GE$21,0))/$W$5,IF(AND(Input!$C$2='Drop Downs'!$AR$3,E$3&lt;='Drop Downs'!$AS$3),-INDEX('Input_P&amp;L'!$H$2:$GE$13,MATCH($C$1,'Input_P&amp;L'!$F$2:$F$13,0),MATCH($A18&amp;E$4,'Input_P&amp;L'!$H$19:$GE$19&amp;'Input_P&amp;L'!$H$21:$GE$21,0))/$W$5,IF(AND(Input!$C$2='Drop Downs'!$AR$4,E$3&lt;='Drop Downs'!$AS$4),-INDEX('Input_P&amp;L'!$H$2:$GE$13,MATCH($C$1,'Input_P&amp;L'!$F$2:$F$13,0),MATCH($A18&amp;E$4,'Input_P&amp;L'!$H$19:$GE$19&amp;'Input_P&amp;L'!$H$21:$GE$21,0))/$W$5,"")))*Assump_local!$H$634,"")</f>
        <v/>
      </c>
      <c r="F18" s="1213" t="str">
        <f t="array" ref="F18">IFERROR(IF(AND(Input!$C$2='Drop Downs'!$AR$2,F$3&lt;='Drop Downs'!$AS$2),-INDEX('Input_P&amp;L'!$H$2:$GE$13,MATCH($C$1,'Input_P&amp;L'!$F$2:$F$13,0),MATCH($A18&amp;F$4,'Input_P&amp;L'!$H$19:$GE$19&amp;'Input_P&amp;L'!$H$21:$GE$21,0))/$W$5,IF(AND(Input!$C$2='Drop Downs'!$AR$3,F$3&lt;='Drop Downs'!$AS$3),-INDEX('Input_P&amp;L'!$H$2:$GE$13,MATCH($C$1,'Input_P&amp;L'!$F$2:$F$13,0),MATCH($A18&amp;F$4,'Input_P&amp;L'!$H$19:$GE$19&amp;'Input_P&amp;L'!$H$21:$GE$21,0))/$W$5,IF(AND(Input!$C$2='Drop Downs'!$AR$4,F$3&lt;='Drop Downs'!$AS$4),-INDEX('Input_P&amp;L'!$H$2:$GE$13,MATCH($C$1,'Input_P&amp;L'!$F$2:$F$13,0),MATCH($A18&amp;F$4,'Input_P&amp;L'!$H$19:$GE$19&amp;'Input_P&amp;L'!$H$21:$GE$21,0))/$W$5,"")))*Assump_local!$H$634,"")</f>
        <v/>
      </c>
      <c r="G18" s="1213" t="str">
        <f t="array" ref="G18">IFERROR(IF(AND(Input!$C$2='Drop Downs'!$AR$2,G$3&lt;='Drop Downs'!$AS$2),-INDEX('Input_P&amp;L'!$H$2:$GE$13,MATCH($C$1,'Input_P&amp;L'!$F$2:$F$13,0),MATCH($A18&amp;G$4,'Input_P&amp;L'!$H$19:$GE$19&amp;'Input_P&amp;L'!$H$21:$GE$21,0))/$W$5,IF(AND(Input!$C$2='Drop Downs'!$AR$3,G$3&lt;='Drop Downs'!$AS$3),-INDEX('Input_P&amp;L'!$H$2:$GE$13,MATCH($C$1,'Input_P&amp;L'!$F$2:$F$13,0),MATCH($A18&amp;G$4,'Input_P&amp;L'!$H$19:$GE$19&amp;'Input_P&amp;L'!$H$21:$GE$21,0))/$W$5,IF(AND(Input!$C$2='Drop Downs'!$AR$4,G$3&lt;='Drop Downs'!$AS$4),-INDEX('Input_P&amp;L'!$H$2:$GE$13,MATCH($C$1,'Input_P&amp;L'!$F$2:$F$13,0),MATCH($A18&amp;G$4,'Input_P&amp;L'!$H$19:$GE$19&amp;'Input_P&amp;L'!$H$21:$GE$21,0))/$W$5,"")))*Assump_local!$H$634,"")</f>
        <v/>
      </c>
      <c r="H18" s="1213" t="str">
        <f t="array" ref="H18">IFERROR(IF(AND(Input!$C$2='Drop Downs'!$AR$2,H$3&lt;='Drop Downs'!$AS$2),-INDEX('Input_P&amp;L'!$H$2:$GE$13,MATCH($C$1,'Input_P&amp;L'!$F$2:$F$13,0),MATCH($A18&amp;H$4,'Input_P&amp;L'!$H$19:$GE$19&amp;'Input_P&amp;L'!$H$21:$GE$21,0))/$W$5,IF(AND(Input!$C$2='Drop Downs'!$AR$3,H$3&lt;='Drop Downs'!$AS$3),-INDEX('Input_P&amp;L'!$H$2:$GE$13,MATCH($C$1,'Input_P&amp;L'!$F$2:$F$13,0),MATCH($A18&amp;H$4,'Input_P&amp;L'!$H$19:$GE$19&amp;'Input_P&amp;L'!$H$21:$GE$21,0))/$W$5,IF(AND(Input!$C$2='Drop Downs'!$AR$4,H$3&lt;='Drop Downs'!$AS$4),-INDEX('Input_P&amp;L'!$H$2:$GE$13,MATCH($C$1,'Input_P&amp;L'!$F$2:$F$13,0),MATCH($A18&amp;H$4,'Input_P&amp;L'!$H$19:$GE$19&amp;'Input_P&amp;L'!$H$21:$GE$21,0))/$W$5,"")))*Assump_local!$H$634,"")</f>
        <v/>
      </c>
      <c r="I18" s="1213" t="str">
        <f t="array" ref="I18">IFERROR(IF(AND(Input!$C$2='Drop Downs'!$AR$2,I$3&lt;='Drop Downs'!$AS$2),-INDEX('Input_P&amp;L'!$H$2:$GE$13,MATCH($C$1,'Input_P&amp;L'!$F$2:$F$13,0),MATCH($A18&amp;I$4,'Input_P&amp;L'!$H$19:$GE$19&amp;'Input_P&amp;L'!$H$21:$GE$21,0))/$W$5,IF(AND(Input!$C$2='Drop Downs'!$AR$3,I$3&lt;='Drop Downs'!$AS$3),-INDEX('Input_P&amp;L'!$H$2:$GE$13,MATCH($C$1,'Input_P&amp;L'!$F$2:$F$13,0),MATCH($A18&amp;I$4,'Input_P&amp;L'!$H$19:$GE$19&amp;'Input_P&amp;L'!$H$21:$GE$21,0))/$W$5,IF(AND(Input!$C$2='Drop Downs'!$AR$4,I$3&lt;='Drop Downs'!$AS$4),-INDEX('Input_P&amp;L'!$H$2:$GE$13,MATCH($C$1,'Input_P&amp;L'!$F$2:$F$13,0),MATCH($A18&amp;I$4,'Input_P&amp;L'!$H$19:$GE$19&amp;'Input_P&amp;L'!$H$21:$GE$21,0))/$W$5,"")))*Assump_local!$H$634,"")</f>
        <v/>
      </c>
      <c r="J18" s="1213" t="str">
        <f t="array" ref="J18">IFERROR(IF(AND(Input!$C$2='Drop Downs'!$AR$2,J$3&lt;='Drop Downs'!$AS$2),-INDEX('Input_P&amp;L'!$H$2:$GE$13,MATCH($C$1,'Input_P&amp;L'!$F$2:$F$13,0),MATCH($A18&amp;J$4,'Input_P&amp;L'!$H$19:$GE$19&amp;'Input_P&amp;L'!$H$21:$GE$21,0))/$W$5,IF(AND(Input!$C$2='Drop Downs'!$AR$3,J$3&lt;='Drop Downs'!$AS$3),-INDEX('Input_P&amp;L'!$H$2:$GE$13,MATCH($C$1,'Input_P&amp;L'!$F$2:$F$13,0),MATCH($A18&amp;J$4,'Input_P&amp;L'!$H$19:$GE$19&amp;'Input_P&amp;L'!$H$21:$GE$21,0))/$W$5,IF(AND(Input!$C$2='Drop Downs'!$AR$4,J$3&lt;='Drop Downs'!$AS$4),-INDEX('Input_P&amp;L'!$H$2:$GE$13,MATCH($C$1,'Input_P&amp;L'!$F$2:$F$13,0),MATCH($A18&amp;J$4,'Input_P&amp;L'!$H$19:$GE$19&amp;'Input_P&amp;L'!$H$21:$GE$21,0))/$W$5,"")))*Assump_local!$H$634,"")</f>
        <v/>
      </c>
      <c r="K18" s="1213" t="str">
        <f t="array" ref="K18">IFERROR(IF(AND(Input!$C$2='Drop Downs'!$AR$2,K$3&lt;='Drop Downs'!$AS$2),-INDEX('Input_P&amp;L'!$H$2:$GE$13,MATCH($C$1,'Input_P&amp;L'!$F$2:$F$13,0),MATCH($A18&amp;K$4,'Input_P&amp;L'!$H$19:$GE$19&amp;'Input_P&amp;L'!$H$21:$GE$21,0))/$W$5,IF(AND(Input!$C$2='Drop Downs'!$AR$3,K$3&lt;='Drop Downs'!$AS$3),-INDEX('Input_P&amp;L'!$H$2:$GE$13,MATCH($C$1,'Input_P&amp;L'!$F$2:$F$13,0),MATCH($A18&amp;K$4,'Input_P&amp;L'!$H$19:$GE$19&amp;'Input_P&amp;L'!$H$21:$GE$21,0))/$W$5,IF(AND(Input!$C$2='Drop Downs'!$AR$4,K$3&lt;='Drop Downs'!$AS$4),-INDEX('Input_P&amp;L'!$H$2:$GE$13,MATCH($C$1,'Input_P&amp;L'!$F$2:$F$13,0),MATCH($A18&amp;K$4,'Input_P&amp;L'!$H$19:$GE$19&amp;'Input_P&amp;L'!$H$21:$GE$21,0))/$W$5,"")))*Assump_local!$H$634,"")</f>
        <v/>
      </c>
      <c r="L18" s="1213" t="str">
        <f t="array" ref="L18">IFERROR(IF(AND(Input!$C$2='Drop Downs'!$AR$2,L$3&lt;='Drop Downs'!$AS$2),-INDEX('Input_P&amp;L'!$H$2:$GE$13,MATCH($C$1,'Input_P&amp;L'!$F$2:$F$13,0),MATCH($A18&amp;L$4,'Input_P&amp;L'!$H$19:$GE$19&amp;'Input_P&amp;L'!$H$21:$GE$21,0))/$W$5,IF(AND(Input!$C$2='Drop Downs'!$AR$3,L$3&lt;='Drop Downs'!$AS$3),-INDEX('Input_P&amp;L'!$H$2:$GE$13,MATCH($C$1,'Input_P&amp;L'!$F$2:$F$13,0),MATCH($A18&amp;L$4,'Input_P&amp;L'!$H$19:$GE$19&amp;'Input_P&amp;L'!$H$21:$GE$21,0))/$W$5,IF(AND(Input!$C$2='Drop Downs'!$AR$4,L$3&lt;='Drop Downs'!$AS$4),-INDEX('Input_P&amp;L'!$H$2:$GE$13,MATCH($C$1,'Input_P&amp;L'!$F$2:$F$13,0),MATCH($A18&amp;L$4,'Input_P&amp;L'!$H$19:$GE$19&amp;'Input_P&amp;L'!$H$21:$GE$21,0))/$W$5,"")))*Assump_local!$H$634,"")</f>
        <v/>
      </c>
      <c r="M18" s="1213" t="str">
        <f t="array" ref="M18">IFERROR(IF(AND(Input!$C$2='Drop Downs'!$AR$2,M$3&lt;='Drop Downs'!$AS$2),-INDEX('Input_P&amp;L'!$H$2:$GE$13,MATCH($C$1,'Input_P&amp;L'!$F$2:$F$13,0),MATCH($A18&amp;M$4,'Input_P&amp;L'!$H$19:$GE$19&amp;'Input_P&amp;L'!$H$21:$GE$21,0))/$W$5,IF(AND(Input!$C$2='Drop Downs'!$AR$3,M$3&lt;='Drop Downs'!$AS$3),-INDEX('Input_P&amp;L'!$H$2:$GE$13,MATCH($C$1,'Input_P&amp;L'!$F$2:$F$13,0),MATCH($A18&amp;M$4,'Input_P&amp;L'!$H$19:$GE$19&amp;'Input_P&amp;L'!$H$21:$GE$21,0))/$W$5,IF(AND(Input!$C$2='Drop Downs'!$AR$4,M$3&lt;='Drop Downs'!$AS$4),-INDEX('Input_P&amp;L'!$H$2:$GE$13,MATCH($C$1,'Input_P&amp;L'!$F$2:$F$13,0),MATCH($A18&amp;M$4,'Input_P&amp;L'!$H$19:$GE$19&amp;'Input_P&amp;L'!$H$21:$GE$21,0))/$W$5,"")))*Assump_local!$H$634,"")</f>
        <v/>
      </c>
      <c r="N18" s="1213" t="str">
        <f t="array" ref="N18">IFERROR(IF(AND(Input!$C$2='Drop Downs'!$AR$2,N$3&lt;='Drop Downs'!$AS$2),-INDEX('Input_P&amp;L'!$H$2:$GE$13,MATCH($C$1,'Input_P&amp;L'!$F$2:$F$13,0),MATCH($A18&amp;N$4,'Input_P&amp;L'!$H$19:$GE$19&amp;'Input_P&amp;L'!$H$21:$GE$21,0))/$W$5,IF(AND(Input!$C$2='Drop Downs'!$AR$3,N$3&lt;='Drop Downs'!$AS$3),-INDEX('Input_P&amp;L'!$H$2:$GE$13,MATCH($C$1,'Input_P&amp;L'!$F$2:$F$13,0),MATCH($A18&amp;N$4,'Input_P&amp;L'!$H$19:$GE$19&amp;'Input_P&amp;L'!$H$21:$GE$21,0))/$W$5,IF(AND(Input!$C$2='Drop Downs'!$AR$4,N$3&lt;='Drop Downs'!$AS$4),-INDEX('Input_P&amp;L'!$H$2:$GE$13,MATCH($C$1,'Input_P&amp;L'!$F$2:$F$13,0),MATCH($A18&amp;N$4,'Input_P&amp;L'!$H$19:$GE$19&amp;'Input_P&amp;L'!$H$21:$GE$21,0))/$W$5,"")))*Assump_local!$H$634,"")</f>
        <v/>
      </c>
      <c r="O18" s="1213" t="str">
        <f t="array" ref="O18">IFERROR(IF(AND(Input!$C$2='Drop Downs'!$AR$2,O$3&lt;='Drop Downs'!$AS$2),-INDEX('Input_P&amp;L'!$H$2:$GE$13,MATCH($C$1,'Input_P&amp;L'!$F$2:$F$13,0),MATCH($A18&amp;O$4,'Input_P&amp;L'!$H$19:$GE$19&amp;'Input_P&amp;L'!$H$21:$GE$21,0))/$W$5,IF(AND(Input!$C$2='Drop Downs'!$AR$3,O$3&lt;='Drop Downs'!$AS$3),-INDEX('Input_P&amp;L'!$H$2:$GE$13,MATCH($C$1,'Input_P&amp;L'!$F$2:$F$13,0),MATCH($A18&amp;O$4,'Input_P&amp;L'!$H$19:$GE$19&amp;'Input_P&amp;L'!$H$21:$GE$21,0))/$W$5,IF(AND(Input!$C$2='Drop Downs'!$AR$4,O$3&lt;='Drop Downs'!$AS$4),-INDEX('Input_P&amp;L'!$H$2:$GE$13,MATCH($C$1,'Input_P&amp;L'!$F$2:$F$13,0),MATCH($A18&amp;O$4,'Input_P&amp;L'!$H$19:$GE$19&amp;'Input_P&amp;L'!$H$21:$GE$21,0))/$W$5,"")))*Assump_local!$H$634,"")</f>
        <v/>
      </c>
      <c r="P18" s="1213" t="str">
        <f t="array" ref="P18">IFERROR(IF(AND(Input!$C$2='Drop Downs'!$AR$2,P$3&lt;='Drop Downs'!$AS$2),-INDEX('Input_P&amp;L'!$H$2:$GE$13,MATCH($C$1,'Input_P&amp;L'!$F$2:$F$13,0),MATCH($A18&amp;P$4,'Input_P&amp;L'!$H$19:$GE$19&amp;'Input_P&amp;L'!$H$21:$GE$21,0))/$W$5,IF(AND(Input!$C$2='Drop Downs'!$AR$3,P$3&lt;='Drop Downs'!$AS$3),-INDEX('Input_P&amp;L'!$H$2:$GE$13,MATCH($C$1,'Input_P&amp;L'!$F$2:$F$13,0),MATCH($A18&amp;P$4,'Input_P&amp;L'!$H$19:$GE$19&amp;'Input_P&amp;L'!$H$21:$GE$21,0))/$W$5,IF(AND(Input!$C$2='Drop Downs'!$AR$4,P$3&lt;='Drop Downs'!$AS$4),-INDEX('Input_P&amp;L'!$H$2:$GE$13,MATCH($C$1,'Input_P&amp;L'!$F$2:$F$13,0),MATCH($A18&amp;P$4,'Input_P&amp;L'!$H$19:$GE$19&amp;'Input_P&amp;L'!$H$21:$GE$21,0))/$W$5,"")))*Assump_local!$H$634,"")</f>
        <v/>
      </c>
      <c r="Q18" s="1213" t="str">
        <f t="array" ref="Q18">IFERROR(IF(AND(Input!$C$2='Drop Downs'!$AR$2,Q$3&lt;='Drop Downs'!$AS$2),-INDEX('Input_P&amp;L'!$H$2:$GE$13,MATCH($C$1,'Input_P&amp;L'!$F$2:$F$13,0),MATCH($A18&amp;Q$4,'Input_P&amp;L'!$H$19:$GE$19&amp;'Input_P&amp;L'!$H$21:$GE$21,0))/$W$5,IF(AND(Input!$C$2='Drop Downs'!$AR$3,Q$3&lt;='Drop Downs'!$AS$3),-INDEX('Input_P&amp;L'!$H$2:$GE$13,MATCH($C$1,'Input_P&amp;L'!$F$2:$F$13,0),MATCH($A18&amp;Q$4,'Input_P&amp;L'!$H$19:$GE$19&amp;'Input_P&amp;L'!$H$21:$GE$21,0))/$W$5,IF(AND(Input!$C$2='Drop Downs'!$AR$4,Q$3&lt;='Drop Downs'!$AS$4),-INDEX('Input_P&amp;L'!$H$2:$GE$13,MATCH($C$1,'Input_P&amp;L'!$F$2:$F$13,0),MATCH($A18&amp;Q$4,'Input_P&amp;L'!$H$19:$GE$19&amp;'Input_P&amp;L'!$H$21:$GE$21,0))/$W$5,"")))*Assump_local!$H$634,"")</f>
        <v/>
      </c>
      <c r="R18" s="1213" t="str">
        <f t="array" ref="R18">IFERROR(IF(AND(Input!$C$2='Drop Downs'!$AR$2,R$3&lt;='Drop Downs'!$AS$2),-INDEX('Input_P&amp;L'!$H$2:$GE$13,MATCH($C$1,'Input_P&amp;L'!$F$2:$F$13,0),MATCH($A18&amp;R$4,'Input_P&amp;L'!$H$19:$GE$19&amp;'Input_P&amp;L'!$H$21:$GE$21,0))/$W$5,IF(AND(Input!$C$2='Drop Downs'!$AR$3,R$3&lt;='Drop Downs'!$AS$3),-INDEX('Input_P&amp;L'!$H$2:$GE$13,MATCH($C$1,'Input_P&amp;L'!$F$2:$F$13,0),MATCH($A18&amp;R$4,'Input_P&amp;L'!$H$19:$GE$19&amp;'Input_P&amp;L'!$H$21:$GE$21,0))/$W$5,IF(AND(Input!$C$2='Drop Downs'!$AR$4,R$3&lt;='Drop Downs'!$AS$4),-INDEX('Input_P&amp;L'!$H$2:$GE$13,MATCH($C$1,'Input_P&amp;L'!$F$2:$F$13,0),MATCH($A18&amp;R$4,'Input_P&amp;L'!$H$19:$GE$19&amp;'Input_P&amp;L'!$H$21:$GE$21,0))/$W$5,"")))*Assump_local!$H$634,"")</f>
        <v/>
      </c>
      <c r="T18" s="1205">
        <f t="shared" si="13"/>
        <v>0</v>
      </c>
      <c r="U18"/>
      <c r="V18"/>
      <c r="W18"/>
      <c r="X18"/>
      <c r="Y18"/>
      <c r="Z18"/>
      <c r="AA18"/>
      <c r="AB18"/>
    </row>
    <row r="19" spans="1:28">
      <c r="A19" s="1172" t="s">
        <v>698</v>
      </c>
      <c r="B19" s="1211" t="s">
        <v>756</v>
      </c>
      <c r="C19" s="1213" t="str">
        <f t="array" ref="C19">IFERROR(IF(AND(Input!$C$2='Drop Downs'!$AR$2,C$3&lt;='Drop Downs'!$AS$2),-INDEX('Input_P&amp;L'!$H$2:$GE$13,MATCH($C$1,'Input_P&amp;L'!$F$2:$F$13,0),MATCH($A19&amp;C$4,'Input_P&amp;L'!$H$19:$GE$19&amp;'Input_P&amp;L'!$H$21:$GE$21,0))/$W$5,IF(AND(Input!$C$2='Drop Downs'!$AR$3,C$3&lt;='Drop Downs'!$AS$3),-INDEX('Input_P&amp;L'!$H$2:$GE$13,MATCH($C$1,'Input_P&amp;L'!$F$2:$F$13,0),MATCH($A19&amp;C$4,'Input_P&amp;L'!$H$19:$GE$19&amp;'Input_P&amp;L'!$H$21:$GE$21,0))/$W$5,IF(AND(Input!$C$2='Drop Downs'!$AR$4,C$3&lt;='Drop Downs'!$AS$4),-INDEX('Input_P&amp;L'!$H$2:$GE$13,MATCH($C$1,'Input_P&amp;L'!$F$2:$F$13,0),MATCH($A19&amp;C$4,'Input_P&amp;L'!$H$19:$GE$19&amp;'Input_P&amp;L'!$H$21:$GE$21,0))/$W$5,"")))*Assump_local!$H$634,"")</f>
        <v/>
      </c>
      <c r="D19" s="1213" t="str">
        <f t="array" ref="D19">IFERROR(IF(AND(Input!$C$2='Drop Downs'!$AR$2,D$3&lt;='Drop Downs'!$AS$2),-INDEX('Input_P&amp;L'!$H$2:$GE$13,MATCH($C$1,'Input_P&amp;L'!$F$2:$F$13,0),MATCH($A19&amp;D$4,'Input_P&amp;L'!$H$19:$GE$19&amp;'Input_P&amp;L'!$H$21:$GE$21,0))/$W$5,IF(AND(Input!$C$2='Drop Downs'!$AR$3,D$3&lt;='Drop Downs'!$AS$3),-INDEX('Input_P&amp;L'!$H$2:$GE$13,MATCH($C$1,'Input_P&amp;L'!$F$2:$F$13,0),MATCH($A19&amp;D$4,'Input_P&amp;L'!$H$19:$GE$19&amp;'Input_P&amp;L'!$H$21:$GE$21,0))/$W$5,IF(AND(Input!$C$2='Drop Downs'!$AR$4,D$3&lt;='Drop Downs'!$AS$4),-INDEX('Input_P&amp;L'!$H$2:$GE$13,MATCH($C$1,'Input_P&amp;L'!$F$2:$F$13,0),MATCH($A19&amp;D$4,'Input_P&amp;L'!$H$19:$GE$19&amp;'Input_P&amp;L'!$H$21:$GE$21,0))/$W$5,"")))*Assump_local!$H$634,"")</f>
        <v/>
      </c>
      <c r="E19" s="1213" t="str">
        <f t="array" ref="E19">IFERROR(IF(AND(Input!$C$2='Drop Downs'!$AR$2,E$3&lt;='Drop Downs'!$AS$2),-INDEX('Input_P&amp;L'!$H$2:$GE$13,MATCH($C$1,'Input_P&amp;L'!$F$2:$F$13,0),MATCH($A19&amp;E$4,'Input_P&amp;L'!$H$19:$GE$19&amp;'Input_P&amp;L'!$H$21:$GE$21,0))/$W$5,IF(AND(Input!$C$2='Drop Downs'!$AR$3,E$3&lt;='Drop Downs'!$AS$3),-INDEX('Input_P&amp;L'!$H$2:$GE$13,MATCH($C$1,'Input_P&amp;L'!$F$2:$F$13,0),MATCH($A19&amp;E$4,'Input_P&amp;L'!$H$19:$GE$19&amp;'Input_P&amp;L'!$H$21:$GE$21,0))/$W$5,IF(AND(Input!$C$2='Drop Downs'!$AR$4,E$3&lt;='Drop Downs'!$AS$4),-INDEX('Input_P&amp;L'!$H$2:$GE$13,MATCH($C$1,'Input_P&amp;L'!$F$2:$F$13,0),MATCH($A19&amp;E$4,'Input_P&amp;L'!$H$19:$GE$19&amp;'Input_P&amp;L'!$H$21:$GE$21,0))/$W$5,"")))*Assump_local!$H$634,"")</f>
        <v/>
      </c>
      <c r="F19" s="1213" t="str">
        <f t="array" ref="F19">IFERROR(IF(AND(Input!$C$2='Drop Downs'!$AR$2,F$3&lt;='Drop Downs'!$AS$2),-INDEX('Input_P&amp;L'!$H$2:$GE$13,MATCH($C$1,'Input_P&amp;L'!$F$2:$F$13,0),MATCH($A19&amp;F$4,'Input_P&amp;L'!$H$19:$GE$19&amp;'Input_P&amp;L'!$H$21:$GE$21,0))/$W$5,IF(AND(Input!$C$2='Drop Downs'!$AR$3,F$3&lt;='Drop Downs'!$AS$3),-INDEX('Input_P&amp;L'!$H$2:$GE$13,MATCH($C$1,'Input_P&amp;L'!$F$2:$F$13,0),MATCH($A19&amp;F$4,'Input_P&amp;L'!$H$19:$GE$19&amp;'Input_P&amp;L'!$H$21:$GE$21,0))/$W$5,IF(AND(Input!$C$2='Drop Downs'!$AR$4,F$3&lt;='Drop Downs'!$AS$4),-INDEX('Input_P&amp;L'!$H$2:$GE$13,MATCH($C$1,'Input_P&amp;L'!$F$2:$F$13,0),MATCH($A19&amp;F$4,'Input_P&amp;L'!$H$19:$GE$19&amp;'Input_P&amp;L'!$H$21:$GE$21,0))/$W$5,"")))*Assump_local!$H$634,"")</f>
        <v/>
      </c>
      <c r="G19" s="1213" t="str">
        <f t="array" ref="G19">IFERROR(IF(AND(Input!$C$2='Drop Downs'!$AR$2,G$3&lt;='Drop Downs'!$AS$2),-INDEX('Input_P&amp;L'!$H$2:$GE$13,MATCH($C$1,'Input_P&amp;L'!$F$2:$F$13,0),MATCH($A19&amp;G$4,'Input_P&amp;L'!$H$19:$GE$19&amp;'Input_P&amp;L'!$H$21:$GE$21,0))/$W$5,IF(AND(Input!$C$2='Drop Downs'!$AR$3,G$3&lt;='Drop Downs'!$AS$3),-INDEX('Input_P&amp;L'!$H$2:$GE$13,MATCH($C$1,'Input_P&amp;L'!$F$2:$F$13,0),MATCH($A19&amp;G$4,'Input_P&amp;L'!$H$19:$GE$19&amp;'Input_P&amp;L'!$H$21:$GE$21,0))/$W$5,IF(AND(Input!$C$2='Drop Downs'!$AR$4,G$3&lt;='Drop Downs'!$AS$4),-INDEX('Input_P&amp;L'!$H$2:$GE$13,MATCH($C$1,'Input_P&amp;L'!$F$2:$F$13,0),MATCH($A19&amp;G$4,'Input_P&amp;L'!$H$19:$GE$19&amp;'Input_P&amp;L'!$H$21:$GE$21,0))/$W$5,"")))*Assump_local!$H$634,"")</f>
        <v/>
      </c>
      <c r="H19" s="1213" t="str">
        <f t="array" ref="H19">IFERROR(IF(AND(Input!$C$2='Drop Downs'!$AR$2,H$3&lt;='Drop Downs'!$AS$2),-INDEX('Input_P&amp;L'!$H$2:$GE$13,MATCH($C$1,'Input_P&amp;L'!$F$2:$F$13,0),MATCH($A19&amp;H$4,'Input_P&amp;L'!$H$19:$GE$19&amp;'Input_P&amp;L'!$H$21:$GE$21,0))/$W$5,IF(AND(Input!$C$2='Drop Downs'!$AR$3,H$3&lt;='Drop Downs'!$AS$3),-INDEX('Input_P&amp;L'!$H$2:$GE$13,MATCH($C$1,'Input_P&amp;L'!$F$2:$F$13,0),MATCH($A19&amp;H$4,'Input_P&amp;L'!$H$19:$GE$19&amp;'Input_P&amp;L'!$H$21:$GE$21,0))/$W$5,IF(AND(Input!$C$2='Drop Downs'!$AR$4,H$3&lt;='Drop Downs'!$AS$4),-INDEX('Input_P&amp;L'!$H$2:$GE$13,MATCH($C$1,'Input_P&amp;L'!$F$2:$F$13,0),MATCH($A19&amp;H$4,'Input_P&amp;L'!$H$19:$GE$19&amp;'Input_P&amp;L'!$H$21:$GE$21,0))/$W$5,"")))*Assump_local!$H$634,"")</f>
        <v/>
      </c>
      <c r="I19" s="1213" t="str">
        <f t="array" ref="I19">IFERROR(IF(AND(Input!$C$2='Drop Downs'!$AR$2,I$3&lt;='Drop Downs'!$AS$2),-INDEX('Input_P&amp;L'!$H$2:$GE$13,MATCH($C$1,'Input_P&amp;L'!$F$2:$F$13,0),MATCH($A19&amp;I$4,'Input_P&amp;L'!$H$19:$GE$19&amp;'Input_P&amp;L'!$H$21:$GE$21,0))/$W$5,IF(AND(Input!$C$2='Drop Downs'!$AR$3,I$3&lt;='Drop Downs'!$AS$3),-INDEX('Input_P&amp;L'!$H$2:$GE$13,MATCH($C$1,'Input_P&amp;L'!$F$2:$F$13,0),MATCH($A19&amp;I$4,'Input_P&amp;L'!$H$19:$GE$19&amp;'Input_P&amp;L'!$H$21:$GE$21,0))/$W$5,IF(AND(Input!$C$2='Drop Downs'!$AR$4,I$3&lt;='Drop Downs'!$AS$4),-INDEX('Input_P&amp;L'!$H$2:$GE$13,MATCH($C$1,'Input_P&amp;L'!$F$2:$F$13,0),MATCH($A19&amp;I$4,'Input_P&amp;L'!$H$19:$GE$19&amp;'Input_P&amp;L'!$H$21:$GE$21,0))/$W$5,"")))*Assump_local!$H$634,"")</f>
        <v/>
      </c>
      <c r="J19" s="1213" t="str">
        <f t="array" ref="J19">IFERROR(IF(AND(Input!$C$2='Drop Downs'!$AR$2,J$3&lt;='Drop Downs'!$AS$2),-INDEX('Input_P&amp;L'!$H$2:$GE$13,MATCH($C$1,'Input_P&amp;L'!$F$2:$F$13,0),MATCH($A19&amp;J$4,'Input_P&amp;L'!$H$19:$GE$19&amp;'Input_P&amp;L'!$H$21:$GE$21,0))/$W$5,IF(AND(Input!$C$2='Drop Downs'!$AR$3,J$3&lt;='Drop Downs'!$AS$3),-INDEX('Input_P&amp;L'!$H$2:$GE$13,MATCH($C$1,'Input_P&amp;L'!$F$2:$F$13,0),MATCH($A19&amp;J$4,'Input_P&amp;L'!$H$19:$GE$19&amp;'Input_P&amp;L'!$H$21:$GE$21,0))/$W$5,IF(AND(Input!$C$2='Drop Downs'!$AR$4,J$3&lt;='Drop Downs'!$AS$4),-INDEX('Input_P&amp;L'!$H$2:$GE$13,MATCH($C$1,'Input_P&amp;L'!$F$2:$F$13,0),MATCH($A19&amp;J$4,'Input_P&amp;L'!$H$19:$GE$19&amp;'Input_P&amp;L'!$H$21:$GE$21,0))/$W$5,"")))*Assump_local!$H$634,"")</f>
        <v/>
      </c>
      <c r="K19" s="1213" t="str">
        <f t="array" ref="K19">IFERROR(IF(AND(Input!$C$2='Drop Downs'!$AR$2,K$3&lt;='Drop Downs'!$AS$2),-INDEX('Input_P&amp;L'!$H$2:$GE$13,MATCH($C$1,'Input_P&amp;L'!$F$2:$F$13,0),MATCH($A19&amp;K$4,'Input_P&amp;L'!$H$19:$GE$19&amp;'Input_P&amp;L'!$H$21:$GE$21,0))/$W$5,IF(AND(Input!$C$2='Drop Downs'!$AR$3,K$3&lt;='Drop Downs'!$AS$3),-INDEX('Input_P&amp;L'!$H$2:$GE$13,MATCH($C$1,'Input_P&amp;L'!$F$2:$F$13,0),MATCH($A19&amp;K$4,'Input_P&amp;L'!$H$19:$GE$19&amp;'Input_P&amp;L'!$H$21:$GE$21,0))/$W$5,IF(AND(Input!$C$2='Drop Downs'!$AR$4,K$3&lt;='Drop Downs'!$AS$4),-INDEX('Input_P&amp;L'!$H$2:$GE$13,MATCH($C$1,'Input_P&amp;L'!$F$2:$F$13,0),MATCH($A19&amp;K$4,'Input_P&amp;L'!$H$19:$GE$19&amp;'Input_P&amp;L'!$H$21:$GE$21,0))/$W$5,"")))*Assump_local!$H$634,"")</f>
        <v/>
      </c>
      <c r="L19" s="1213" t="str">
        <f t="array" ref="L19">IFERROR(IF(AND(Input!$C$2='Drop Downs'!$AR$2,L$3&lt;='Drop Downs'!$AS$2),-INDEX('Input_P&amp;L'!$H$2:$GE$13,MATCH($C$1,'Input_P&amp;L'!$F$2:$F$13,0),MATCH($A19&amp;L$4,'Input_P&amp;L'!$H$19:$GE$19&amp;'Input_P&amp;L'!$H$21:$GE$21,0))/$W$5,IF(AND(Input!$C$2='Drop Downs'!$AR$3,L$3&lt;='Drop Downs'!$AS$3),-INDEX('Input_P&amp;L'!$H$2:$GE$13,MATCH($C$1,'Input_P&amp;L'!$F$2:$F$13,0),MATCH($A19&amp;L$4,'Input_P&amp;L'!$H$19:$GE$19&amp;'Input_P&amp;L'!$H$21:$GE$21,0))/$W$5,IF(AND(Input!$C$2='Drop Downs'!$AR$4,L$3&lt;='Drop Downs'!$AS$4),-INDEX('Input_P&amp;L'!$H$2:$GE$13,MATCH($C$1,'Input_P&amp;L'!$F$2:$F$13,0),MATCH($A19&amp;L$4,'Input_P&amp;L'!$H$19:$GE$19&amp;'Input_P&amp;L'!$H$21:$GE$21,0))/$W$5,"")))*Assump_local!$H$634,"")</f>
        <v/>
      </c>
      <c r="M19" s="1213" t="str">
        <f t="array" ref="M19">IFERROR(IF(AND(Input!$C$2='Drop Downs'!$AR$2,M$3&lt;='Drop Downs'!$AS$2),-INDEX('Input_P&amp;L'!$H$2:$GE$13,MATCH($C$1,'Input_P&amp;L'!$F$2:$F$13,0),MATCH($A19&amp;M$4,'Input_P&amp;L'!$H$19:$GE$19&amp;'Input_P&amp;L'!$H$21:$GE$21,0))/$W$5,IF(AND(Input!$C$2='Drop Downs'!$AR$3,M$3&lt;='Drop Downs'!$AS$3),-INDEX('Input_P&amp;L'!$H$2:$GE$13,MATCH($C$1,'Input_P&amp;L'!$F$2:$F$13,0),MATCH($A19&amp;M$4,'Input_P&amp;L'!$H$19:$GE$19&amp;'Input_P&amp;L'!$H$21:$GE$21,0))/$W$5,IF(AND(Input!$C$2='Drop Downs'!$AR$4,M$3&lt;='Drop Downs'!$AS$4),-INDEX('Input_P&amp;L'!$H$2:$GE$13,MATCH($C$1,'Input_P&amp;L'!$F$2:$F$13,0),MATCH($A19&amp;M$4,'Input_P&amp;L'!$H$19:$GE$19&amp;'Input_P&amp;L'!$H$21:$GE$21,0))/$W$5,"")))*Assump_local!$H$634,"")</f>
        <v/>
      </c>
      <c r="N19" s="1213" t="str">
        <f t="array" ref="N19">IFERROR(IF(AND(Input!$C$2='Drop Downs'!$AR$2,N$3&lt;='Drop Downs'!$AS$2),-INDEX('Input_P&amp;L'!$H$2:$GE$13,MATCH($C$1,'Input_P&amp;L'!$F$2:$F$13,0),MATCH($A19&amp;N$4,'Input_P&amp;L'!$H$19:$GE$19&amp;'Input_P&amp;L'!$H$21:$GE$21,0))/$W$5,IF(AND(Input!$C$2='Drop Downs'!$AR$3,N$3&lt;='Drop Downs'!$AS$3),-INDEX('Input_P&amp;L'!$H$2:$GE$13,MATCH($C$1,'Input_P&amp;L'!$F$2:$F$13,0),MATCH($A19&amp;N$4,'Input_P&amp;L'!$H$19:$GE$19&amp;'Input_P&amp;L'!$H$21:$GE$21,0))/$W$5,IF(AND(Input!$C$2='Drop Downs'!$AR$4,N$3&lt;='Drop Downs'!$AS$4),-INDEX('Input_P&amp;L'!$H$2:$GE$13,MATCH($C$1,'Input_P&amp;L'!$F$2:$F$13,0),MATCH($A19&amp;N$4,'Input_P&amp;L'!$H$19:$GE$19&amp;'Input_P&amp;L'!$H$21:$GE$21,0))/$W$5,"")))*Assump_local!$H$634,"")</f>
        <v/>
      </c>
      <c r="O19" s="1213" t="str">
        <f t="array" ref="O19">IFERROR(IF(AND(Input!$C$2='Drop Downs'!$AR$2,O$3&lt;='Drop Downs'!$AS$2),-INDEX('Input_P&amp;L'!$H$2:$GE$13,MATCH($C$1,'Input_P&amp;L'!$F$2:$F$13,0),MATCH($A19&amp;O$4,'Input_P&amp;L'!$H$19:$GE$19&amp;'Input_P&amp;L'!$H$21:$GE$21,0))/$W$5,IF(AND(Input!$C$2='Drop Downs'!$AR$3,O$3&lt;='Drop Downs'!$AS$3),-INDEX('Input_P&amp;L'!$H$2:$GE$13,MATCH($C$1,'Input_P&amp;L'!$F$2:$F$13,0),MATCH($A19&amp;O$4,'Input_P&amp;L'!$H$19:$GE$19&amp;'Input_P&amp;L'!$H$21:$GE$21,0))/$W$5,IF(AND(Input!$C$2='Drop Downs'!$AR$4,O$3&lt;='Drop Downs'!$AS$4),-INDEX('Input_P&amp;L'!$H$2:$GE$13,MATCH($C$1,'Input_P&amp;L'!$F$2:$F$13,0),MATCH($A19&amp;O$4,'Input_P&amp;L'!$H$19:$GE$19&amp;'Input_P&amp;L'!$H$21:$GE$21,0))/$W$5,"")))*Assump_local!$H$634,"")</f>
        <v/>
      </c>
      <c r="P19" s="1213" t="str">
        <f t="array" ref="P19">IFERROR(IF(AND(Input!$C$2='Drop Downs'!$AR$2,P$3&lt;='Drop Downs'!$AS$2),-INDEX('Input_P&amp;L'!$H$2:$GE$13,MATCH($C$1,'Input_P&amp;L'!$F$2:$F$13,0),MATCH($A19&amp;P$4,'Input_P&amp;L'!$H$19:$GE$19&amp;'Input_P&amp;L'!$H$21:$GE$21,0))/$W$5,IF(AND(Input!$C$2='Drop Downs'!$AR$3,P$3&lt;='Drop Downs'!$AS$3),-INDEX('Input_P&amp;L'!$H$2:$GE$13,MATCH($C$1,'Input_P&amp;L'!$F$2:$F$13,0),MATCH($A19&amp;P$4,'Input_P&amp;L'!$H$19:$GE$19&amp;'Input_P&amp;L'!$H$21:$GE$21,0))/$W$5,IF(AND(Input!$C$2='Drop Downs'!$AR$4,P$3&lt;='Drop Downs'!$AS$4),-INDEX('Input_P&amp;L'!$H$2:$GE$13,MATCH($C$1,'Input_P&amp;L'!$F$2:$F$13,0),MATCH($A19&amp;P$4,'Input_P&amp;L'!$H$19:$GE$19&amp;'Input_P&amp;L'!$H$21:$GE$21,0))/$W$5,"")))*Assump_local!$H$634,"")</f>
        <v/>
      </c>
      <c r="Q19" s="1213" t="str">
        <f t="array" ref="Q19">IFERROR(IF(AND(Input!$C$2='Drop Downs'!$AR$2,Q$3&lt;='Drop Downs'!$AS$2),-INDEX('Input_P&amp;L'!$H$2:$GE$13,MATCH($C$1,'Input_P&amp;L'!$F$2:$F$13,0),MATCH($A19&amp;Q$4,'Input_P&amp;L'!$H$19:$GE$19&amp;'Input_P&amp;L'!$H$21:$GE$21,0))/$W$5,IF(AND(Input!$C$2='Drop Downs'!$AR$3,Q$3&lt;='Drop Downs'!$AS$3),-INDEX('Input_P&amp;L'!$H$2:$GE$13,MATCH($C$1,'Input_P&amp;L'!$F$2:$F$13,0),MATCH($A19&amp;Q$4,'Input_P&amp;L'!$H$19:$GE$19&amp;'Input_P&amp;L'!$H$21:$GE$21,0))/$W$5,IF(AND(Input!$C$2='Drop Downs'!$AR$4,Q$3&lt;='Drop Downs'!$AS$4),-INDEX('Input_P&amp;L'!$H$2:$GE$13,MATCH($C$1,'Input_P&amp;L'!$F$2:$F$13,0),MATCH($A19&amp;Q$4,'Input_P&amp;L'!$H$19:$GE$19&amp;'Input_P&amp;L'!$H$21:$GE$21,0))/$W$5,"")))*Assump_local!$H$634,"")</f>
        <v/>
      </c>
      <c r="R19" s="1213" t="str">
        <f t="array" ref="R19">IFERROR(IF(AND(Input!$C$2='Drop Downs'!$AR$2,R$3&lt;='Drop Downs'!$AS$2),-INDEX('Input_P&amp;L'!$H$2:$GE$13,MATCH($C$1,'Input_P&amp;L'!$F$2:$F$13,0),MATCH($A19&amp;R$4,'Input_P&amp;L'!$H$19:$GE$19&amp;'Input_P&amp;L'!$H$21:$GE$21,0))/$W$5,IF(AND(Input!$C$2='Drop Downs'!$AR$3,R$3&lt;='Drop Downs'!$AS$3),-INDEX('Input_P&amp;L'!$H$2:$GE$13,MATCH($C$1,'Input_P&amp;L'!$F$2:$F$13,0),MATCH($A19&amp;R$4,'Input_P&amp;L'!$H$19:$GE$19&amp;'Input_P&amp;L'!$H$21:$GE$21,0))/$W$5,IF(AND(Input!$C$2='Drop Downs'!$AR$4,R$3&lt;='Drop Downs'!$AS$4),-INDEX('Input_P&amp;L'!$H$2:$GE$13,MATCH($C$1,'Input_P&amp;L'!$F$2:$F$13,0),MATCH($A19&amp;R$4,'Input_P&amp;L'!$H$19:$GE$19&amp;'Input_P&amp;L'!$H$21:$GE$21,0))/$W$5,"")))*Assump_local!$H$634,"")</f>
        <v/>
      </c>
      <c r="T19" s="1205">
        <f t="shared" si="13"/>
        <v>0</v>
      </c>
      <c r="U19"/>
      <c r="V19"/>
      <c r="W19"/>
      <c r="X19"/>
      <c r="Y19"/>
      <c r="Z19"/>
      <c r="AA19"/>
      <c r="AB19"/>
    </row>
    <row r="20" spans="1:28" ht="5.25" customHeight="1">
      <c r="B20" s="1211"/>
      <c r="C20" s="1218"/>
      <c r="D20" s="1218"/>
      <c r="E20" s="1218"/>
      <c r="F20" s="1218"/>
      <c r="G20" s="1218"/>
      <c r="H20" s="1218"/>
      <c r="I20" s="1218"/>
      <c r="J20" s="1218"/>
      <c r="K20" s="1218"/>
      <c r="L20" s="1218"/>
      <c r="M20" s="1218"/>
      <c r="N20" s="1218"/>
      <c r="O20" s="1218"/>
      <c r="P20" s="1218"/>
      <c r="Q20" s="1218"/>
      <c r="R20" s="1211"/>
      <c r="T20" s="1218"/>
      <c r="U20"/>
      <c r="V20"/>
      <c r="W20"/>
      <c r="X20"/>
      <c r="Y20"/>
      <c r="Z20"/>
      <c r="AA20"/>
      <c r="AB20"/>
    </row>
    <row r="21" spans="1:28">
      <c r="B21" s="1204" t="s">
        <v>907</v>
      </c>
      <c r="C21" s="1218" t="str">
        <f t="shared" ref="C21:Q21" si="14">IFERROR(C12+SUM(C15,C17,C18,C19),"")</f>
        <v/>
      </c>
      <c r="D21" s="1218" t="str">
        <f t="shared" si="14"/>
        <v/>
      </c>
      <c r="E21" s="1218" t="str">
        <f t="shared" si="14"/>
        <v/>
      </c>
      <c r="F21" s="1218" t="str">
        <f t="shared" si="14"/>
        <v/>
      </c>
      <c r="G21" s="1218" t="str">
        <f t="shared" si="14"/>
        <v/>
      </c>
      <c r="H21" s="1213" t="str">
        <f>IFERROR(H12+SUM(H15,H17,H18,H19),"")</f>
        <v/>
      </c>
      <c r="I21" s="1213" t="str">
        <f t="shared" si="14"/>
        <v/>
      </c>
      <c r="J21" s="1213" t="str">
        <f t="shared" si="14"/>
        <v/>
      </c>
      <c r="K21" s="1213" t="str">
        <f t="shared" si="14"/>
        <v/>
      </c>
      <c r="L21" s="1213" t="str">
        <f t="shared" si="14"/>
        <v/>
      </c>
      <c r="M21" s="1213" t="str">
        <f t="shared" si="14"/>
        <v/>
      </c>
      <c r="N21" s="1213" t="str">
        <f t="shared" si="14"/>
        <v/>
      </c>
      <c r="O21" s="1213" t="str">
        <f t="shared" si="14"/>
        <v/>
      </c>
      <c r="P21" s="1213" t="str">
        <f t="shared" si="14"/>
        <v/>
      </c>
      <c r="Q21" s="1213" t="str">
        <f t="shared" si="14"/>
        <v/>
      </c>
      <c r="R21" s="1211"/>
      <c r="T21" s="1205">
        <f t="shared" si="13"/>
        <v>0</v>
      </c>
      <c r="U21"/>
      <c r="V21"/>
      <c r="W21"/>
      <c r="X21"/>
      <c r="Y21"/>
      <c r="Z21"/>
      <c r="AA21"/>
      <c r="AB21"/>
    </row>
    <row r="22" spans="1:28" ht="5.25" customHeight="1">
      <c r="B22" s="1204"/>
      <c r="C22" s="1218"/>
      <c r="D22" s="1218"/>
      <c r="E22" s="1218"/>
      <c r="F22" s="1218"/>
      <c r="G22" s="1218"/>
      <c r="H22" s="1218"/>
      <c r="I22" s="1218"/>
      <c r="J22" s="1218"/>
      <c r="K22" s="1218"/>
      <c r="L22" s="1218"/>
      <c r="M22" s="1218"/>
      <c r="N22" s="1218"/>
      <c r="O22" s="1218"/>
      <c r="P22" s="1218"/>
      <c r="Q22" s="1218"/>
      <c r="R22" s="1211"/>
      <c r="T22" s="1211"/>
      <c r="U22"/>
      <c r="V22"/>
      <c r="W22"/>
      <c r="X22"/>
      <c r="Y22"/>
      <c r="Z22"/>
      <c r="AA22"/>
      <c r="AB22"/>
    </row>
    <row r="23" spans="1:28">
      <c r="B23" s="1211" t="s">
        <v>840</v>
      </c>
      <c r="C23" s="1213" t="str">
        <f>IFERROR((-INDEX(Input_INV!$AF$2:$AR$13,MATCH($C$1,Input_INV!$E$2:$E$13,0),MATCH(C$4,Input_INV!$AF$18:$AR$18,0))/$W$5)*Assump_local!$H$634,"")</f>
        <v/>
      </c>
      <c r="D23" s="1213" t="str">
        <f>IFERROR((-INDEX(Input_INV!$AF$2:$AR$13,MATCH($C$1,Input_INV!$E$2:$E$13,0),MATCH(D$4,Input_INV!$AF$18:$AR$18,0))/$W$5)*Assump_local!$H$634,"")</f>
        <v/>
      </c>
      <c r="E23" s="1213" t="str">
        <f>IFERROR((-INDEX(Input_INV!$AF$2:$AR$13,MATCH($C$1,Input_INV!$E$2:$E$13,0),MATCH(E$4,Input_INV!$AF$18:$AR$18,0))/$W$5)*Assump_local!$H$634,"")</f>
        <v/>
      </c>
      <c r="F23" s="1213" t="str">
        <f>IFERROR((-INDEX(Input_INV!$AF$2:$AR$13,MATCH($C$1,Input_INV!$E$2:$E$13,0),MATCH(F$4,Input_INV!$AF$18:$AR$18,0))/$W$5)*Assump_local!$H$634,"")</f>
        <v/>
      </c>
      <c r="G23" s="1213" t="str">
        <f>IFERROR((-INDEX(Input_INV!$AF$2:$AR$13,MATCH($C$1,Input_INV!$E$2:$E$13,0),MATCH(G$4,Input_INV!$AF$18:$AR$18,0))/$W$5)*Assump_local!$H$634,"")</f>
        <v/>
      </c>
      <c r="H23" s="1213" t="str">
        <f>IFERROR((-INDEX(Input_INV!$AF$2:$AR$13,MATCH($C$1,Input_INV!$E$2:$E$13,0),MATCH(H$4,Input_INV!$AF$18:$AR$18,0))/$W$5)*Assump_local!$H$634,"")</f>
        <v/>
      </c>
      <c r="I23" s="1213" t="str">
        <f>IFERROR((-INDEX(Input_INV!$AF$2:$AR$13,MATCH($C$1,Input_INV!$E$2:$E$13,0),MATCH(I$4,Input_INV!$AF$18:$AR$18,0))/$W$5)*Assump_local!$H$634,"")</f>
        <v/>
      </c>
      <c r="J23" s="1213" t="str">
        <f>IFERROR((-INDEX(Input_INV!$AF$2:$AR$13,MATCH($C$1,Input_INV!$E$2:$E$13,0),MATCH(J$4,Input_INV!$AF$18:$AR$18,0))/$W$5)*Assump_local!$H$634,"")</f>
        <v/>
      </c>
      <c r="K23" s="1213" t="str">
        <f>IFERROR((-INDEX(Input_INV!$AF$2:$AR$13,MATCH($C$1,Input_INV!$E$2:$E$13,0),MATCH(K$4,Input_INV!$AF$18:$AR$18,0))/$W$5)*Assump_local!$H$634,"")</f>
        <v/>
      </c>
      <c r="L23" s="1213" t="str">
        <f>IFERROR((-INDEX(Input_INV!$AF$2:$AR$13,MATCH($C$1,Input_INV!$E$2:$E$13,0),MATCH(L$4,Input_INV!$AF$18:$AR$18,0))/$W$5)*Assump_local!$H$634,"")</f>
        <v/>
      </c>
      <c r="M23" s="1213" t="str">
        <f>IFERROR(IF(Input!$C$2='Drop Downs'!$AR$4,0,(-INDEX(Input_INV!$AF$2:$AR$13,MATCH($C$1,Input_INV!$E$2:$E$13,0),MATCH(M$4,Input_INV!$AF$18:$AR$18,0))/$W$5)*Assump_local!$H$634),"")</f>
        <v/>
      </c>
      <c r="N23" s="1213" t="str">
        <f>IFERROR(IF(Input!$C$2='Drop Downs'!$AR$4,0,(-INDEX(Input_INV!$AF$2:$AR$13,MATCH($C$1,Input_INV!$E$2:$E$13,0),MATCH(N$4,Input_INV!$AF$18:$AR$18,0))/$W$5)*Assump_local!$H$634),"")</f>
        <v/>
      </c>
      <c r="O23" s="1213" t="str">
        <f>IFERROR(IF(Input!$C$2='Drop Downs'!$AR$4,0,(-INDEX(Input_INV!$AF$2:$AR$13,MATCH($C$1,Input_INV!$E$2:$E$13,0),MATCH(O$4,Input_INV!$AF$18:$AR$18,0))/$W$5)*Assump_local!$H$634),"")</f>
        <v/>
      </c>
      <c r="P23" s="1213" t="str">
        <f>IFERROR(IF(Input!$C$2='Drop Downs'!$AR$4,0,(-INDEX(Input_INV!$AF$2:$AR$13,MATCH($C$1,Input_INV!$E$2:$E$13,0),MATCH(P$4,Input_INV!$AF$18:$AR$18,0))/$W$5)*Assump_local!$H$634),"")</f>
        <v/>
      </c>
      <c r="Q23" s="1213" t="str">
        <f>IFERROR(IF(Input!$C$2='Drop Downs'!$AR$4,0,(-INDEX(Input_INV!$AF$2:$AR$13,MATCH($C$1,Input_INV!$E$2:$E$13,0),MATCH(Q$4,Input_INV!$AF$18:$AR$18,0))/$W$5)*Assump_local!$H$634),"")</f>
        <v/>
      </c>
      <c r="R23" s="1213" t="str">
        <f>IFERROR(IF(Input!$C$2='Drop Downs'!$AR$4,0,(-INDEX(Input_INV!$AF$2:$AR$13,MATCH($C$1,Input_INV!$E$2:$E$13,0),MATCH(R$4,Input_INV!$AF$18:$AR$18,0))/$W$5)*Assump_local!$H$634),"")</f>
        <v/>
      </c>
      <c r="T23" s="1205">
        <f t="shared" si="13"/>
        <v>0</v>
      </c>
      <c r="U23"/>
      <c r="V23"/>
      <c r="W23"/>
      <c r="X23"/>
      <c r="Y23"/>
      <c r="Z23"/>
      <c r="AA23"/>
      <c r="AB23"/>
    </row>
    <row r="24" spans="1:28" ht="5.25" customHeight="1">
      <c r="B24" s="1211"/>
      <c r="C24" s="1211"/>
      <c r="D24" s="1211"/>
      <c r="E24" s="1211"/>
      <c r="F24" s="1211"/>
      <c r="G24" s="1211"/>
      <c r="H24" s="1211"/>
      <c r="I24" s="1211"/>
      <c r="J24" s="1211"/>
      <c r="K24" s="1211"/>
      <c r="L24" s="1211"/>
      <c r="M24" s="1211"/>
      <c r="N24" s="1211"/>
      <c r="O24" s="1211"/>
      <c r="P24" s="1211"/>
      <c r="Q24" s="1211"/>
      <c r="R24" s="1211"/>
      <c r="T24" s="1211"/>
      <c r="U24"/>
      <c r="V24"/>
      <c r="W24"/>
      <c r="X24"/>
      <c r="Y24"/>
      <c r="Z24"/>
      <c r="AA24"/>
      <c r="AB24"/>
    </row>
    <row r="25" spans="1:28">
      <c r="B25" s="1204" t="s">
        <v>908</v>
      </c>
      <c r="C25" s="1219" t="str">
        <f t="shared" ref="C25:G25" si="15">IFERROR((C21+C23),"")</f>
        <v/>
      </c>
      <c r="D25" s="1219" t="str">
        <f t="shared" si="15"/>
        <v/>
      </c>
      <c r="E25" s="1219" t="str">
        <f t="shared" si="15"/>
        <v/>
      </c>
      <c r="F25" s="1219" t="str">
        <f t="shared" si="15"/>
        <v/>
      </c>
      <c r="G25" s="1219" t="str">
        <f t="shared" si="15"/>
        <v/>
      </c>
      <c r="H25" s="1205">
        <f t="shared" ref="H25:L25" si="16">IFERROR((H21+H23),0)</f>
        <v>0</v>
      </c>
      <c r="I25" s="1205">
        <f t="shared" si="16"/>
        <v>0</v>
      </c>
      <c r="J25" s="1205">
        <f t="shared" si="16"/>
        <v>0</v>
      </c>
      <c r="K25" s="1205">
        <f t="shared" si="16"/>
        <v>0</v>
      </c>
      <c r="L25" s="1205">
        <f t="shared" si="16"/>
        <v>0</v>
      </c>
      <c r="M25" s="1205">
        <f>IFERROR((M21+M23),0)</f>
        <v>0</v>
      </c>
      <c r="N25" s="1205">
        <f t="shared" ref="N25:R25" si="17">IFERROR((N21+N23),0)</f>
        <v>0</v>
      </c>
      <c r="O25" s="1205">
        <f t="shared" si="17"/>
        <v>0</v>
      </c>
      <c r="P25" s="1205">
        <f t="shared" si="17"/>
        <v>0</v>
      </c>
      <c r="Q25" s="1205">
        <f t="shared" si="17"/>
        <v>0</v>
      </c>
      <c r="R25" s="1205">
        <f t="shared" si="17"/>
        <v>0</v>
      </c>
      <c r="T25" s="1205">
        <f t="shared" si="13"/>
        <v>0</v>
      </c>
      <c r="U25"/>
      <c r="V25"/>
      <c r="W25"/>
      <c r="X25"/>
      <c r="Y25"/>
      <c r="Z25"/>
      <c r="AA25"/>
      <c r="AB25"/>
    </row>
    <row r="26" spans="1:28">
      <c r="B26" s="1209" t="s">
        <v>909</v>
      </c>
      <c r="C26" s="1215" t="str">
        <f t="shared" ref="C26:G26" si="18">IFERROR(-C25/C6,"")</f>
        <v/>
      </c>
      <c r="D26" s="1215" t="str">
        <f t="shared" si="18"/>
        <v/>
      </c>
      <c r="E26" s="1215" t="str">
        <f t="shared" si="18"/>
        <v/>
      </c>
      <c r="F26" s="1215" t="str">
        <f t="shared" si="18"/>
        <v/>
      </c>
      <c r="G26" s="1215" t="str">
        <f t="shared" si="18"/>
        <v/>
      </c>
      <c r="H26" s="1210" t="str">
        <f>IFERROR(H25/H6,"")</f>
        <v/>
      </c>
      <c r="I26" s="1210" t="str">
        <f t="shared" ref="I26:Q26" si="19">IFERROR(I25/I6,"")</f>
        <v/>
      </c>
      <c r="J26" s="1210" t="str">
        <f t="shared" si="19"/>
        <v/>
      </c>
      <c r="K26" s="1210" t="str">
        <f t="shared" si="19"/>
        <v/>
      </c>
      <c r="L26" s="1210" t="str">
        <f t="shared" si="19"/>
        <v/>
      </c>
      <c r="M26" s="1210" t="str">
        <f t="shared" si="19"/>
        <v/>
      </c>
      <c r="N26" s="1210" t="str">
        <f t="shared" si="19"/>
        <v/>
      </c>
      <c r="O26" s="1210" t="str">
        <f t="shared" si="19"/>
        <v/>
      </c>
      <c r="P26" s="1210" t="str">
        <f t="shared" si="19"/>
        <v/>
      </c>
      <c r="Q26" s="1210" t="str">
        <f t="shared" si="19"/>
        <v/>
      </c>
      <c r="R26" s="1211"/>
      <c r="T26" s="1210" t="str">
        <f>IFERROR(T25/T6,"")</f>
        <v/>
      </c>
      <c r="U26"/>
      <c r="V26"/>
      <c r="W26"/>
      <c r="X26"/>
      <c r="Y26"/>
      <c r="Z26"/>
      <c r="AA26"/>
      <c r="AB26"/>
    </row>
    <row r="27" spans="1:28" ht="5.25" customHeight="1">
      <c r="U27"/>
      <c r="V27"/>
      <c r="W27"/>
      <c r="X27"/>
      <c r="Y27"/>
      <c r="Z27"/>
      <c r="AA27"/>
      <c r="AB27"/>
    </row>
    <row r="28" spans="1:28" outlineLevel="1">
      <c r="B28" s="1204" t="s">
        <v>758</v>
      </c>
      <c r="C28" s="1204"/>
      <c r="D28" s="1204"/>
      <c r="E28" s="1204"/>
      <c r="F28" s="1204"/>
      <c r="G28" s="1211"/>
      <c r="H28" s="1211"/>
      <c r="I28" s="1211"/>
      <c r="J28" s="1211"/>
      <c r="K28" s="1211"/>
      <c r="L28" s="1211"/>
      <c r="M28" s="1211"/>
      <c r="N28" s="1211"/>
      <c r="O28" s="1211"/>
      <c r="P28" s="1211"/>
      <c r="Q28" s="1211"/>
      <c r="R28" s="1211"/>
      <c r="T28" s="1211"/>
      <c r="U28"/>
      <c r="V28"/>
      <c r="W28"/>
      <c r="X28"/>
      <c r="Y28"/>
      <c r="Z28"/>
      <c r="AA28"/>
      <c r="AB28"/>
    </row>
    <row r="29" spans="1:28" outlineLevel="1">
      <c r="B29" s="1211" t="s">
        <v>792</v>
      </c>
      <c r="C29" s="1211"/>
      <c r="D29" s="1211"/>
      <c r="E29" s="1211"/>
      <c r="F29" s="1211"/>
      <c r="G29" s="1211"/>
      <c r="H29" s="1220">
        <f>VLOOKUP(C1,Input!A15:D26,4,FALSE)</f>
        <v>120</v>
      </c>
      <c r="I29" s="1220">
        <f>H29</f>
        <v>120</v>
      </c>
      <c r="J29" s="1220">
        <f t="shared" ref="J29:Q29" si="20">I29</f>
        <v>120</v>
      </c>
      <c r="K29" s="1220">
        <f t="shared" si="20"/>
        <v>120</v>
      </c>
      <c r="L29" s="1220">
        <f t="shared" si="20"/>
        <v>120</v>
      </c>
      <c r="M29" s="1220">
        <f t="shared" si="20"/>
        <v>120</v>
      </c>
      <c r="N29" s="1220">
        <f t="shared" si="20"/>
        <v>120</v>
      </c>
      <c r="O29" s="1220">
        <f t="shared" si="20"/>
        <v>120</v>
      </c>
      <c r="P29" s="1220">
        <f t="shared" si="20"/>
        <v>120</v>
      </c>
      <c r="Q29" s="1220">
        <f t="shared" si="20"/>
        <v>120</v>
      </c>
      <c r="R29" s="1211"/>
      <c r="T29" s="1211"/>
      <c r="U29"/>
      <c r="V29"/>
      <c r="W29"/>
      <c r="X29"/>
      <c r="Y29"/>
      <c r="Z29"/>
      <c r="AA29"/>
      <c r="AB29"/>
    </row>
    <row r="30" spans="1:28" outlineLevel="1">
      <c r="B30" s="1211" t="s">
        <v>910</v>
      </c>
      <c r="C30" s="1218"/>
      <c r="D30" s="1218"/>
      <c r="E30" s="1218"/>
      <c r="F30" s="1218"/>
      <c r="G30" s="1218"/>
      <c r="H30" s="1213" t="str">
        <f>IFERROR(H6*H29/365,"")</f>
        <v/>
      </c>
      <c r="I30" s="1213" t="str">
        <f t="shared" ref="I30:Q30" si="21">IFERROR(I6*I29/365,"")</f>
        <v/>
      </c>
      <c r="J30" s="1213" t="str">
        <f t="shared" si="21"/>
        <v/>
      </c>
      <c r="K30" s="1213" t="str">
        <f t="shared" si="21"/>
        <v/>
      </c>
      <c r="L30" s="1213" t="str">
        <f t="shared" si="21"/>
        <v/>
      </c>
      <c r="M30" s="1213" t="str">
        <f t="shared" si="21"/>
        <v/>
      </c>
      <c r="N30" s="1213" t="str">
        <f t="shared" si="21"/>
        <v/>
      </c>
      <c r="O30" s="1213" t="str">
        <f t="shared" si="21"/>
        <v/>
      </c>
      <c r="P30" s="1213" t="str">
        <f t="shared" si="21"/>
        <v/>
      </c>
      <c r="Q30" s="1213" t="str">
        <f t="shared" si="21"/>
        <v/>
      </c>
      <c r="R30" s="1211"/>
      <c r="T30" s="1213"/>
      <c r="U30"/>
      <c r="V30"/>
      <c r="W30"/>
      <c r="X30"/>
      <c r="Y30"/>
      <c r="Z30"/>
      <c r="AA30"/>
      <c r="AB30"/>
    </row>
    <row r="31" spans="1:28" ht="5.25" customHeight="1" outlineLevel="1">
      <c r="B31" s="1204"/>
      <c r="C31" s="1204"/>
      <c r="D31" s="1204"/>
      <c r="E31" s="1204"/>
      <c r="F31" s="1204"/>
      <c r="G31" s="1211"/>
      <c r="H31" s="1211"/>
      <c r="I31" s="1211"/>
      <c r="J31" s="1211"/>
      <c r="K31" s="1211"/>
      <c r="L31" s="1211"/>
      <c r="M31" s="1211"/>
      <c r="N31" s="1211"/>
      <c r="O31" s="1211"/>
      <c r="P31" s="1211"/>
      <c r="Q31" s="1211"/>
      <c r="R31" s="1211"/>
      <c r="T31" s="1211"/>
      <c r="U31"/>
      <c r="V31"/>
      <c r="W31"/>
      <c r="X31"/>
      <c r="Y31"/>
      <c r="Z31"/>
      <c r="AA31"/>
      <c r="AB31"/>
    </row>
    <row r="32" spans="1:28" outlineLevel="1">
      <c r="B32" s="1211" t="s">
        <v>793</v>
      </c>
      <c r="C32" s="1211"/>
      <c r="D32" s="1211"/>
      <c r="E32" s="1211"/>
      <c r="F32" s="1211"/>
      <c r="G32" s="1211"/>
      <c r="H32" s="1220">
        <f>VLOOKUP(C1,Input!A28:D39,4,FALSE)</f>
        <v>90</v>
      </c>
      <c r="I32" s="1220">
        <f>H32</f>
        <v>90</v>
      </c>
      <c r="J32" s="1220">
        <f t="shared" ref="J32:Q32" si="22">I32</f>
        <v>90</v>
      </c>
      <c r="K32" s="1220">
        <f t="shared" si="22"/>
        <v>90</v>
      </c>
      <c r="L32" s="1220">
        <f t="shared" si="22"/>
        <v>90</v>
      </c>
      <c r="M32" s="1220">
        <f t="shared" si="22"/>
        <v>90</v>
      </c>
      <c r="N32" s="1220">
        <f t="shared" si="22"/>
        <v>90</v>
      </c>
      <c r="O32" s="1220">
        <f t="shared" si="22"/>
        <v>90</v>
      </c>
      <c r="P32" s="1220">
        <f t="shared" si="22"/>
        <v>90</v>
      </c>
      <c r="Q32" s="1220">
        <f t="shared" si="22"/>
        <v>90</v>
      </c>
      <c r="R32" s="1211"/>
      <c r="T32" s="1211"/>
      <c r="U32"/>
      <c r="V32"/>
      <c r="W32"/>
      <c r="X32"/>
      <c r="Y32"/>
      <c r="Z32"/>
      <c r="AA32"/>
      <c r="AB32"/>
    </row>
    <row r="33" spans="2:28" outlineLevel="1">
      <c r="B33" s="1211" t="s">
        <v>911</v>
      </c>
      <c r="C33" s="1218"/>
      <c r="D33" s="1218"/>
      <c r="E33" s="1218"/>
      <c r="F33" s="1218"/>
      <c r="G33" s="1218"/>
      <c r="H33" s="1213">
        <f>IFERROR(-H9*H32/365,0)</f>
        <v>0</v>
      </c>
      <c r="I33" s="1213" t="str">
        <f t="shared" ref="I33:Q33" si="23">IFERROR(-I9*I32/365,"")</f>
        <v/>
      </c>
      <c r="J33" s="1213" t="str">
        <f t="shared" si="23"/>
        <v/>
      </c>
      <c r="K33" s="1213" t="str">
        <f t="shared" si="23"/>
        <v/>
      </c>
      <c r="L33" s="1213" t="str">
        <f t="shared" si="23"/>
        <v/>
      </c>
      <c r="M33" s="1213" t="str">
        <f t="shared" si="23"/>
        <v/>
      </c>
      <c r="N33" s="1213" t="str">
        <f t="shared" si="23"/>
        <v/>
      </c>
      <c r="O33" s="1213" t="str">
        <f t="shared" si="23"/>
        <v/>
      </c>
      <c r="P33" s="1213" t="str">
        <f t="shared" si="23"/>
        <v/>
      </c>
      <c r="Q33" s="1213" t="str">
        <f t="shared" si="23"/>
        <v/>
      </c>
      <c r="R33" s="1211"/>
      <c r="T33" s="1213"/>
      <c r="U33"/>
      <c r="V33"/>
      <c r="W33"/>
      <c r="X33"/>
      <c r="Y33"/>
      <c r="Z33"/>
      <c r="AA33"/>
      <c r="AB33"/>
    </row>
    <row r="34" spans="2:28" ht="5.25" customHeight="1" outlineLevel="1">
      <c r="B34" s="1211"/>
      <c r="C34" s="1211"/>
      <c r="D34" s="1211"/>
      <c r="E34" s="1211"/>
      <c r="F34" s="1211"/>
      <c r="G34" s="1211"/>
      <c r="H34" s="1211"/>
      <c r="I34" s="1211"/>
      <c r="J34" s="1211"/>
      <c r="K34" s="1211"/>
      <c r="L34" s="1211"/>
      <c r="M34" s="1211"/>
      <c r="N34" s="1211"/>
      <c r="O34" s="1211"/>
      <c r="P34" s="1211"/>
      <c r="Q34" s="1211"/>
      <c r="R34" s="1211"/>
      <c r="T34" s="1211"/>
      <c r="U34"/>
      <c r="V34"/>
      <c r="W34"/>
      <c r="X34"/>
      <c r="Y34"/>
      <c r="Z34"/>
      <c r="AA34"/>
      <c r="AB34"/>
    </row>
    <row r="35" spans="2:28" outlineLevel="1">
      <c r="B35" s="1211" t="s">
        <v>794</v>
      </c>
      <c r="C35" s="1211"/>
      <c r="D35" s="1211"/>
      <c r="E35" s="1211"/>
      <c r="F35" s="1211"/>
      <c r="G35" s="1211"/>
      <c r="H35" s="1221">
        <f>VLOOKUP(C1,Input!A41:D52,4,FALSE)</f>
        <v>-60</v>
      </c>
      <c r="I35" s="1221">
        <f>H35</f>
        <v>-60</v>
      </c>
      <c r="J35" s="1221">
        <f t="shared" ref="J35:Q35" si="24">I35</f>
        <v>-60</v>
      </c>
      <c r="K35" s="1221">
        <f t="shared" si="24"/>
        <v>-60</v>
      </c>
      <c r="L35" s="1221">
        <f t="shared" si="24"/>
        <v>-60</v>
      </c>
      <c r="M35" s="1221">
        <f t="shared" si="24"/>
        <v>-60</v>
      </c>
      <c r="N35" s="1221">
        <f t="shared" si="24"/>
        <v>-60</v>
      </c>
      <c r="O35" s="1221">
        <f t="shared" si="24"/>
        <v>-60</v>
      </c>
      <c r="P35" s="1221">
        <f t="shared" si="24"/>
        <v>-60</v>
      </c>
      <c r="Q35" s="1221">
        <f t="shared" si="24"/>
        <v>-60</v>
      </c>
      <c r="R35" s="1211"/>
      <c r="T35" s="1211"/>
      <c r="U35"/>
      <c r="V35"/>
      <c r="W35"/>
      <c r="X35"/>
      <c r="Y35"/>
      <c r="Z35"/>
      <c r="AA35"/>
      <c r="AB35"/>
    </row>
    <row r="36" spans="2:28" outlineLevel="1">
      <c r="B36" s="1211" t="s">
        <v>912</v>
      </c>
      <c r="C36" s="1218"/>
      <c r="D36" s="1218"/>
      <c r="E36" s="1218"/>
      <c r="F36" s="1218"/>
      <c r="G36" s="1218"/>
      <c r="H36" s="1213">
        <f>IFERROR(-H9*H35/365,0)</f>
        <v>0</v>
      </c>
      <c r="I36" s="1213">
        <f t="shared" ref="I36:Q36" si="25">IFERROR(-I9*I35/365,0)</f>
        <v>0</v>
      </c>
      <c r="J36" s="1213">
        <f t="shared" si="25"/>
        <v>0</v>
      </c>
      <c r="K36" s="1213">
        <f t="shared" si="25"/>
        <v>0</v>
      </c>
      <c r="L36" s="1213">
        <f t="shared" si="25"/>
        <v>0</v>
      </c>
      <c r="M36" s="1213">
        <f t="shared" si="25"/>
        <v>0</v>
      </c>
      <c r="N36" s="1213">
        <f t="shared" si="25"/>
        <v>0</v>
      </c>
      <c r="O36" s="1213">
        <f t="shared" si="25"/>
        <v>0</v>
      </c>
      <c r="P36" s="1213">
        <f t="shared" si="25"/>
        <v>0</v>
      </c>
      <c r="Q36" s="1213">
        <f t="shared" si="25"/>
        <v>0</v>
      </c>
      <c r="R36" s="1211"/>
      <c r="T36" s="1213"/>
      <c r="U36"/>
      <c r="V36"/>
      <c r="W36"/>
      <c r="X36"/>
      <c r="Y36"/>
      <c r="Z36"/>
      <c r="AA36"/>
      <c r="AB36"/>
    </row>
    <row r="37" spans="2:28" ht="5.25" customHeight="1" outlineLevel="1">
      <c r="B37" s="1204"/>
      <c r="C37" s="1204"/>
      <c r="D37" s="1204"/>
      <c r="E37" s="1204"/>
      <c r="F37" s="1204"/>
      <c r="G37" s="1211"/>
      <c r="H37" s="1211"/>
      <c r="I37" s="1211"/>
      <c r="J37" s="1211"/>
      <c r="K37" s="1211"/>
      <c r="L37" s="1211"/>
      <c r="M37" s="1211"/>
      <c r="N37" s="1211"/>
      <c r="O37" s="1211"/>
      <c r="P37" s="1211"/>
      <c r="Q37" s="1211"/>
      <c r="R37" s="1211"/>
      <c r="T37" s="1211"/>
      <c r="U37"/>
      <c r="V37"/>
      <c r="W37"/>
      <c r="X37"/>
      <c r="Y37"/>
      <c r="Z37"/>
      <c r="AA37"/>
      <c r="AB37"/>
    </row>
    <row r="38" spans="2:28" outlineLevel="1">
      <c r="B38" s="1211" t="s">
        <v>913</v>
      </c>
      <c r="C38" s="1213">
        <f t="shared" ref="C38:O38" si="26">IFERROR(C33+C30+C36,0)</f>
        <v>0</v>
      </c>
      <c r="D38" s="1213">
        <f t="shared" si="26"/>
        <v>0</v>
      </c>
      <c r="E38" s="1213">
        <f t="shared" si="26"/>
        <v>0</v>
      </c>
      <c r="F38" s="1213">
        <f t="shared" si="26"/>
        <v>0</v>
      </c>
      <c r="G38" s="1213">
        <f t="shared" si="26"/>
        <v>0</v>
      </c>
      <c r="H38" s="1213">
        <f t="shared" si="26"/>
        <v>0</v>
      </c>
      <c r="I38" s="1213">
        <f t="shared" si="26"/>
        <v>0</v>
      </c>
      <c r="J38" s="1213">
        <f t="shared" si="26"/>
        <v>0</v>
      </c>
      <c r="K38" s="1213">
        <f t="shared" si="26"/>
        <v>0</v>
      </c>
      <c r="L38" s="1213">
        <f t="shared" si="26"/>
        <v>0</v>
      </c>
      <c r="M38" s="1213">
        <f t="shared" si="26"/>
        <v>0</v>
      </c>
      <c r="N38" s="1213">
        <f t="shared" si="26"/>
        <v>0</v>
      </c>
      <c r="O38" s="1213">
        <f t="shared" si="26"/>
        <v>0</v>
      </c>
      <c r="P38" s="1213">
        <f>IFERROR(P33+P30+P36,0)</f>
        <v>0</v>
      </c>
      <c r="Q38" s="1213">
        <f t="shared" ref="Q38:R38" si="27">IFERROR(Q33+Q30+Q36,0)</f>
        <v>0</v>
      </c>
      <c r="R38" s="1213">
        <f t="shared" si="27"/>
        <v>0</v>
      </c>
      <c r="T38" s="1213"/>
    </row>
    <row r="39" spans="2:28">
      <c r="B39" s="1211" t="s">
        <v>914</v>
      </c>
      <c r="C39" s="1211"/>
      <c r="D39" s="1211"/>
      <c r="E39" s="1211"/>
      <c r="F39" s="1211"/>
      <c r="G39" s="1211"/>
      <c r="H39" s="1213">
        <f>G38-H38</f>
        <v>0</v>
      </c>
      <c r="I39" s="1213">
        <f t="shared" ref="I39:R39" si="28">H38-I38</f>
        <v>0</v>
      </c>
      <c r="J39" s="1213">
        <f t="shared" si="28"/>
        <v>0</v>
      </c>
      <c r="K39" s="1213">
        <f t="shared" si="28"/>
        <v>0</v>
      </c>
      <c r="L39" s="1213">
        <f t="shared" si="28"/>
        <v>0</v>
      </c>
      <c r="M39" s="1213">
        <f t="shared" si="28"/>
        <v>0</v>
      </c>
      <c r="N39" s="1213">
        <f t="shared" si="28"/>
        <v>0</v>
      </c>
      <c r="O39" s="1213">
        <f t="shared" si="28"/>
        <v>0</v>
      </c>
      <c r="P39" s="1213">
        <f t="shared" si="28"/>
        <v>0</v>
      </c>
      <c r="Q39" s="1213">
        <f t="shared" si="28"/>
        <v>0</v>
      </c>
      <c r="R39" s="1213">
        <f t="shared" si="28"/>
        <v>0</v>
      </c>
      <c r="T39" s="1213">
        <f>SUM(C39:R39)</f>
        <v>0</v>
      </c>
    </row>
    <row r="40" spans="2:28" ht="5.25" hidden="1" customHeight="1" outlineLevel="1">
      <c r="B40" s="1211"/>
      <c r="C40" s="1211"/>
      <c r="D40" s="1211"/>
      <c r="E40" s="1211"/>
      <c r="F40" s="1211"/>
      <c r="G40" s="1211"/>
      <c r="H40" s="1218"/>
      <c r="I40" s="1218"/>
      <c r="J40" s="1218"/>
      <c r="K40" s="1218"/>
      <c r="L40" s="1218"/>
      <c r="M40" s="1218"/>
      <c r="N40" s="1218"/>
      <c r="O40" s="1218"/>
      <c r="P40" s="1218"/>
      <c r="Q40" s="1218"/>
      <c r="R40" s="1218"/>
      <c r="T40" s="1218"/>
    </row>
    <row r="41" spans="2:28" hidden="1" outlineLevel="1">
      <c r="B41" s="1211" t="s">
        <v>915</v>
      </c>
      <c r="C41" s="1211"/>
      <c r="D41" s="1211"/>
      <c r="E41" s="1211"/>
      <c r="F41" s="1211"/>
      <c r="G41" s="1211"/>
      <c r="H41" s="1222">
        <f>H32+H29+H35</f>
        <v>150</v>
      </c>
      <c r="I41" s="1222">
        <f t="shared" ref="I41:Q41" si="29">I32+I29+I35</f>
        <v>150</v>
      </c>
      <c r="J41" s="1222">
        <f t="shared" si="29"/>
        <v>150</v>
      </c>
      <c r="K41" s="1222">
        <f t="shared" si="29"/>
        <v>150</v>
      </c>
      <c r="L41" s="1222">
        <f t="shared" si="29"/>
        <v>150</v>
      </c>
      <c r="M41" s="1222">
        <f t="shared" si="29"/>
        <v>150</v>
      </c>
      <c r="N41" s="1222">
        <f t="shared" si="29"/>
        <v>150</v>
      </c>
      <c r="O41" s="1222">
        <f t="shared" si="29"/>
        <v>150</v>
      </c>
      <c r="P41" s="1222">
        <f t="shared" si="29"/>
        <v>150</v>
      </c>
      <c r="Q41" s="1222">
        <f t="shared" si="29"/>
        <v>150</v>
      </c>
      <c r="R41" s="1211"/>
      <c r="S41" s="1211"/>
      <c r="T41" s="1211"/>
    </row>
    <row r="42" spans="2:28" ht="5.25" customHeight="1" collapsed="1"/>
    <row r="43" spans="2:28">
      <c r="B43" s="1223" t="s">
        <v>916</v>
      </c>
      <c r="C43" s="1223"/>
      <c r="D43" s="1223"/>
      <c r="E43" s="1223"/>
      <c r="F43" s="1223"/>
      <c r="G43" s="1223"/>
      <c r="H43" s="1224"/>
      <c r="I43" s="1224"/>
      <c r="J43" s="1224"/>
      <c r="K43" s="1224"/>
      <c r="L43" s="1224"/>
      <c r="M43" s="1224"/>
      <c r="N43" s="1224"/>
      <c r="O43" s="1224"/>
      <c r="P43" s="1224"/>
      <c r="Q43" s="1224"/>
      <c r="R43" s="1223"/>
      <c r="T43" s="1223"/>
    </row>
    <row r="44" spans="2:28">
      <c r="B44" s="1211" t="s">
        <v>908</v>
      </c>
      <c r="C44" s="1211"/>
      <c r="D44" s="1211"/>
      <c r="E44" s="1211"/>
      <c r="F44" s="1211"/>
      <c r="G44" s="1211"/>
      <c r="H44" s="1213">
        <f t="shared" ref="H44:Q44" si="30">H25</f>
        <v>0</v>
      </c>
      <c r="I44" s="1213">
        <f t="shared" si="30"/>
        <v>0</v>
      </c>
      <c r="J44" s="1213">
        <f t="shared" si="30"/>
        <v>0</v>
      </c>
      <c r="K44" s="1213">
        <f t="shared" si="30"/>
        <v>0</v>
      </c>
      <c r="L44" s="1213">
        <f t="shared" si="30"/>
        <v>0</v>
      </c>
      <c r="M44" s="1213">
        <f t="shared" si="30"/>
        <v>0</v>
      </c>
      <c r="N44" s="1213">
        <f t="shared" si="30"/>
        <v>0</v>
      </c>
      <c r="O44" s="1213">
        <f t="shared" si="30"/>
        <v>0</v>
      </c>
      <c r="P44" s="1213">
        <f t="shared" si="30"/>
        <v>0</v>
      </c>
      <c r="Q44" s="1213">
        <f t="shared" si="30"/>
        <v>0</v>
      </c>
      <c r="R44" s="1218"/>
      <c r="T44" s="1205">
        <f t="shared" ref="T44:T46" si="31">SUM(C44:Q44)</f>
        <v>0</v>
      </c>
    </row>
    <row r="45" spans="2:28">
      <c r="B45" s="1211" t="s">
        <v>917</v>
      </c>
      <c r="C45" s="1211"/>
      <c r="D45" s="1211"/>
      <c r="E45" s="1211"/>
      <c r="F45" s="1211"/>
      <c r="G45" s="1211"/>
      <c r="H45" s="1213">
        <f>-H25*Input!$E$54</f>
        <v>0</v>
      </c>
      <c r="I45" s="1213">
        <f>-I25*Input!$E$54</f>
        <v>0</v>
      </c>
      <c r="J45" s="1213">
        <f>-J25*Input!$E$54</f>
        <v>0</v>
      </c>
      <c r="K45" s="1213">
        <f>-K25*Input!$E$54</f>
        <v>0</v>
      </c>
      <c r="L45" s="1213">
        <f>-L25*Input!$E$54</f>
        <v>0</v>
      </c>
      <c r="M45" s="1213">
        <f>-M25*Input!$E$54</f>
        <v>0</v>
      </c>
      <c r="N45" s="1213">
        <f>-N25*Input!$E$54</f>
        <v>0</v>
      </c>
      <c r="O45" s="1213">
        <f>-O25*Input!$E$54</f>
        <v>0</v>
      </c>
      <c r="P45" s="1213">
        <f>IFERROR(-P25*Input!$E$54,"")</f>
        <v>0</v>
      </c>
      <c r="Q45" s="1213">
        <f>IFERROR(-Q25*Input!$E$54,"")</f>
        <v>0</v>
      </c>
      <c r="R45" s="1218"/>
      <c r="T45" s="1205">
        <f t="shared" si="31"/>
        <v>0</v>
      </c>
    </row>
    <row r="46" spans="2:28">
      <c r="B46" s="1211" t="s">
        <v>840</v>
      </c>
      <c r="C46" s="1211"/>
      <c r="D46" s="1211"/>
      <c r="E46" s="1211"/>
      <c r="F46" s="1211"/>
      <c r="G46" s="1211"/>
      <c r="H46" s="1213" t="e">
        <f t="shared" ref="H46:O46" si="32">-H23</f>
        <v>#VALUE!</v>
      </c>
      <c r="I46" s="1213" t="e">
        <f t="shared" si="32"/>
        <v>#VALUE!</v>
      </c>
      <c r="J46" s="1213" t="e">
        <f t="shared" si="32"/>
        <v>#VALUE!</v>
      </c>
      <c r="K46" s="1213" t="e">
        <f t="shared" si="32"/>
        <v>#VALUE!</v>
      </c>
      <c r="L46" s="1213" t="e">
        <f t="shared" si="32"/>
        <v>#VALUE!</v>
      </c>
      <c r="M46" s="1213" t="e">
        <f t="shared" si="32"/>
        <v>#VALUE!</v>
      </c>
      <c r="N46" s="1213" t="e">
        <f t="shared" si="32"/>
        <v>#VALUE!</v>
      </c>
      <c r="O46" s="1213" t="e">
        <f t="shared" si="32"/>
        <v>#VALUE!</v>
      </c>
      <c r="P46" s="1213" t="str">
        <f>IFERROR(-P23,"")</f>
        <v/>
      </c>
      <c r="Q46" s="1213" t="str">
        <f>IFERROR(-Q23,"")</f>
        <v/>
      </c>
      <c r="R46" s="1218"/>
      <c r="T46" s="1205" t="e">
        <f t="shared" si="31"/>
        <v>#VALUE!</v>
      </c>
    </row>
    <row r="47" spans="2:28">
      <c r="B47" s="1211" t="s">
        <v>918</v>
      </c>
      <c r="C47" s="1211"/>
      <c r="D47" s="1211"/>
      <c r="E47" s="1211"/>
      <c r="F47" s="1211"/>
      <c r="G47" s="1211"/>
      <c r="H47" s="1213">
        <f>H39</f>
        <v>0</v>
      </c>
      <c r="I47" s="1213">
        <f t="shared" ref="I47:N47" si="33">I39</f>
        <v>0</v>
      </c>
      <c r="J47" s="1213">
        <f t="shared" si="33"/>
        <v>0</v>
      </c>
      <c r="K47" s="1213">
        <f t="shared" si="33"/>
        <v>0</v>
      </c>
      <c r="L47" s="1213">
        <f t="shared" si="33"/>
        <v>0</v>
      </c>
      <c r="M47" s="1213">
        <f t="shared" si="33"/>
        <v>0</v>
      </c>
      <c r="N47" s="1213">
        <f t="shared" si="33"/>
        <v>0</v>
      </c>
      <c r="O47" s="1213">
        <f>O39</f>
        <v>0</v>
      </c>
      <c r="P47" s="1213">
        <f>P39</f>
        <v>0</v>
      </c>
      <c r="Q47" s="1213">
        <f>Q39</f>
        <v>0</v>
      </c>
      <c r="R47" s="1213">
        <f>R39</f>
        <v>0</v>
      </c>
      <c r="T47" s="1213">
        <f>SUM(C47:S47)</f>
        <v>0</v>
      </c>
    </row>
    <row r="48" spans="2:28">
      <c r="B48" s="1204" t="s">
        <v>919</v>
      </c>
      <c r="C48" s="1219">
        <f t="shared" ref="C48:G48" si="34">SUM(C44:C47)</f>
        <v>0</v>
      </c>
      <c r="D48" s="1219">
        <f t="shared" si="34"/>
        <v>0</v>
      </c>
      <c r="E48" s="1219">
        <f t="shared" si="34"/>
        <v>0</v>
      </c>
      <c r="F48" s="1219">
        <f t="shared" si="34"/>
        <v>0</v>
      </c>
      <c r="G48" s="1219">
        <f t="shared" si="34"/>
        <v>0</v>
      </c>
      <c r="H48" s="1205" t="e">
        <f>SUM(H44:H47)</f>
        <v>#VALUE!</v>
      </c>
      <c r="I48" s="1205" t="e">
        <f t="shared" ref="I48:Q48" si="35">SUM(I44:I47)</f>
        <v>#VALUE!</v>
      </c>
      <c r="J48" s="1205" t="e">
        <f t="shared" si="35"/>
        <v>#VALUE!</v>
      </c>
      <c r="K48" s="1205" t="e">
        <f t="shared" si="35"/>
        <v>#VALUE!</v>
      </c>
      <c r="L48" s="1205" t="e">
        <f t="shared" si="35"/>
        <v>#VALUE!</v>
      </c>
      <c r="M48" s="1205" t="e">
        <f t="shared" si="35"/>
        <v>#VALUE!</v>
      </c>
      <c r="N48" s="1205" t="e">
        <f t="shared" si="35"/>
        <v>#VALUE!</v>
      </c>
      <c r="O48" s="1205" t="e">
        <f t="shared" si="35"/>
        <v>#VALUE!</v>
      </c>
      <c r="P48" s="1205">
        <f t="shared" si="35"/>
        <v>0</v>
      </c>
      <c r="Q48" s="1205">
        <f t="shared" si="35"/>
        <v>0</v>
      </c>
      <c r="R48" s="1205">
        <f>SUM(R44:R47)</f>
        <v>0</v>
      </c>
      <c r="T48" s="1205" t="e">
        <f>SUM(C48:R48)</f>
        <v>#VALUE!</v>
      </c>
    </row>
    <row r="49" spans="2:20" ht="5.25" customHeight="1"/>
    <row r="50" spans="2:20">
      <c r="B50" s="1204" t="s">
        <v>920</v>
      </c>
      <c r="C50" s="1225">
        <f>IFERROR((-INDEX(Input_INV!$F$2:$R$13,MATCH($C$1,Input_INV!$E$2:$E$13,0),MATCH(C$4,Input_INV!$F$18:$R$18,0))/$W$5)*Assump_local!$H$634,0)</f>
        <v>0</v>
      </c>
      <c r="D50" s="1225">
        <f>IFERROR((-INDEX(Input_INV!$F$2:$R$13,MATCH($C$1,Input_INV!$E$2:$E$13,0),MATCH(D$4,Input_INV!$F$18:$R$18,0))/$W$5)*Assump_local!$H$634,0)</f>
        <v>0</v>
      </c>
      <c r="E50" s="1225">
        <f>IFERROR((-INDEX(Input_INV!$F$2:$R$13,MATCH($C$1,Input_INV!$E$2:$E$13,0),MATCH(E$4,Input_INV!$F$18:$R$18,0))/$W$5)*Assump_local!$H$634,0)</f>
        <v>0</v>
      </c>
      <c r="F50" s="1225">
        <f>IFERROR((-INDEX(Input_INV!$F$2:$R$13,MATCH($C$1,Input_INV!$E$2:$E$13,0),MATCH(F$4,Input_INV!$F$18:$R$18,0))/$W$5)*Assump_local!$H$634,0)</f>
        <v>0</v>
      </c>
      <c r="G50" s="1225">
        <f>IFERROR((-INDEX(Input_INV!$F$2:$R$13,MATCH($C$1,Input_INV!$E$2:$E$13,0),MATCH(G$4,Input_INV!$F$18:$R$18,0))/$W$5)*Assump_local!$H$634,0)</f>
        <v>0</v>
      </c>
      <c r="H50" s="1225">
        <f>IFERROR((-INDEX(Input_INV!$F$2:$R$13,MATCH($C$1,Input_INV!$E$2:$E$13,0),MATCH(H$4,Input_INV!$F$18:$R$18,0))/$W$5)*Assump_local!$H$634,0)</f>
        <v>0</v>
      </c>
      <c r="I50" s="1225">
        <f>IFERROR((-INDEX(Input_INV!$F$2:$R$13,MATCH($C$1,Input_INV!$E$2:$E$13,0),MATCH(I$4,Input_INV!$F$18:$R$18,0))/$W$5)*Assump_local!$H$634,0)</f>
        <v>0</v>
      </c>
      <c r="J50" s="1225">
        <f>IFERROR((-INDEX(Input_INV!$F$2:$R$13,MATCH($C$1,Input_INV!$E$2:$E$13,0),MATCH(J$4,Input_INV!$F$18:$R$18,0))/$W$5)*Assump_local!$H$634,0)</f>
        <v>0</v>
      </c>
      <c r="K50" s="1225">
        <f>IFERROR((-INDEX(Input_INV!$F$2:$R$13,MATCH($C$1,Input_INV!$E$2:$E$13,0),MATCH(K$4,Input_INV!$F$18:$R$18,0))/$W$5)*Assump_local!$H$634,0)</f>
        <v>0</v>
      </c>
      <c r="L50" s="1225">
        <f>IFERROR((-INDEX(Input_INV!$F$2:$R$13,MATCH($C$1,Input_INV!$E$2:$E$13,0),MATCH(L$4,Input_INV!$F$18:$R$18,0))/$W$5)*Assump_local!$H$634,0)</f>
        <v>0</v>
      </c>
      <c r="M50" s="1225">
        <f>IFERROR((-INDEX(Input_INV!$F$2:$R$13,MATCH($C$1,Input_INV!$E$2:$E$13,0),MATCH(M$4,Input_INV!$F$18:$R$18,0))/$W$5)*Assump_local!$H$634,0)</f>
        <v>0</v>
      </c>
      <c r="N50" s="1225">
        <f>IFERROR((-INDEX(Input_INV!$F$2:$R$13,MATCH($C$1,Input_INV!$E$2:$E$13,0),MATCH(N$4,Input_INV!$F$18:$R$18,0))/$W$5)*Assump_local!$H$634,0)</f>
        <v>0</v>
      </c>
      <c r="O50" s="1225">
        <f>IFERROR((-INDEX(Input_INV!$F$2:$R$13,MATCH($C$1,Input_INV!$E$2:$E$13,0),MATCH(O$4,Input_INV!$F$18:$R$18,0))/$W$5)*Assump_local!$H$634,0)</f>
        <v>0</v>
      </c>
      <c r="P50" s="1225">
        <f>IFERROR((-INDEX(Input_INV!$F$2:$R$13,MATCH($C$1,Input_INV!$E$2:$E$13,0),MATCH(P$4,Input_INV!$F$18:$R$18,0))/$W$5)*Assump_local!$H$634,0)</f>
        <v>0</v>
      </c>
      <c r="Q50" s="1225">
        <f>IFERROR((-INDEX(Input_INV!$F$2:$R$13,MATCH($C$1,Input_INV!$E$2:$E$13,0),MATCH(Q$4,Input_INV!$F$18:$R$18,0))/$W$5)*Assump_local!$H$634,0)</f>
        <v>0</v>
      </c>
      <c r="R50" s="1225">
        <f>IFERROR((-INDEX(Input_INV!$F$2:$R$13,MATCH($C$1,Input_INV!$E$2:$E$13,0),MATCH(R$4,Input_INV!$F$18:$R$18,0))/$W$5)*Assump_local!$H$634,0)</f>
        <v>0</v>
      </c>
      <c r="T50" s="1205">
        <f>SUM(C50:Q50)</f>
        <v>0</v>
      </c>
    </row>
    <row r="51" spans="2:20" ht="5.25" customHeight="1"/>
    <row r="52" spans="2:20">
      <c r="B52" s="1211" t="s">
        <v>919</v>
      </c>
      <c r="C52" s="1213">
        <f t="shared" ref="C52:Q52" si="36">C48</f>
        <v>0</v>
      </c>
      <c r="D52" s="1213">
        <f t="shared" si="36"/>
        <v>0</v>
      </c>
      <c r="E52" s="1213">
        <f t="shared" si="36"/>
        <v>0</v>
      </c>
      <c r="F52" s="1213">
        <f t="shared" si="36"/>
        <v>0</v>
      </c>
      <c r="G52" s="1213">
        <f t="shared" si="36"/>
        <v>0</v>
      </c>
      <c r="H52" s="1213" t="e">
        <f t="shared" si="36"/>
        <v>#VALUE!</v>
      </c>
      <c r="I52" s="1213" t="e">
        <f t="shared" si="36"/>
        <v>#VALUE!</v>
      </c>
      <c r="J52" s="1213" t="e">
        <f t="shared" si="36"/>
        <v>#VALUE!</v>
      </c>
      <c r="K52" s="1213" t="e">
        <f t="shared" si="36"/>
        <v>#VALUE!</v>
      </c>
      <c r="L52" s="1213" t="e">
        <f t="shared" si="36"/>
        <v>#VALUE!</v>
      </c>
      <c r="M52" s="1213" t="e">
        <f t="shared" si="36"/>
        <v>#VALUE!</v>
      </c>
      <c r="N52" s="1213" t="e">
        <f t="shared" si="36"/>
        <v>#VALUE!</v>
      </c>
      <c r="O52" s="1213" t="e">
        <f t="shared" si="36"/>
        <v>#VALUE!</v>
      </c>
      <c r="P52" s="1213">
        <f t="shared" si="36"/>
        <v>0</v>
      </c>
      <c r="Q52" s="1213">
        <f t="shared" si="36"/>
        <v>0</v>
      </c>
      <c r="R52" s="1213">
        <f>R48</f>
        <v>0</v>
      </c>
      <c r="T52" s="1205" t="e">
        <f t="shared" ref="T52:T95" si="37">SUM(C52:R52)</f>
        <v>#VALUE!</v>
      </c>
    </row>
    <row r="53" spans="2:20">
      <c r="B53" s="1211" t="s">
        <v>921</v>
      </c>
      <c r="C53" s="1213">
        <f t="shared" ref="C53:F53" si="38">C50</f>
        <v>0</v>
      </c>
      <c r="D53" s="1213">
        <f t="shared" si="38"/>
        <v>0</v>
      </c>
      <c r="E53" s="1213">
        <f t="shared" si="38"/>
        <v>0</v>
      </c>
      <c r="F53" s="1213">
        <f t="shared" si="38"/>
        <v>0</v>
      </c>
      <c r="G53" s="1213">
        <f>G50</f>
        <v>0</v>
      </c>
      <c r="H53" s="1213">
        <f t="shared" ref="H53:O53" si="39">H50</f>
        <v>0</v>
      </c>
      <c r="I53" s="1213">
        <f t="shared" si="39"/>
        <v>0</v>
      </c>
      <c r="J53" s="1213">
        <f t="shared" si="39"/>
        <v>0</v>
      </c>
      <c r="K53" s="1213">
        <f t="shared" si="39"/>
        <v>0</v>
      </c>
      <c r="L53" s="1213">
        <f t="shared" si="39"/>
        <v>0</v>
      </c>
      <c r="M53" s="1213">
        <f t="shared" si="39"/>
        <v>0</v>
      </c>
      <c r="N53" s="1213">
        <f t="shared" si="39"/>
        <v>0</v>
      </c>
      <c r="O53" s="1213">
        <f t="shared" si="39"/>
        <v>0</v>
      </c>
      <c r="P53" s="1213"/>
      <c r="Q53" s="1213"/>
      <c r="R53" s="1213">
        <f>R50</f>
        <v>0</v>
      </c>
      <c r="T53" s="1205">
        <f t="shared" si="37"/>
        <v>0</v>
      </c>
    </row>
    <row r="54" spans="2:20" ht="5.25" customHeight="1">
      <c r="B54" s="1211"/>
      <c r="C54" s="1211"/>
      <c r="D54" s="1211"/>
      <c r="E54" s="1211"/>
      <c r="F54" s="1211"/>
      <c r="G54" s="1211"/>
      <c r="H54" s="1211"/>
      <c r="I54" s="1211"/>
      <c r="J54" s="1211"/>
      <c r="K54" s="1211"/>
      <c r="L54" s="1211"/>
      <c r="M54" s="1211"/>
      <c r="N54" s="1211"/>
      <c r="O54" s="1211"/>
      <c r="P54" s="1211"/>
      <c r="Q54" s="1211"/>
      <c r="R54" s="1211"/>
      <c r="T54" s="1211"/>
    </row>
    <row r="55" spans="2:20">
      <c r="B55" s="1211" t="s">
        <v>922</v>
      </c>
      <c r="C55" s="1213">
        <f t="shared" ref="C55:Q55" si="40">C53+C52</f>
        <v>0</v>
      </c>
      <c r="D55" s="1213">
        <f t="shared" si="40"/>
        <v>0</v>
      </c>
      <c r="E55" s="1213">
        <f t="shared" si="40"/>
        <v>0</v>
      </c>
      <c r="F55" s="1213">
        <f t="shared" si="40"/>
        <v>0</v>
      </c>
      <c r="G55" s="1213">
        <f t="shared" si="40"/>
        <v>0</v>
      </c>
      <c r="H55" s="1213" t="e">
        <f>H53+H52</f>
        <v>#VALUE!</v>
      </c>
      <c r="I55" s="1213" t="e">
        <f t="shared" si="40"/>
        <v>#VALUE!</v>
      </c>
      <c r="J55" s="1213" t="e">
        <f t="shared" si="40"/>
        <v>#VALUE!</v>
      </c>
      <c r="K55" s="1213" t="e">
        <f t="shared" si="40"/>
        <v>#VALUE!</v>
      </c>
      <c r="L55" s="1213" t="e">
        <f t="shared" si="40"/>
        <v>#VALUE!</v>
      </c>
      <c r="M55" s="1213" t="e">
        <f t="shared" si="40"/>
        <v>#VALUE!</v>
      </c>
      <c r="N55" s="1213" t="e">
        <f t="shared" si="40"/>
        <v>#VALUE!</v>
      </c>
      <c r="O55" s="1213" t="e">
        <f t="shared" si="40"/>
        <v>#VALUE!</v>
      </c>
      <c r="P55" s="1213">
        <f t="shared" si="40"/>
        <v>0</v>
      </c>
      <c r="Q55" s="1213">
        <f t="shared" si="40"/>
        <v>0</v>
      </c>
      <c r="R55" s="1213">
        <f>R53+R52</f>
        <v>0</v>
      </c>
      <c r="T55" s="1205" t="e">
        <f t="shared" si="37"/>
        <v>#VALUE!</v>
      </c>
    </row>
    <row r="56" spans="2:20">
      <c r="B56" s="1204" t="s">
        <v>923</v>
      </c>
      <c r="C56" s="1205">
        <f>C55</f>
        <v>0</v>
      </c>
      <c r="D56" s="1205">
        <f>C56+D55</f>
        <v>0</v>
      </c>
      <c r="E56" s="1205">
        <f t="shared" ref="E56:G56" si="41">D56+E55</f>
        <v>0</v>
      </c>
      <c r="F56" s="1205">
        <f t="shared" si="41"/>
        <v>0</v>
      </c>
      <c r="G56" s="1205">
        <f t="shared" si="41"/>
        <v>0</v>
      </c>
      <c r="H56" s="1205" t="e">
        <f>G56+H55</f>
        <v>#VALUE!</v>
      </c>
      <c r="I56" s="1205" t="e">
        <f t="shared" ref="I56:L56" si="42">H56+I55</f>
        <v>#VALUE!</v>
      </c>
      <c r="J56" s="1205" t="e">
        <f t="shared" si="42"/>
        <v>#VALUE!</v>
      </c>
      <c r="K56" s="1205" t="e">
        <f t="shared" si="42"/>
        <v>#VALUE!</v>
      </c>
      <c r="L56" s="1205" t="e">
        <f t="shared" si="42"/>
        <v>#VALUE!</v>
      </c>
      <c r="M56" s="1205" t="e">
        <f t="shared" ref="M56:R56" si="43">L56+M55</f>
        <v>#VALUE!</v>
      </c>
      <c r="N56" s="1205" t="e">
        <f t="shared" si="43"/>
        <v>#VALUE!</v>
      </c>
      <c r="O56" s="1205" t="e">
        <f t="shared" si="43"/>
        <v>#VALUE!</v>
      </c>
      <c r="P56" s="1205" t="e">
        <f t="shared" si="43"/>
        <v>#VALUE!</v>
      </c>
      <c r="Q56" s="1205" t="e">
        <f t="shared" si="43"/>
        <v>#VALUE!</v>
      </c>
      <c r="R56" s="1205" t="e">
        <f t="shared" si="43"/>
        <v>#VALUE!</v>
      </c>
      <c r="T56" s="1213"/>
    </row>
    <row r="57" spans="2:20" ht="5.25" customHeight="1">
      <c r="B57" s="1211"/>
      <c r="C57" s="1211"/>
      <c r="D57" s="1211"/>
      <c r="E57" s="1211"/>
      <c r="F57" s="1211"/>
      <c r="G57" s="1211"/>
      <c r="H57" s="1211"/>
      <c r="I57" s="1211"/>
      <c r="J57" s="1211"/>
      <c r="K57" s="1211"/>
      <c r="L57" s="1211"/>
      <c r="M57" s="1211"/>
      <c r="N57" s="1211"/>
      <c r="O57" s="1211"/>
      <c r="P57" s="1211"/>
      <c r="Q57" s="1211"/>
      <c r="R57" s="1211"/>
      <c r="T57" s="1211"/>
    </row>
    <row r="58" spans="2:20">
      <c r="B58" s="1211" t="s">
        <v>924</v>
      </c>
      <c r="C58" s="1213">
        <f>C52/(1+Input!$E$56)^C$2</f>
        <v>0</v>
      </c>
      <c r="D58" s="1213">
        <f>D52/(1+Input!$E$56)^D$2</f>
        <v>0</v>
      </c>
      <c r="E58" s="1213">
        <f>E52/(1+Input!$E$56)^E$2</f>
        <v>0</v>
      </c>
      <c r="F58" s="1213">
        <f>F52/(1+Input!$E$56)^F$2</f>
        <v>0</v>
      </c>
      <c r="G58" s="1213">
        <f>G52/(1+Input!$E$56)^G$2</f>
        <v>0</v>
      </c>
      <c r="H58" s="1213" t="e">
        <f>H52/(1+Input!$E$56)^H$2</f>
        <v>#VALUE!</v>
      </c>
      <c r="I58" s="1213" t="e">
        <f>I52/(1+Input!$E$56)^I$2</f>
        <v>#VALUE!</v>
      </c>
      <c r="J58" s="1213" t="e">
        <f>J52/(1+Input!$E$56)^J$2</f>
        <v>#VALUE!</v>
      </c>
      <c r="K58" s="1213" t="e">
        <f>K52/(1+Input!$E$56)^K$2</f>
        <v>#VALUE!</v>
      </c>
      <c r="L58" s="1213" t="e">
        <f>L52/(1+Input!$E$56)^L$2</f>
        <v>#VALUE!</v>
      </c>
      <c r="M58" s="1213" t="e">
        <f>M52/(1+Input!$E$56)^M$2</f>
        <v>#VALUE!</v>
      </c>
      <c r="N58" s="1213" t="e">
        <f>N52/(1+Input!$E$56)^N$2</f>
        <v>#VALUE!</v>
      </c>
      <c r="O58" s="1213" t="e">
        <f>O52/(1+Input!$E$56)^O$2</f>
        <v>#VALUE!</v>
      </c>
      <c r="P58" s="1213">
        <f>P52/(1+Input!$E$56)^P$2</f>
        <v>0</v>
      </c>
      <c r="Q58" s="1213">
        <f>Q52/(1+Input!$E$56)^Q$2</f>
        <v>0</v>
      </c>
      <c r="R58" s="1213">
        <f>R52/(1+Input!$E$56)^R$2</f>
        <v>0</v>
      </c>
      <c r="T58" s="1205" t="e">
        <f t="shared" si="37"/>
        <v>#VALUE!</v>
      </c>
    </row>
    <row r="59" spans="2:20">
      <c r="B59" s="1211" t="s">
        <v>925</v>
      </c>
      <c r="C59" s="1213">
        <f>C53/(1+Input!$E$56)^C$2</f>
        <v>0</v>
      </c>
      <c r="D59" s="1213">
        <f>D53/(1+Input!$E$56)^D$2</f>
        <v>0</v>
      </c>
      <c r="E59" s="1213">
        <f>E53/(1+Input!$E$56)^E$2</f>
        <v>0</v>
      </c>
      <c r="F59" s="1213">
        <f>F53/(1+Input!$E$56)^F$2</f>
        <v>0</v>
      </c>
      <c r="G59" s="1213">
        <f>G53/(1+Input!$E$56)^G$2</f>
        <v>0</v>
      </c>
      <c r="H59" s="1213">
        <f>H53/(1+Input!$E$56)^H$2</f>
        <v>0</v>
      </c>
      <c r="I59" s="1213">
        <f>I53/(1+Input!$E$56)^I$2</f>
        <v>0</v>
      </c>
      <c r="J59" s="1213">
        <f>J53/(1+Input!$E$56)^J$2</f>
        <v>0</v>
      </c>
      <c r="K59" s="1213">
        <f>K53/(1+Input!$E$56)^K$2</f>
        <v>0</v>
      </c>
      <c r="L59" s="1213">
        <f>L53/(1+Input!$E$56)^L$2</f>
        <v>0</v>
      </c>
      <c r="M59" s="1213">
        <f>M53/(1+Input!$E$56)^M$2</f>
        <v>0</v>
      </c>
      <c r="N59" s="1213">
        <f>N53/(1+Input!$E$56)^N$2</f>
        <v>0</v>
      </c>
      <c r="O59" s="1213">
        <f>O53/(1+Input!$E$56)^O$2</f>
        <v>0</v>
      </c>
      <c r="P59" s="1213"/>
      <c r="Q59" s="1213"/>
      <c r="R59" s="1213">
        <f>R53/(1+Input!$E$56)^R$2</f>
        <v>0</v>
      </c>
      <c r="T59" s="1205">
        <f t="shared" si="37"/>
        <v>0</v>
      </c>
    </row>
    <row r="60" spans="2:20" ht="5.25" customHeight="1">
      <c r="B60" s="1211"/>
      <c r="C60" s="1211"/>
      <c r="D60" s="1211"/>
      <c r="E60" s="1211"/>
      <c r="F60" s="1211"/>
      <c r="G60" s="1211"/>
      <c r="H60" s="1211"/>
      <c r="I60" s="1211"/>
      <c r="J60" s="1211"/>
      <c r="K60" s="1211"/>
      <c r="L60" s="1211"/>
      <c r="M60" s="1211"/>
      <c r="N60" s="1211"/>
      <c r="O60" s="1211"/>
      <c r="P60" s="1211"/>
      <c r="Q60" s="1211"/>
      <c r="R60" s="1211"/>
      <c r="T60" s="1211"/>
    </row>
    <row r="61" spans="2:20">
      <c r="B61" s="1211" t="s">
        <v>926</v>
      </c>
      <c r="C61" s="1213">
        <f>C55/(1+Input!$E$56)^C$2</f>
        <v>0</v>
      </c>
      <c r="D61" s="1213">
        <f>D55/(1+Input!$E$56)^D$2</f>
        <v>0</v>
      </c>
      <c r="E61" s="1213">
        <f>E55/(1+Input!$E$56)^E$2</f>
        <v>0</v>
      </c>
      <c r="F61" s="1213">
        <f>F55/(1+Input!$E$56)^F$2</f>
        <v>0</v>
      </c>
      <c r="G61" s="1213">
        <f>G55/(1+Input!$E$56)^G$2</f>
        <v>0</v>
      </c>
      <c r="H61" s="1213" t="e">
        <f>H55/(1+Input!$E$56)^H$2</f>
        <v>#VALUE!</v>
      </c>
      <c r="I61" s="1213" t="e">
        <f>I55/(1+Input!$E$56)^I$2</f>
        <v>#VALUE!</v>
      </c>
      <c r="J61" s="1213" t="e">
        <f>J55/(1+Input!$E$56)^J$2</f>
        <v>#VALUE!</v>
      </c>
      <c r="K61" s="1213" t="e">
        <f>K55/(1+Input!$E$56)^K$2</f>
        <v>#VALUE!</v>
      </c>
      <c r="L61" s="1213" t="e">
        <f>L55/(1+Input!$E$56)^L$2</f>
        <v>#VALUE!</v>
      </c>
      <c r="M61" s="1213" t="e">
        <f>M55/(1+Input!$E$56)^M$2</f>
        <v>#VALUE!</v>
      </c>
      <c r="N61" s="1213" t="e">
        <f>N55/(1+Input!$E$56)^N$2</f>
        <v>#VALUE!</v>
      </c>
      <c r="O61" s="1213" t="e">
        <f>O55/(1+Input!$E$56)^O$2</f>
        <v>#VALUE!</v>
      </c>
      <c r="P61" s="1213">
        <f>P55/(1+Input!$E$56)^P$2</f>
        <v>0</v>
      </c>
      <c r="Q61" s="1213">
        <f>Q55/(1+Input!$E$56)^Q$2</f>
        <v>0</v>
      </c>
      <c r="R61" s="1213">
        <f>R55/(1+Input!$E$56)^R$2</f>
        <v>0</v>
      </c>
      <c r="T61" s="1205" t="e">
        <f t="shared" si="37"/>
        <v>#VALUE!</v>
      </c>
    </row>
    <row r="62" spans="2:20">
      <c r="B62" s="1204" t="s">
        <v>927</v>
      </c>
      <c r="C62" s="1205">
        <f>C61</f>
        <v>0</v>
      </c>
      <c r="D62" s="1205">
        <f>C62+D61</f>
        <v>0</v>
      </c>
      <c r="E62" s="1205">
        <f t="shared" ref="E62:G62" si="44">D62+E61</f>
        <v>0</v>
      </c>
      <c r="F62" s="1205">
        <f t="shared" si="44"/>
        <v>0</v>
      </c>
      <c r="G62" s="1205">
        <f t="shared" si="44"/>
        <v>0</v>
      </c>
      <c r="H62" s="1205" t="e">
        <f>G62+H61</f>
        <v>#VALUE!</v>
      </c>
      <c r="I62" s="1205" t="e">
        <f t="shared" ref="I62:N62" si="45">H62+I61</f>
        <v>#VALUE!</v>
      </c>
      <c r="J62" s="1205" t="e">
        <f t="shared" si="45"/>
        <v>#VALUE!</v>
      </c>
      <c r="K62" s="1205" t="e">
        <f t="shared" si="45"/>
        <v>#VALUE!</v>
      </c>
      <c r="L62" s="1205" t="e">
        <f t="shared" si="45"/>
        <v>#VALUE!</v>
      </c>
      <c r="M62" s="1205" t="e">
        <f t="shared" si="45"/>
        <v>#VALUE!</v>
      </c>
      <c r="N62" s="1205" t="e">
        <f t="shared" si="45"/>
        <v>#VALUE!</v>
      </c>
      <c r="O62" s="1205" t="e">
        <f>N62+O61</f>
        <v>#VALUE!</v>
      </c>
      <c r="P62" s="1205" t="e">
        <f>O62+P61</f>
        <v>#VALUE!</v>
      </c>
      <c r="Q62" s="1205" t="e">
        <f>P62+Q61</f>
        <v>#VALUE!</v>
      </c>
      <c r="R62" s="1205" t="e">
        <f>Q62+R61</f>
        <v>#VALUE!</v>
      </c>
      <c r="T62" s="1213"/>
    </row>
    <row r="63" spans="2:20" s="1226" customFormat="1">
      <c r="B63" s="1226" t="s">
        <v>928</v>
      </c>
      <c r="C63" s="1226" t="e">
        <f t="shared" ref="C63:R63" si="46">IF(C4/1=$C$67,1-C56/C55,0)</f>
        <v>#N/A</v>
      </c>
      <c r="D63" s="1226" t="e">
        <f t="shared" si="46"/>
        <v>#N/A</v>
      </c>
      <c r="E63" s="1226" t="e">
        <f t="shared" si="46"/>
        <v>#N/A</v>
      </c>
      <c r="F63" s="1226" t="e">
        <f t="shared" si="46"/>
        <v>#N/A</v>
      </c>
      <c r="G63" s="1226" t="e">
        <f t="shared" si="46"/>
        <v>#N/A</v>
      </c>
      <c r="H63" s="1226" t="e">
        <f t="shared" si="46"/>
        <v>#N/A</v>
      </c>
      <c r="I63" s="1226" t="e">
        <f t="shared" si="46"/>
        <v>#N/A</v>
      </c>
      <c r="J63" s="1226" t="e">
        <f t="shared" si="46"/>
        <v>#N/A</v>
      </c>
      <c r="K63" s="1226" t="e">
        <f t="shared" si="46"/>
        <v>#N/A</v>
      </c>
      <c r="L63" s="1226" t="e">
        <f t="shared" si="46"/>
        <v>#N/A</v>
      </c>
      <c r="M63" s="1226" t="e">
        <f t="shared" si="46"/>
        <v>#N/A</v>
      </c>
      <c r="N63" s="1226" t="e">
        <f t="shared" si="46"/>
        <v>#N/A</v>
      </c>
      <c r="O63" s="1226" t="e">
        <f t="shared" si="46"/>
        <v>#N/A</v>
      </c>
      <c r="P63" s="1226" t="e">
        <f t="shared" si="46"/>
        <v>#N/A</v>
      </c>
      <c r="Q63" s="1226" t="e">
        <f t="shared" si="46"/>
        <v>#N/A</v>
      </c>
      <c r="R63" s="1226" t="e">
        <f t="shared" si="46"/>
        <v>#N/A</v>
      </c>
    </row>
    <row r="64" spans="2:20">
      <c r="B64" s="1226" t="s">
        <v>929</v>
      </c>
      <c r="C64" s="1226" t="e">
        <f t="shared" ref="C64:R64" si="47">IF(C4/1=$C$68,1-C62/C61,0)</f>
        <v>#N/A</v>
      </c>
      <c r="D64" s="1226" t="e">
        <f t="shared" si="47"/>
        <v>#N/A</v>
      </c>
      <c r="E64" s="1226" t="e">
        <f t="shared" si="47"/>
        <v>#N/A</v>
      </c>
      <c r="F64" s="1226" t="e">
        <f t="shared" si="47"/>
        <v>#N/A</v>
      </c>
      <c r="G64" s="1226" t="e">
        <f t="shared" si="47"/>
        <v>#N/A</v>
      </c>
      <c r="H64" s="1226" t="e">
        <f t="shared" si="47"/>
        <v>#N/A</v>
      </c>
      <c r="I64" s="1226" t="e">
        <f t="shared" si="47"/>
        <v>#N/A</v>
      </c>
      <c r="J64" s="1226" t="e">
        <f t="shared" si="47"/>
        <v>#N/A</v>
      </c>
      <c r="K64" s="1226" t="e">
        <f t="shared" si="47"/>
        <v>#N/A</v>
      </c>
      <c r="L64" s="1226" t="e">
        <f t="shared" si="47"/>
        <v>#N/A</v>
      </c>
      <c r="M64" s="1226" t="e">
        <f t="shared" si="47"/>
        <v>#N/A</v>
      </c>
      <c r="N64" s="1226" t="e">
        <f t="shared" si="47"/>
        <v>#N/A</v>
      </c>
      <c r="O64" s="1226" t="e">
        <f t="shared" si="47"/>
        <v>#N/A</v>
      </c>
      <c r="P64" s="1226" t="e">
        <f t="shared" si="47"/>
        <v>#N/A</v>
      </c>
      <c r="Q64" s="1226" t="e">
        <f t="shared" si="47"/>
        <v>#N/A</v>
      </c>
      <c r="R64" s="1226" t="e">
        <f t="shared" si="47"/>
        <v>#N/A</v>
      </c>
    </row>
    <row r="65" spans="2:9" ht="15">
      <c r="B65" s="1204" t="s">
        <v>625</v>
      </c>
      <c r="C65" s="1219" t="e">
        <f>T61</f>
        <v>#VALUE!</v>
      </c>
      <c r="D65"/>
      <c r="E65"/>
      <c r="F65"/>
      <c r="G65"/>
      <c r="H65"/>
      <c r="I65" s="1227"/>
    </row>
    <row r="66" spans="2:9">
      <c r="B66" s="1204" t="s">
        <v>930</v>
      </c>
      <c r="C66" s="1228" t="str">
        <f>IFERROR(IRR(C55:R55),"n/a")</f>
        <v>n/a</v>
      </c>
      <c r="D66"/>
      <c r="E66"/>
      <c r="F66"/>
      <c r="G66"/>
      <c r="H66"/>
    </row>
    <row r="67" spans="2:9">
      <c r="B67" s="1204" t="s">
        <v>931</v>
      </c>
      <c r="C67" s="1229" t="e">
        <f>C68-IF(MIN(Input_INV!F295:T295)=0,C68,MIN(Input_INV!F295:T295))+1</f>
        <v>#N/A</v>
      </c>
      <c r="D67" t="s">
        <v>932</v>
      </c>
      <c r="E67"/>
      <c r="F67"/>
      <c r="G67"/>
      <c r="H67"/>
    </row>
    <row r="68" spans="2:9">
      <c r="B68" s="1204" t="s">
        <v>933</v>
      </c>
      <c r="C68" s="1230" t="e">
        <f>INDEX(H4:R4,MATCH(,INDEX(-(H62:R62&lt;0),),))</f>
        <v>#N/A</v>
      </c>
      <c r="D68" s="1231" t="s">
        <v>934</v>
      </c>
      <c r="E68"/>
      <c r="F68"/>
      <c r="G68"/>
      <c r="H68"/>
    </row>
    <row r="69" spans="2:9">
      <c r="B69" s="1232" t="s">
        <v>935</v>
      </c>
      <c r="C69" s="1233" t="str">
        <f>IFERROR(T58/ABS(T59),"n/a")</f>
        <v>n/a</v>
      </c>
      <c r="D69"/>
      <c r="E69"/>
      <c r="F69"/>
      <c r="G69"/>
      <c r="H69"/>
    </row>
    <row r="70" spans="2:9" ht="18">
      <c r="B70" s="1234" t="str">
        <f>Input!C2</f>
        <v>Generics</v>
      </c>
      <c r="C70"/>
      <c r="D70"/>
      <c r="E70"/>
      <c r="F70"/>
      <c r="G70"/>
      <c r="H70"/>
    </row>
    <row r="71" spans="2:9">
      <c r="B71"/>
      <c r="C71"/>
    </row>
    <row r="72" spans="2:9">
      <c r="B72"/>
      <c r="C72"/>
    </row>
    <row r="73" spans="2:9">
      <c r="B73"/>
      <c r="C73"/>
    </row>
    <row r="74" spans="2:9">
      <c r="B74"/>
      <c r="C74"/>
    </row>
    <row r="89" spans="2:20">
      <c r="B89" s="1172" t="s">
        <v>936</v>
      </c>
      <c r="C89" s="1235">
        <f>IFERROR(C6/(1+Input!$E$56)^C2,0)</f>
        <v>0</v>
      </c>
      <c r="D89" s="1235">
        <f>IFERROR(D6/(1+Input!$E$56)^D2,0)</f>
        <v>0</v>
      </c>
      <c r="E89" s="1235">
        <f>IFERROR(E6/(1+Input!$E$56)^E2,0)</f>
        <v>0</v>
      </c>
      <c r="F89" s="1235">
        <f>IFERROR(F6/(1+Input!$E$56)^F2,0)</f>
        <v>0</v>
      </c>
      <c r="G89" s="1235">
        <f>IFERROR(G6/(1+Input!$E$56)^G2,0)</f>
        <v>0</v>
      </c>
      <c r="H89" s="1235">
        <f>IFERROR(H6/(1+Input!$E$56)^H2,0)</f>
        <v>0</v>
      </c>
      <c r="I89" s="1235">
        <f>IFERROR(I6/(1+Input!$E$56)^I2,0)</f>
        <v>0</v>
      </c>
      <c r="J89" s="1235">
        <f>IFERROR(J6/(1+Input!$E$56)^J2,0)</f>
        <v>0</v>
      </c>
      <c r="K89" s="1235">
        <f>IFERROR(K6/(1+Input!$E$56)^K2,0)</f>
        <v>0</v>
      </c>
      <c r="L89" s="1235">
        <f>IFERROR(L6/(1+Input!$E$56)^L2,0)</f>
        <v>0</v>
      </c>
      <c r="M89" s="1235">
        <f>IFERROR(M6/(1+Input!$E$56)^M2,0)</f>
        <v>0</v>
      </c>
      <c r="N89" s="1235">
        <f>IFERROR(N6/(1+Input!$E$56)^N2,0)</f>
        <v>0</v>
      </c>
      <c r="O89" s="1235">
        <f>IFERROR(O6/(1+Input!$E$56)^O2,0)</f>
        <v>0</v>
      </c>
      <c r="P89" s="1235">
        <f>IFERROR(P6/(1+Input!$E$56)^P2,0)</f>
        <v>0</v>
      </c>
      <c r="Q89" s="1235">
        <f>IFERROR(Q6/(1+Input!$E$56)^Q2,0)</f>
        <v>0</v>
      </c>
      <c r="R89" s="1235">
        <f>IFERROR(R6/(1+Input!$E$56)^R2,0)</f>
        <v>0</v>
      </c>
      <c r="S89" s="1235"/>
      <c r="T89" s="1235">
        <f t="shared" si="37"/>
        <v>0</v>
      </c>
    </row>
    <row r="90" spans="2:20">
      <c r="B90" s="1172" t="s">
        <v>937</v>
      </c>
      <c r="C90" s="1235">
        <f>IFERROR(C9/(1+Input!$E$56)^C2,0)</f>
        <v>0</v>
      </c>
      <c r="D90" s="1235">
        <f>IFERROR(D9/(1+Input!$E$56)^D2,0)</f>
        <v>0</v>
      </c>
      <c r="E90" s="1235">
        <f>IFERROR(E9/(1+Input!$E$56)^E2,0)</f>
        <v>0</v>
      </c>
      <c r="F90" s="1235">
        <f>IFERROR(F9/(1+Input!$E$56)^F2,0)</f>
        <v>0</v>
      </c>
      <c r="G90" s="1235">
        <f>IFERROR(G9/(1+Input!$E$56)^G2,0)</f>
        <v>0</v>
      </c>
      <c r="H90" s="1235">
        <f>IFERROR(H9/(1+Input!$E$56)^H2,0)</f>
        <v>0</v>
      </c>
      <c r="I90" s="1235">
        <f>IFERROR(I9/(1+Input!$E$56)^I2,0)</f>
        <v>0</v>
      </c>
      <c r="J90" s="1235">
        <f>IFERROR(J9/(1+Input!$E$56)^J2,0)</f>
        <v>0</v>
      </c>
      <c r="K90" s="1235">
        <f>IFERROR(K9/(1+Input!$E$56)^K2,0)</f>
        <v>0</v>
      </c>
      <c r="L90" s="1235">
        <f>IFERROR(L9/(1+Input!$E$56)^L2,0)</f>
        <v>0</v>
      </c>
      <c r="M90" s="1235">
        <f>IFERROR(M9/(1+Input!$E$56)^M2,0)</f>
        <v>0</v>
      </c>
      <c r="N90" s="1235">
        <f>IFERROR(N9/(1+Input!$E$56)^N2,0)</f>
        <v>0</v>
      </c>
      <c r="O90" s="1235">
        <f>IFERROR(O9/(1+Input!$E$56)^O2,0)</f>
        <v>0</v>
      </c>
      <c r="P90" s="1235">
        <f>IFERROR(P9/(1+Input!$E$56)^P2,0)</f>
        <v>0</v>
      </c>
      <c r="Q90" s="1235">
        <f>IFERROR(Q9/(1+Input!$E$56)^Q2,0)</f>
        <v>0</v>
      </c>
      <c r="R90" s="1235">
        <f>IFERROR(R9/(1+Input!$E$56)^R2,0)</f>
        <v>0</v>
      </c>
      <c r="S90" s="1235"/>
      <c r="T90" s="1235">
        <f t="shared" si="37"/>
        <v>0</v>
      </c>
    </row>
    <row r="91" spans="2:20">
      <c r="B91" s="1172" t="s">
        <v>938</v>
      </c>
      <c r="C91" s="1235">
        <f>IFERROR(C15/(1+Input!$E$56)^C2,0)</f>
        <v>0</v>
      </c>
      <c r="D91" s="1235">
        <f>IFERROR(D15/(1+Input!$E$56)^D2,0)</f>
        <v>0</v>
      </c>
      <c r="E91" s="1235">
        <f>IFERROR(E15/(1+Input!$E$56)^E2,0)</f>
        <v>0</v>
      </c>
      <c r="F91" s="1235">
        <f>IFERROR(F15/(1+Input!$E$56)^F2,0)</f>
        <v>0</v>
      </c>
      <c r="G91" s="1235">
        <f>IFERROR(G15/(1+Input!$E$56)^G2,0)</f>
        <v>0</v>
      </c>
      <c r="H91" s="1235">
        <f>IFERROR(H15/(1+Input!$E$56)^H2,0)</f>
        <v>0</v>
      </c>
      <c r="I91" s="1235">
        <f>IFERROR(I15/(1+Input!$E$56)^I2,0)</f>
        <v>0</v>
      </c>
      <c r="J91" s="1235">
        <f>IFERROR(J15/(1+Input!$E$56)^J2,0)</f>
        <v>0</v>
      </c>
      <c r="K91" s="1235">
        <f>IFERROR(K15/(1+Input!$E$56)^K2,0)</f>
        <v>0</v>
      </c>
      <c r="L91" s="1235">
        <f>IFERROR(L15/(1+Input!$E$56)^L2,0)</f>
        <v>0</v>
      </c>
      <c r="M91" s="1235">
        <f>IFERROR(M15/(1+Input!$E$56)^M2,0)</f>
        <v>0</v>
      </c>
      <c r="N91" s="1235">
        <f>IFERROR(N15/(1+Input!$E$56)^N2,0)</f>
        <v>0</v>
      </c>
      <c r="O91" s="1235">
        <f>IFERROR(O15/(1+Input!$E$56)^O2,0)</f>
        <v>0</v>
      </c>
      <c r="P91" s="1235">
        <f>IFERROR(P15/(1+Input!$E$56)^P2,0)</f>
        <v>0</v>
      </c>
      <c r="Q91" s="1235">
        <f>IFERROR(Q15/(1+Input!$E$56)^Q2,0)</f>
        <v>0</v>
      </c>
      <c r="R91" s="1235">
        <f>IFERROR(R15/(1+Input!$E$56)^R2,0)</f>
        <v>0</v>
      </c>
      <c r="S91" s="1235"/>
      <c r="T91" s="1235">
        <f t="shared" si="37"/>
        <v>0</v>
      </c>
    </row>
    <row r="92" spans="2:20">
      <c r="B92" s="1172" t="s">
        <v>939</v>
      </c>
      <c r="C92" s="1235">
        <f>IFERROR((C17+C18+C19)/(1+Input!$E$56)^C2,0)</f>
        <v>0</v>
      </c>
      <c r="D92" s="1235">
        <f>IFERROR((D17+D18+D19)/(1+Input!$E$56)^D2,0)</f>
        <v>0</v>
      </c>
      <c r="E92" s="1235">
        <f>IFERROR((E17+E18+E19)/(1+Input!$E$56)^E2,0)</f>
        <v>0</v>
      </c>
      <c r="F92" s="1235">
        <f>IFERROR((F17+F18+F19)/(1+Input!$E$56)^F2,0)</f>
        <v>0</v>
      </c>
      <c r="G92" s="1235">
        <f>IFERROR((G17+G18+G19)/(1+Input!$E$56)^G2,0)</f>
        <v>0</v>
      </c>
      <c r="H92" s="1235">
        <f>IFERROR((H17+H18+H19)/(1+Input!$E$56)^H2,0)</f>
        <v>0</v>
      </c>
      <c r="I92" s="1235">
        <f>IFERROR((I17+I18+I19)/(1+Input!$E$56)^I2,0)</f>
        <v>0</v>
      </c>
      <c r="J92" s="1235">
        <f>IFERROR((J17+J18+J19)/(1+Input!$E$56)^J2,0)</f>
        <v>0</v>
      </c>
      <c r="K92" s="1235">
        <f>IFERROR((K17+K18+K19)/(1+Input!$E$56)^K2,0)</f>
        <v>0</v>
      </c>
      <c r="L92" s="1235">
        <f>IFERROR((L17+L18+L19)/(1+Input!$E$56)^L2,0)</f>
        <v>0</v>
      </c>
      <c r="M92" s="1235">
        <f>IFERROR((M17+M18+M19)/(1+Input!$E$56)^M2,0)</f>
        <v>0</v>
      </c>
      <c r="N92" s="1235">
        <f>IFERROR((N17+N18+N19)/(1+Input!$E$56)^N2,0)</f>
        <v>0</v>
      </c>
      <c r="O92" s="1235">
        <f>IFERROR((O17+O18+O19)/(1+Input!$E$56)^O2,0)</f>
        <v>0</v>
      </c>
      <c r="P92" s="1235">
        <f>IFERROR((P17+P18+P19)/(1+Input!$E$56)^P2,0)</f>
        <v>0</v>
      </c>
      <c r="Q92" s="1235">
        <f>IFERROR((Q17+Q18+Q19)/(1+Input!$E$56)^Q2,0)</f>
        <v>0</v>
      </c>
      <c r="R92" s="1235">
        <f>IFERROR((R17+R18+R19)/(1+Input!$E$56)^R2,0)</f>
        <v>0</v>
      </c>
      <c r="S92" s="1235"/>
      <c r="T92" s="1235">
        <f t="shared" si="37"/>
        <v>0</v>
      </c>
    </row>
    <row r="93" spans="2:20">
      <c r="B93" s="1172" t="s">
        <v>940</v>
      </c>
      <c r="C93" s="1235">
        <f>IFERROR(C45/(1+Input!$E$56)^C2,0)</f>
        <v>0</v>
      </c>
      <c r="D93" s="1235">
        <f>IFERROR(D45/(1+Input!$E$56)^D2,0)</f>
        <v>0</v>
      </c>
      <c r="E93" s="1235">
        <f>IFERROR(E45/(1+Input!$E$56)^E2,0)</f>
        <v>0</v>
      </c>
      <c r="F93" s="1235">
        <f>IFERROR(F45/(1+Input!$E$56)^F2,0)</f>
        <v>0</v>
      </c>
      <c r="G93" s="1235">
        <f>IFERROR(G45/(1+Input!$E$56)^G2,0)</f>
        <v>0</v>
      </c>
      <c r="H93" s="1235">
        <f>IFERROR(H45/(1+Input!$E$56)^H2,0)</f>
        <v>0</v>
      </c>
      <c r="I93" s="1235">
        <f>IFERROR(I45/(1+Input!$E$56)^I2,0)</f>
        <v>0</v>
      </c>
      <c r="J93" s="1235">
        <f>IFERROR(J45/(1+Input!$E$56)^J2,0)</f>
        <v>0</v>
      </c>
      <c r="K93" s="1235">
        <f>IFERROR(K45/(1+Input!$E$56)^K2,0)</f>
        <v>0</v>
      </c>
      <c r="L93" s="1235">
        <f>IFERROR(L45/(1+Input!$E$56)^L2,0)</f>
        <v>0</v>
      </c>
      <c r="M93" s="1235">
        <f>IFERROR(M45/(1+Input!$E$56)^M2,0)</f>
        <v>0</v>
      </c>
      <c r="N93" s="1235">
        <f>IFERROR(N45/(1+Input!$E$56)^N2,0)</f>
        <v>0</v>
      </c>
      <c r="O93" s="1235">
        <f>IFERROR(O45/(1+Input!$E$56)^O2,0)</f>
        <v>0</v>
      </c>
      <c r="P93" s="1235">
        <f>IFERROR(P45/(1+Input!$E$56)^P2,0)</f>
        <v>0</v>
      </c>
      <c r="Q93" s="1235">
        <f>IFERROR(Q45/(1+Input!$E$56)^Q2,0)</f>
        <v>0</v>
      </c>
      <c r="R93" s="1235">
        <f>IFERROR(R45/(1+Input!$E$56)^R2,0)</f>
        <v>0</v>
      </c>
      <c r="S93" s="1235"/>
      <c r="T93" s="1235">
        <f t="shared" si="37"/>
        <v>0</v>
      </c>
    </row>
    <row r="94" spans="2:20">
      <c r="B94" s="1172" t="s">
        <v>941</v>
      </c>
      <c r="C94" s="1235">
        <f>IFERROR(C39/(1+Input!$E$56)^C2,0)</f>
        <v>0</v>
      </c>
      <c r="D94" s="1235">
        <f>IFERROR(D39/(1+Input!$E$56)^D2,0)</f>
        <v>0</v>
      </c>
      <c r="E94" s="1235">
        <f>IFERROR(E39/(1+Input!$E$56)^E2,0)</f>
        <v>0</v>
      </c>
      <c r="F94" s="1235">
        <f>IFERROR(F39/(1+Input!$E$56)^F2,0)</f>
        <v>0</v>
      </c>
      <c r="G94" s="1235">
        <f>IFERROR(G39/(1+Input!$E$56)^G2,0)</f>
        <v>0</v>
      </c>
      <c r="H94" s="1235">
        <f>IFERROR(H39/(1+Input!$E$56)^H2,0)</f>
        <v>0</v>
      </c>
      <c r="I94" s="1235">
        <f>IFERROR(I39/(1+Input!$E$56)^I2,0)</f>
        <v>0</v>
      </c>
      <c r="J94" s="1235">
        <f>IFERROR(J39/(1+Input!$E$56)^J2,0)</f>
        <v>0</v>
      </c>
      <c r="K94" s="1235">
        <f>IFERROR(K39/(1+Input!$E$56)^K2,0)</f>
        <v>0</v>
      </c>
      <c r="L94" s="1235">
        <f>IFERROR(L39/(1+Input!$E$56)^L2,0)</f>
        <v>0</v>
      </c>
      <c r="M94" s="1235">
        <f>IFERROR(M39/(1+Input!$E$56)^M2,0)</f>
        <v>0</v>
      </c>
      <c r="N94" s="1235">
        <f>IFERROR(N39/(1+Input!$E$56)^N2,0)</f>
        <v>0</v>
      </c>
      <c r="O94" s="1235">
        <f>IFERROR(O39/(1+Input!$E$56)^O2,0)</f>
        <v>0</v>
      </c>
      <c r="P94" s="1235">
        <f>IFERROR(P39/(1+Input!$E$56)^P2,0)</f>
        <v>0</v>
      </c>
      <c r="Q94" s="1235">
        <f>IFERROR(Q39/(1+Input!$E$56)^Q2,0)</f>
        <v>0</v>
      </c>
      <c r="R94" s="1235">
        <f>IFERROR(R39/(1+Input!$E$56)^R2,0)</f>
        <v>0</v>
      </c>
      <c r="S94" s="1235"/>
      <c r="T94" s="1235">
        <f t="shared" si="37"/>
        <v>0</v>
      </c>
    </row>
    <row r="95" spans="2:20">
      <c r="B95" s="1172" t="s">
        <v>839</v>
      </c>
      <c r="C95" s="1235">
        <f>IFERROR(C50/(1+Input!$E$56)^C2,0)</f>
        <v>0</v>
      </c>
      <c r="D95" s="1235">
        <f>IFERROR(D50/(1+Input!$E$56)^D2,0)</f>
        <v>0</v>
      </c>
      <c r="E95" s="1235">
        <f>IFERROR(E50/(1+Input!$E$56)^E2,0)</f>
        <v>0</v>
      </c>
      <c r="F95" s="1235">
        <f>IFERROR(F50/(1+Input!$E$56)^F2,0)</f>
        <v>0</v>
      </c>
      <c r="G95" s="1235">
        <f>IFERROR(G50/(1+Input!$E$56)^G2,0)</f>
        <v>0</v>
      </c>
      <c r="H95" s="1235">
        <f>IFERROR(H50/(1+Input!$E$56)^H2,0)</f>
        <v>0</v>
      </c>
      <c r="I95" s="1235">
        <f>IFERROR(I50/(1+Input!$E$56)^I2,0)</f>
        <v>0</v>
      </c>
      <c r="J95" s="1235">
        <f>IFERROR(J50/(1+Input!$E$56)^J2,0)</f>
        <v>0</v>
      </c>
      <c r="K95" s="1235">
        <f>IFERROR(K50/(1+Input!$E$56)^K2,0)</f>
        <v>0</v>
      </c>
      <c r="L95" s="1235">
        <f>IFERROR(L50/(1+Input!$E$56)^L2,0)</f>
        <v>0</v>
      </c>
      <c r="M95" s="1235">
        <f>IFERROR(M50/(1+Input!$E$56)^M2,0)</f>
        <v>0</v>
      </c>
      <c r="N95" s="1235">
        <f>IFERROR(N50/(1+Input!$E$56)^N2,0)</f>
        <v>0</v>
      </c>
      <c r="O95" s="1235">
        <f>IFERROR(O50/(1+Input!$E$56)^O2,0)</f>
        <v>0</v>
      </c>
      <c r="P95" s="1235">
        <f>IFERROR(P50/(1+Input!$E$56)^P2,0)</f>
        <v>0</v>
      </c>
      <c r="Q95" s="1235">
        <f>IFERROR(Q50/(1+Input!$E$56)^Q2,0)</f>
        <v>0</v>
      </c>
      <c r="R95" s="1235">
        <f>IFERROR(R50/(1+Input!$E$56)^R2,0)</f>
        <v>0</v>
      </c>
      <c r="S95" s="1235"/>
      <c r="T95" s="1235">
        <f t="shared" si="37"/>
        <v>0</v>
      </c>
    </row>
  </sheetData>
  <pageMargins left="0.7" right="0.7" top="0.75" bottom="0.75" header="0.3" footer="0.3"/>
  <pageSetup paperSize="9" scale="43" orientation="portrait"/>
  <headerFooter>
    <oddHeader>&amp;R&amp;"Calibri"&amp;8&amp;K000000 INTERNAL&amp;1#_x000D_</oddHeader>
  </headerFooter>
  <colBreaks count="1" manualBreakCount="1">
    <brk id="20" max="1048575" man="1"/>
  </colBreaks>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100-000000000000}">
          <x14:formula1>
            <xm:f>Вводные!$A$2:$A$13</xm:f>
          </x14:formula1>
          <xm:sqref>C1</xm:sqref>
        </x14:dataValidation>
        <x14:dataValidation type="list" allowBlank="1" showInputMessage="1" showErrorMessage="1" xr:uid="{00000000-0002-0000-2100-000001000000}">
          <x14:formula1>
            <xm:f>'Drop Downs'!$AO$2:$AO$4</xm:f>
          </x14:formula1>
          <xm:sqref>V5</xm:sqref>
        </x14:dataValidation>
        <x14:dataValidation type="list" allowBlank="1" showInputMessage="1" showErrorMessage="1" xr:uid="{00000000-0002-0000-2100-000002000000}">
          <x14:formula1>
            <xm:f>Вводные!$B$2:$B$3</xm:f>
          </x14:formula1>
          <xm:sqref>F1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T16"/>
  <sheetViews>
    <sheetView workbookViewId="0">
      <selection activeCell="X86" sqref="X86"/>
    </sheetView>
  </sheetViews>
  <sheetFormatPr defaultColWidth="8.83203125" defaultRowHeight="12.75"/>
  <cols>
    <col min="1" max="4" width="8.83203125" style="1243"/>
    <col min="5" max="5" width="15.6640625" style="1243" customWidth="1"/>
    <col min="6" max="6" width="24.1640625" style="1243" customWidth="1"/>
    <col min="7" max="16384" width="8.83203125" style="1243"/>
  </cols>
  <sheetData>
    <row r="1" spans="1:20">
      <c r="A1" s="1243" t="s">
        <v>946</v>
      </c>
      <c r="B1" s="1243" t="s">
        <v>947</v>
      </c>
    </row>
    <row r="2" spans="1:20" ht="15">
      <c r="A2" s="1244" t="s">
        <v>715</v>
      </c>
      <c r="B2" s="985" t="s">
        <v>716</v>
      </c>
      <c r="G2" s="1243" t="s">
        <v>721</v>
      </c>
      <c r="H2" s="1243" t="s">
        <v>372</v>
      </c>
      <c r="I2" s="1243" t="s">
        <v>722</v>
      </c>
      <c r="J2" s="1243" t="s">
        <v>366</v>
      </c>
      <c r="K2" s="1243" t="s">
        <v>948</v>
      </c>
      <c r="L2" s="1243" t="s">
        <v>367</v>
      </c>
      <c r="M2" s="1243" t="s">
        <v>949</v>
      </c>
      <c r="N2" s="1243" t="s">
        <v>724</v>
      </c>
      <c r="O2" s="1243" t="s">
        <v>370</v>
      </c>
      <c r="P2" s="1243" t="s">
        <v>371</v>
      </c>
      <c r="Q2" s="1243" t="s">
        <v>369</v>
      </c>
    </row>
    <row r="3" spans="1:20" ht="15">
      <c r="A3" s="1244" t="s">
        <v>721</v>
      </c>
      <c r="B3" s="985" t="s">
        <v>170</v>
      </c>
      <c r="E3" s="1243" t="s">
        <v>761</v>
      </c>
      <c r="F3" s="1243" t="s">
        <v>762</v>
      </c>
      <c r="G3" s="1243">
        <v>90</v>
      </c>
      <c r="H3" s="1243">
        <v>90</v>
      </c>
      <c r="I3" s="1243">
        <v>90</v>
      </c>
      <c r="J3" s="1243">
        <v>0</v>
      </c>
      <c r="K3" s="1243">
        <v>60</v>
      </c>
      <c r="L3" s="1243">
        <v>60</v>
      </c>
      <c r="M3" s="1243">
        <v>60</v>
      </c>
      <c r="N3" s="1243">
        <v>90</v>
      </c>
      <c r="O3" s="1243">
        <v>60</v>
      </c>
      <c r="P3" s="1243">
        <v>0</v>
      </c>
      <c r="Q3" s="1243">
        <v>90</v>
      </c>
      <c r="T3" s="1243" t="s">
        <v>950</v>
      </c>
    </row>
    <row r="4" spans="1:20" ht="15">
      <c r="A4" s="1244" t="s">
        <v>372</v>
      </c>
      <c r="E4" s="1243" t="s">
        <v>763</v>
      </c>
      <c r="F4" s="1243" t="s">
        <v>764</v>
      </c>
      <c r="G4" s="1243">
        <v>75</v>
      </c>
      <c r="H4" s="1243">
        <v>90</v>
      </c>
      <c r="I4" s="1243">
        <v>90</v>
      </c>
      <c r="J4" s="1243">
        <v>90</v>
      </c>
      <c r="K4" s="1243">
        <v>90</v>
      </c>
      <c r="L4" s="1243">
        <v>90</v>
      </c>
      <c r="M4" s="1243">
        <v>90</v>
      </c>
      <c r="N4" s="1243">
        <v>90</v>
      </c>
      <c r="O4" s="1243">
        <v>90</v>
      </c>
      <c r="P4" s="1243">
        <v>90</v>
      </c>
      <c r="Q4" s="1243">
        <v>90</v>
      </c>
      <c r="T4" s="1243" t="s">
        <v>951</v>
      </c>
    </row>
    <row r="5" spans="1:20" ht="15">
      <c r="A5" s="1244" t="s">
        <v>722</v>
      </c>
      <c r="E5" s="1243" t="s">
        <v>765</v>
      </c>
      <c r="F5" s="1243" t="s">
        <v>766</v>
      </c>
      <c r="G5" s="1243">
        <v>0</v>
      </c>
      <c r="H5" s="1243">
        <v>0</v>
      </c>
      <c r="I5" s="1243">
        <v>0</v>
      </c>
      <c r="J5" s="1243">
        <v>0</v>
      </c>
      <c r="K5" s="1243">
        <v>0</v>
      </c>
      <c r="L5" s="1243">
        <v>0</v>
      </c>
      <c r="M5" s="1243">
        <v>0</v>
      </c>
      <c r="N5" s="1243">
        <v>0</v>
      </c>
      <c r="O5" s="1243">
        <v>0</v>
      </c>
      <c r="P5" s="1243">
        <v>0</v>
      </c>
      <c r="Q5" s="1243">
        <v>0</v>
      </c>
    </row>
    <row r="6" spans="1:20" ht="15">
      <c r="A6" s="1244" t="s">
        <v>366</v>
      </c>
      <c r="E6" s="1243" t="s">
        <v>767</v>
      </c>
      <c r="F6" s="1243" t="s">
        <v>768</v>
      </c>
      <c r="G6" s="1243">
        <v>30</v>
      </c>
      <c r="H6" s="1243">
        <v>30</v>
      </c>
      <c r="I6" s="1243">
        <v>30</v>
      </c>
      <c r="J6" s="1243">
        <v>30</v>
      </c>
      <c r="K6" s="1243">
        <v>30</v>
      </c>
      <c r="L6" s="1243">
        <v>30</v>
      </c>
      <c r="M6" s="1243">
        <v>30</v>
      </c>
      <c r="N6" s="1243">
        <v>30</v>
      </c>
      <c r="O6" s="1243">
        <v>30</v>
      </c>
      <c r="P6" s="1243">
        <v>30</v>
      </c>
      <c r="Q6" s="1243">
        <v>30</v>
      </c>
    </row>
    <row r="7" spans="1:20" ht="15">
      <c r="A7" s="1244" t="s">
        <v>723</v>
      </c>
      <c r="E7" s="1243" t="s">
        <v>952</v>
      </c>
      <c r="F7" s="1243" t="s">
        <v>953</v>
      </c>
      <c r="G7" s="1243">
        <v>0.04</v>
      </c>
      <c r="H7" s="1243">
        <v>0.1</v>
      </c>
      <c r="I7" s="1243">
        <v>6.5000000000000002E-2</v>
      </c>
      <c r="J7" s="1243">
        <v>0</v>
      </c>
      <c r="K7" s="1243">
        <v>0.06</v>
      </c>
      <c r="L7" s="1243">
        <v>0.06</v>
      </c>
      <c r="M7" s="1243">
        <v>0.15</v>
      </c>
      <c r="N7" s="1243">
        <v>7.0000000000000007E-2</v>
      </c>
      <c r="O7" s="1243">
        <v>7.0000000000000007E-2</v>
      </c>
      <c r="P7" s="1243">
        <v>7.0000000000000007E-2</v>
      </c>
      <c r="Q7" s="1243">
        <v>7.0000000000000007E-2</v>
      </c>
    </row>
    <row r="8" spans="1:20" ht="15">
      <c r="A8" s="1244" t="s">
        <v>367</v>
      </c>
    </row>
    <row r="9" spans="1:20" ht="15">
      <c r="A9" s="1244" t="s">
        <v>368</v>
      </c>
    </row>
    <row r="10" spans="1:20" ht="15">
      <c r="A10" s="1244" t="s">
        <v>724</v>
      </c>
    </row>
    <row r="11" spans="1:20" ht="15">
      <c r="A11" s="1244" t="s">
        <v>370</v>
      </c>
    </row>
    <row r="12" spans="1:20" ht="15">
      <c r="A12" s="1244" t="s">
        <v>371</v>
      </c>
    </row>
    <row r="13" spans="1:20" ht="15">
      <c r="A13" s="1244" t="s">
        <v>369</v>
      </c>
    </row>
    <row r="15" spans="1:20">
      <c r="A15" s="1243" t="s">
        <v>891</v>
      </c>
    </row>
    <row r="16" spans="1:20">
      <c r="A16" s="1243" t="s">
        <v>894</v>
      </c>
    </row>
  </sheetData>
  <pageMargins left="0.7" right="0.7" top="0.75" bottom="0.75" header="0.3" footer="0.3"/>
  <pageSetup paperSize="9" orientation="portrait"/>
  <headerFooter>
    <oddHeader>&amp;R&amp;"Calibri"&amp;8&amp;K000000 INTERNAL&amp;1#_x000D_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8" tint="-0.249977111117893"/>
  </sheetPr>
  <dimension ref="B1:M76"/>
  <sheetViews>
    <sheetView showGridLines="0" workbookViewId="0">
      <selection activeCell="C1" sqref="C1"/>
    </sheetView>
  </sheetViews>
  <sheetFormatPr defaultColWidth="12" defaultRowHeight="12.75"/>
  <cols>
    <col min="1" max="1" width="4" style="1245" customWidth="1"/>
    <col min="2" max="2" width="33" style="1245" customWidth="1"/>
    <col min="3" max="3" width="21.1640625" style="1245" customWidth="1"/>
    <col min="4" max="4" width="5.33203125" style="1245" customWidth="1"/>
    <col min="5" max="5" width="12.33203125" style="1245" bestFit="1" customWidth="1"/>
    <col min="6" max="6" width="39" style="1245" customWidth="1"/>
    <col min="7" max="7" width="2.33203125" style="1245" customWidth="1"/>
    <col min="8" max="8" width="12.33203125" style="1245" bestFit="1" customWidth="1"/>
    <col min="9" max="9" width="18.6640625" style="1245" bestFit="1" customWidth="1"/>
    <col min="10" max="10" width="2.33203125" style="1245" customWidth="1"/>
    <col min="11" max="11" width="13.6640625" style="1245" customWidth="1"/>
    <col min="12" max="12" width="64.33203125" style="1245" bestFit="1" customWidth="1"/>
    <col min="13" max="13" width="5.6640625" style="1245" customWidth="1"/>
    <col min="14" max="16384" width="12" style="1245"/>
  </cols>
  <sheetData>
    <row r="1" spans="2:13" customFormat="1"/>
    <row r="2" spans="2:13" customFormat="1" ht="19.5" customHeight="1">
      <c r="E2" s="1704" t="s">
        <v>954</v>
      </c>
      <c r="F2" s="1705"/>
      <c r="H2" s="1700" t="s">
        <v>783</v>
      </c>
      <c r="I2" s="1701"/>
      <c r="K2" s="1702" t="s">
        <v>955</v>
      </c>
      <c r="L2" s="1703"/>
    </row>
    <row r="3" spans="2:13" customFormat="1" ht="28.5">
      <c r="B3" s="1698" t="str">
        <f>"BUSINESS CASE ("&amp;NPV_RUB_EUR!V5&amp;")"</f>
        <v>BUSINESS CASE (RUB)</v>
      </c>
      <c r="C3" s="1699"/>
      <c r="E3" s="1246" t="s">
        <v>956</v>
      </c>
      <c r="F3" s="1247" t="s">
        <v>957</v>
      </c>
      <c r="G3" s="936"/>
      <c r="H3" s="1246" t="s">
        <v>956</v>
      </c>
      <c r="I3" s="1247" t="s">
        <v>958</v>
      </c>
      <c r="J3" s="936"/>
      <c r="K3" s="1248" t="s">
        <v>956</v>
      </c>
      <c r="L3" s="1247" t="s">
        <v>958</v>
      </c>
    </row>
    <row r="4" spans="2:13" customFormat="1" ht="25.5">
      <c r="B4" s="1249" t="str">
        <f>"Net Sales (Y3, "&amp;NPV_RUB_EUR!J4&amp;")"</f>
        <v>Net Sales (Y3, 2029)</v>
      </c>
      <c r="C4" s="1250">
        <f>NPV_Consolid!J20</f>
        <v>4.5971600025600008</v>
      </c>
      <c r="E4" s="1251" t="s">
        <v>959</v>
      </c>
      <c r="F4" s="1252" t="s">
        <v>960</v>
      </c>
      <c r="H4" s="1253"/>
      <c r="I4" s="1254"/>
      <c r="K4" s="1253"/>
      <c r="L4" s="1254"/>
    </row>
    <row r="5" spans="2:13" customFormat="1" ht="14.25">
      <c r="B5" s="1255" t="str">
        <f>"Gross Profit (Y3, "&amp;NPV_RUB_EUR!J4&amp;")"</f>
        <v>Gross Profit (Y3, 2029)</v>
      </c>
      <c r="C5" s="1256">
        <f>NPV_Consolid!J52</f>
        <v>3.2085692547339137</v>
      </c>
      <c r="E5" s="1253"/>
      <c r="F5" s="1254"/>
      <c r="H5" s="1253"/>
      <c r="I5" s="1254"/>
      <c r="K5" s="1253"/>
      <c r="L5" s="1254"/>
    </row>
    <row r="6" spans="2:13" customFormat="1" ht="14.25">
      <c r="B6" s="1257" t="s">
        <v>961</v>
      </c>
      <c r="C6" s="1258">
        <f>IFERROR(+C5/C$4,"")</f>
        <v>0.69794596075559079</v>
      </c>
      <c r="E6" s="1253"/>
      <c r="F6" s="1254"/>
      <c r="H6" s="1259">
        <f>C6</f>
        <v>0.69794596075559079</v>
      </c>
      <c r="I6" s="1260" t="s">
        <v>962</v>
      </c>
      <c r="K6" s="1259">
        <f>C6</f>
        <v>0.69794596075559079</v>
      </c>
      <c r="L6" s="1260" t="s">
        <v>963</v>
      </c>
    </row>
    <row r="7" spans="2:13" customFormat="1" ht="14.25">
      <c r="B7" s="1261" t="str">
        <f>"EBIT (Y3, "&amp;NPV_RUB_EUR!J4&amp;")"</f>
        <v>EBIT (Y3, 2029)</v>
      </c>
      <c r="C7" s="1256">
        <f>NPV_Consolid!J65</f>
        <v>1.1760442982121748</v>
      </c>
      <c r="E7" s="1253"/>
      <c r="F7" s="1254"/>
      <c r="H7" s="1253"/>
      <c r="I7" s="1254"/>
      <c r="K7" s="1245"/>
      <c r="L7" s="1245"/>
      <c r="M7" s="1245"/>
    </row>
    <row r="8" spans="2:13" customFormat="1" ht="14.25">
      <c r="B8" s="1261" t="str">
        <f>IF(Input!C2="Generics","NPV (8y)","NPV")</f>
        <v>NPV (8y)</v>
      </c>
      <c r="C8" s="1262">
        <f>NPV_Consolid!C141</f>
        <v>2.2120751111203929</v>
      </c>
      <c r="E8" s="1253"/>
      <c r="F8" s="1254"/>
      <c r="H8" s="1253"/>
      <c r="I8" s="1254"/>
      <c r="K8" s="1245"/>
      <c r="L8" s="1245"/>
      <c r="M8" s="1245"/>
    </row>
    <row r="9" spans="2:13" customFormat="1" ht="14.25">
      <c r="B9" s="1263" t="s">
        <v>930</v>
      </c>
      <c r="C9" s="1264">
        <f>NPV_Consolid!C142</f>
        <v>0.52151589496631501</v>
      </c>
      <c r="E9" s="1251">
        <f>C9</f>
        <v>0.52151589496631501</v>
      </c>
      <c r="F9" s="1260" t="s">
        <v>964</v>
      </c>
      <c r="H9" s="1253"/>
      <c r="I9" s="1254"/>
      <c r="K9" s="1253"/>
      <c r="L9" s="1254"/>
    </row>
    <row r="10" spans="2:13" customFormat="1" ht="16.5">
      <c r="B10" s="1265" t="s">
        <v>965</v>
      </c>
      <c r="C10" s="1266">
        <f>NPV_Consolid!C144</f>
        <v>2032</v>
      </c>
      <c r="E10" s="1267">
        <f ca="1">C10-YEAR(TODAY())</f>
        <v>7</v>
      </c>
      <c r="F10" s="1260" t="str">
        <f ca="1">"&lt; 3 yrs after project start ("&amp;YEAR(TODAY())&amp;")"</f>
        <v>&lt; 3 yrs after project start (2025)</v>
      </c>
      <c r="H10" s="1253"/>
      <c r="I10" s="1254"/>
      <c r="K10" t="s">
        <v>966</v>
      </c>
      <c r="L10" s="1268" t="s">
        <v>967</v>
      </c>
    </row>
    <row r="11" spans="2:13" customFormat="1" ht="16.5">
      <c r="B11" s="1269" t="s">
        <v>968</v>
      </c>
      <c r="C11" s="1270">
        <f>NPV_Consolid!T126</f>
        <v>-1.7392000000000001E-2</v>
      </c>
      <c r="H11" s="1253"/>
      <c r="I11" s="1254"/>
      <c r="K11" s="1271">
        <f>IFERROR(INDEX('GM CHC by product'!F:F,MATCH(L11,'GM CHC by product'!$A:$A,0)),"")</f>
        <v>0.4807856912930949</v>
      </c>
      <c r="L11" s="1272" t="s">
        <v>969</v>
      </c>
      <c r="M11" s="1273" t="s">
        <v>970</v>
      </c>
    </row>
    <row r="12" spans="2:13" customFormat="1">
      <c r="H12" s="1253"/>
      <c r="I12" s="1254"/>
    </row>
    <row r="13" spans="2:13">
      <c r="B13" s="1274"/>
      <c r="C13" s="1275"/>
      <c r="H13" s="1253"/>
      <c r="I13" s="1254"/>
    </row>
    <row r="14" spans="2:13">
      <c r="B14" s="1276" t="str">
        <f>"Break-down Gross Margin, (Y3, "&amp;NPV_RUB_EUR!J4&amp;")"</f>
        <v>Break-down Gross Margin, (Y3, 2029)</v>
      </c>
      <c r="H14" s="1253"/>
      <c r="I14" s="1254"/>
    </row>
    <row r="15" spans="2:13">
      <c r="B15" s="1274" t="str">
        <f>IF('Input_P&amp;L'!E22&lt;&gt;0,'Input_P&amp;L'!E22,"")</f>
        <v>SKU 1</v>
      </c>
      <c r="C15" s="1277">
        <f>IF('Input_P&amp;L'!BM22&lt;&gt;0,'Input_P&amp;L'!DU22,"")</f>
        <v>0.69794596075559068</v>
      </c>
      <c r="H15" s="1259">
        <f t="shared" ref="H15:H29" si="0">C15</f>
        <v>0.69794596075559068</v>
      </c>
      <c r="I15" s="1260" t="str">
        <f t="shared" ref="I15:I29" si="1">IF(C15&lt;&gt;"",I$6,"")</f>
        <v>&gt; 50%; (30% min)</v>
      </c>
      <c r="K15" s="1259">
        <f t="shared" ref="K15:K29" si="2">C15</f>
        <v>0.69794596075559068</v>
      </c>
      <c r="L15" s="1260" t="str">
        <f t="shared" ref="L15:L29" si="3">IF(C15&lt;&gt;"",L$6,"")</f>
        <v>&gt;= Exist. brand GM or 50%; Min: 45% or (Exist. Brand GM-5% points)</v>
      </c>
    </row>
    <row r="16" spans="2:13">
      <c r="B16" s="1274" t="str">
        <f>IF('Input_P&amp;L'!E23&lt;&gt;0,'Input_P&amp;L'!E23,"")</f>
        <v>SKU 2</v>
      </c>
      <c r="C16" s="1277" t="str">
        <f>IF('Input_P&amp;L'!BM23&lt;&gt;0,'Input_P&amp;L'!DU23,"")</f>
        <v/>
      </c>
      <c r="H16" s="1259" t="str">
        <f t="shared" si="0"/>
        <v/>
      </c>
      <c r="I16" s="1260" t="str">
        <f t="shared" si="1"/>
        <v/>
      </c>
      <c r="K16" s="1259" t="str">
        <f t="shared" si="2"/>
        <v/>
      </c>
      <c r="L16" s="1260" t="str">
        <f t="shared" si="3"/>
        <v/>
      </c>
    </row>
    <row r="17" spans="2:12">
      <c r="B17" s="1274" t="str">
        <f>IF('Input_P&amp;L'!E24&lt;&gt;0,'Input_P&amp;L'!E24,"")</f>
        <v xml:space="preserve">SKU 3 </v>
      </c>
      <c r="C17" s="1277" t="str">
        <f>IF('Input_P&amp;L'!BM24&lt;&gt;0,'Input_P&amp;L'!DU24,"")</f>
        <v/>
      </c>
      <c r="H17" s="1259" t="str">
        <f t="shared" si="0"/>
        <v/>
      </c>
      <c r="I17" s="1260" t="str">
        <f t="shared" si="1"/>
        <v/>
      </c>
      <c r="K17" s="1259" t="str">
        <f t="shared" si="2"/>
        <v/>
      </c>
      <c r="L17" s="1260" t="str">
        <f t="shared" si="3"/>
        <v/>
      </c>
    </row>
    <row r="18" spans="2:12">
      <c r="B18" s="1274" t="str">
        <f>IF('Input_P&amp;L'!E25&lt;&gt;0,'Input_P&amp;L'!E25,"")</f>
        <v>SKU 4</v>
      </c>
      <c r="C18" s="1277" t="str">
        <f>IF('Input_P&amp;L'!BM25&lt;&gt;0,'Input_P&amp;L'!DU25,"")</f>
        <v/>
      </c>
      <c r="H18" s="1259" t="str">
        <f t="shared" si="0"/>
        <v/>
      </c>
      <c r="I18" s="1260" t="str">
        <f t="shared" si="1"/>
        <v/>
      </c>
      <c r="K18" s="1259" t="str">
        <f t="shared" si="2"/>
        <v/>
      </c>
      <c r="L18" s="1260" t="str">
        <f t="shared" si="3"/>
        <v/>
      </c>
    </row>
    <row r="19" spans="2:12">
      <c r="B19" s="1274" t="str">
        <f>IF('Input_P&amp;L'!E26&lt;&gt;0,'Input_P&amp;L'!E26,"")</f>
        <v>SKU 5</v>
      </c>
      <c r="C19" s="1277" t="str">
        <f>IF('Input_P&amp;L'!BM26&lt;&gt;0,'Input_P&amp;L'!DU26,"")</f>
        <v/>
      </c>
      <c r="H19" s="1259" t="str">
        <f t="shared" si="0"/>
        <v/>
      </c>
      <c r="I19" s="1260" t="str">
        <f t="shared" si="1"/>
        <v/>
      </c>
      <c r="K19" s="1259" t="str">
        <f t="shared" si="2"/>
        <v/>
      </c>
      <c r="L19" s="1260" t="str">
        <f t="shared" si="3"/>
        <v/>
      </c>
    </row>
    <row r="20" spans="2:12">
      <c r="B20" s="1274" t="str">
        <f>IF('Input_P&amp;L'!E27&lt;&gt;0,'Input_P&amp;L'!E27,"")</f>
        <v/>
      </c>
      <c r="C20" s="1277" t="str">
        <f>IF('Input_P&amp;L'!BM27&lt;&gt;0,'Input_P&amp;L'!DU27,"")</f>
        <v/>
      </c>
      <c r="H20" s="1259" t="str">
        <f t="shared" si="0"/>
        <v/>
      </c>
      <c r="I20" s="1260" t="str">
        <f t="shared" si="1"/>
        <v/>
      </c>
      <c r="K20" s="1259" t="str">
        <f t="shared" si="2"/>
        <v/>
      </c>
      <c r="L20" s="1260" t="str">
        <f t="shared" si="3"/>
        <v/>
      </c>
    </row>
    <row r="21" spans="2:12">
      <c r="B21" s="1274" t="str">
        <f>IF('Input_P&amp;L'!E28&lt;&gt;0,'Input_P&amp;L'!E28,"")</f>
        <v/>
      </c>
      <c r="C21" s="1277" t="str">
        <f>IF('Input_P&amp;L'!BM28&lt;&gt;0,'Input_P&amp;L'!DU28,"")</f>
        <v/>
      </c>
      <c r="H21" s="1259" t="str">
        <f t="shared" si="0"/>
        <v/>
      </c>
      <c r="I21" s="1260" t="str">
        <f t="shared" si="1"/>
        <v/>
      </c>
      <c r="K21" s="1259" t="str">
        <f t="shared" si="2"/>
        <v/>
      </c>
      <c r="L21" s="1260" t="str">
        <f t="shared" si="3"/>
        <v/>
      </c>
    </row>
    <row r="22" spans="2:12">
      <c r="B22" s="1274" t="str">
        <f>IF('Input_P&amp;L'!E29&lt;&gt;0,'Input_P&amp;L'!E29,"")</f>
        <v/>
      </c>
      <c r="C22" s="1277" t="str">
        <f>IF('Input_P&amp;L'!BM29&lt;&gt;0,'Input_P&amp;L'!DU29,"")</f>
        <v/>
      </c>
      <c r="H22" s="1259" t="str">
        <f t="shared" si="0"/>
        <v/>
      </c>
      <c r="I22" s="1260" t="str">
        <f t="shared" si="1"/>
        <v/>
      </c>
      <c r="K22" s="1259" t="str">
        <f t="shared" si="2"/>
        <v/>
      </c>
      <c r="L22" s="1260" t="str">
        <f t="shared" si="3"/>
        <v/>
      </c>
    </row>
    <row r="23" spans="2:12">
      <c r="B23" s="1274" t="str">
        <f>IF('Input_P&amp;L'!E30&lt;&gt;0,'Input_P&amp;L'!E30,"")</f>
        <v/>
      </c>
      <c r="C23" s="1277" t="str">
        <f>IF('Input_P&amp;L'!BM30&lt;&gt;0,'Input_P&amp;L'!DU30,"")</f>
        <v/>
      </c>
      <c r="H23" s="1259" t="str">
        <f t="shared" si="0"/>
        <v/>
      </c>
      <c r="I23" s="1260" t="str">
        <f t="shared" si="1"/>
        <v/>
      </c>
      <c r="K23" s="1259" t="str">
        <f t="shared" si="2"/>
        <v/>
      </c>
      <c r="L23" s="1260" t="str">
        <f t="shared" si="3"/>
        <v/>
      </c>
    </row>
    <row r="24" spans="2:12">
      <c r="B24" s="1274" t="str">
        <f>IF('Input_P&amp;L'!E31&lt;&gt;0,'Input_P&amp;L'!E31,"")</f>
        <v/>
      </c>
      <c r="C24" s="1277" t="str">
        <f>IF('Input_P&amp;L'!BM31&lt;&gt;0,'Input_P&amp;L'!DU31,"")</f>
        <v/>
      </c>
      <c r="H24" s="1259" t="str">
        <f t="shared" si="0"/>
        <v/>
      </c>
      <c r="I24" s="1260" t="str">
        <f t="shared" si="1"/>
        <v/>
      </c>
      <c r="K24" s="1259" t="str">
        <f t="shared" si="2"/>
        <v/>
      </c>
      <c r="L24" s="1260" t="str">
        <f t="shared" si="3"/>
        <v/>
      </c>
    </row>
    <row r="25" spans="2:12">
      <c r="B25" s="1274" t="str">
        <f>IF('Input_P&amp;L'!E32&lt;&gt;0,'Input_P&amp;L'!E32,"")</f>
        <v/>
      </c>
      <c r="C25" s="1277" t="str">
        <f>IF('Input_P&amp;L'!BM32&lt;&gt;0,'Input_P&amp;L'!DU32,"")</f>
        <v/>
      </c>
      <c r="H25" s="1259" t="str">
        <f t="shared" si="0"/>
        <v/>
      </c>
      <c r="I25" s="1260" t="str">
        <f t="shared" si="1"/>
        <v/>
      </c>
      <c r="K25" s="1259" t="str">
        <f t="shared" si="2"/>
        <v/>
      </c>
      <c r="L25" s="1260" t="str">
        <f t="shared" si="3"/>
        <v/>
      </c>
    </row>
    <row r="26" spans="2:12">
      <c r="B26" s="1274" t="str">
        <f>IF('Input_P&amp;L'!E33&lt;&gt;0,'Input_P&amp;L'!E33,"")</f>
        <v/>
      </c>
      <c r="C26" s="1277" t="str">
        <f>IF('Input_P&amp;L'!BM33&lt;&gt;0,'Input_P&amp;L'!DU33,"")</f>
        <v/>
      </c>
      <c r="H26" s="1259" t="str">
        <f t="shared" si="0"/>
        <v/>
      </c>
      <c r="I26" s="1260" t="str">
        <f t="shared" si="1"/>
        <v/>
      </c>
      <c r="K26" s="1259" t="str">
        <f t="shared" si="2"/>
        <v/>
      </c>
      <c r="L26" s="1260" t="str">
        <f t="shared" si="3"/>
        <v/>
      </c>
    </row>
    <row r="27" spans="2:12">
      <c r="B27" s="1274" t="str">
        <f>IF('Input_P&amp;L'!E34&lt;&gt;0,'Input_P&amp;L'!E34,"")</f>
        <v/>
      </c>
      <c r="C27" s="1277" t="str">
        <f>IF('Input_P&amp;L'!BM34&lt;&gt;0,'Input_P&amp;L'!DU34,"")</f>
        <v/>
      </c>
      <c r="H27" s="1259" t="str">
        <f t="shared" si="0"/>
        <v/>
      </c>
      <c r="I27" s="1260" t="str">
        <f t="shared" si="1"/>
        <v/>
      </c>
      <c r="K27" s="1259" t="str">
        <f t="shared" si="2"/>
        <v/>
      </c>
      <c r="L27" s="1260" t="str">
        <f t="shared" si="3"/>
        <v/>
      </c>
    </row>
    <row r="28" spans="2:12">
      <c r="B28" s="1274" t="str">
        <f>IF('Input_P&amp;L'!E35&lt;&gt;0,'Input_P&amp;L'!E35,"")</f>
        <v/>
      </c>
      <c r="C28" s="1277" t="str">
        <f>IF('Input_P&amp;L'!BM35&lt;&gt;0,'Input_P&amp;L'!DU35,"")</f>
        <v/>
      </c>
      <c r="H28" s="1259" t="str">
        <f t="shared" si="0"/>
        <v/>
      </c>
      <c r="I28" s="1260" t="str">
        <f t="shared" si="1"/>
        <v/>
      </c>
      <c r="K28" s="1259" t="str">
        <f t="shared" si="2"/>
        <v/>
      </c>
      <c r="L28" s="1260" t="str">
        <f t="shared" si="3"/>
        <v/>
      </c>
    </row>
    <row r="29" spans="2:12">
      <c r="B29" s="1274" t="str">
        <f>IF('Input_P&amp;L'!E36&lt;&gt;0,'Input_P&amp;L'!E36,"")</f>
        <v/>
      </c>
      <c r="C29" s="1277" t="str">
        <f>IF('Input_P&amp;L'!BM36&lt;&gt;0,'Input_P&amp;L'!DU36,"")</f>
        <v/>
      </c>
      <c r="H29" s="1259" t="str">
        <f t="shared" si="0"/>
        <v/>
      </c>
      <c r="I29" s="1260" t="str">
        <f t="shared" si="1"/>
        <v/>
      </c>
      <c r="K29" s="1259" t="str">
        <f t="shared" si="2"/>
        <v/>
      </c>
      <c r="L29" s="1260" t="str">
        <f t="shared" si="3"/>
        <v/>
      </c>
    </row>
    <row r="30" spans="2:12">
      <c r="B30" s="1274"/>
      <c r="C30" s="1275"/>
      <c r="H30" s="1253"/>
      <c r="I30" s="1254"/>
    </row>
    <row r="31" spans="2:12">
      <c r="B31" s="1274"/>
      <c r="C31" s="1275"/>
      <c r="H31" s="1253"/>
      <c r="I31" s="1254"/>
    </row>
    <row r="32" spans="2:12">
      <c r="B32" s="1274"/>
      <c r="C32" s="1275"/>
      <c r="H32" s="1253"/>
      <c r="I32" s="1254"/>
    </row>
    <row r="33" spans="2:9">
      <c r="B33" s="1274"/>
      <c r="C33" s="1275"/>
      <c r="H33" s="1253"/>
      <c r="I33" s="1254"/>
    </row>
    <row r="34" spans="2:9">
      <c r="B34" s="1274"/>
      <c r="C34" s="1275"/>
      <c r="H34" s="1253"/>
      <c r="I34" s="1254"/>
    </row>
    <row r="35" spans="2:9">
      <c r="B35" s="1274"/>
      <c r="C35" s="1275"/>
      <c r="H35" s="1253"/>
      <c r="I35" s="1254"/>
    </row>
    <row r="36" spans="2:9">
      <c r="B36" s="1274"/>
      <c r="C36" s="1275"/>
      <c r="H36" s="1253"/>
      <c r="I36" s="1254"/>
    </row>
    <row r="37" spans="2:9">
      <c r="B37" s="1274"/>
      <c r="C37" s="1275"/>
      <c r="H37" s="1253"/>
      <c r="I37" s="1254"/>
    </row>
    <row r="38" spans="2:9">
      <c r="B38" s="1274"/>
      <c r="C38" s="1275"/>
      <c r="H38" s="1253"/>
      <c r="I38" s="1254"/>
    </row>
    <row r="39" spans="2:9">
      <c r="B39" s="1274"/>
      <c r="C39" s="1275"/>
      <c r="H39" s="1253"/>
      <c r="I39" s="1254"/>
    </row>
    <row r="40" spans="2:9">
      <c r="B40" s="1274"/>
      <c r="C40" s="1275"/>
      <c r="H40" s="1253"/>
      <c r="I40" s="1254"/>
    </row>
    <row r="41" spans="2:9">
      <c r="B41" s="1274"/>
      <c r="C41" s="1275"/>
      <c r="H41" s="1253"/>
      <c r="I41" s="1254"/>
    </row>
    <row r="42" spans="2:9">
      <c r="B42" s="1274"/>
      <c r="C42" s="1275"/>
      <c r="H42" s="1253"/>
      <c r="I42" s="1254"/>
    </row>
    <row r="43" spans="2:9">
      <c r="B43" s="1274"/>
      <c r="C43" s="1275"/>
      <c r="H43" s="1253"/>
      <c r="I43" s="1254"/>
    </row>
    <row r="44" spans="2:9">
      <c r="B44" s="1274"/>
      <c r="C44" s="1275"/>
      <c r="H44" s="1253"/>
      <c r="I44" s="1254"/>
    </row>
    <row r="45" spans="2:9">
      <c r="B45" s="1274"/>
      <c r="C45" s="1275"/>
      <c r="H45" s="1253"/>
      <c r="I45" s="1254"/>
    </row>
    <row r="46" spans="2:9">
      <c r="B46" s="1274"/>
      <c r="C46" s="1275"/>
      <c r="H46" s="1253"/>
      <c r="I46" s="1254"/>
    </row>
    <row r="47" spans="2:9">
      <c r="B47" s="1274"/>
      <c r="C47" s="1275"/>
      <c r="H47" s="1253"/>
      <c r="I47" s="1254"/>
    </row>
    <row r="48" spans="2:9">
      <c r="B48" s="1274"/>
      <c r="C48" s="1275"/>
      <c r="H48" s="1253"/>
      <c r="I48" s="1254"/>
    </row>
    <row r="49" spans="2:9">
      <c r="B49" s="1274"/>
      <c r="C49" s="1275"/>
      <c r="H49" s="1253"/>
      <c r="I49" s="1254"/>
    </row>
    <row r="50" spans="2:9">
      <c r="B50" s="1274"/>
      <c r="C50" s="1275"/>
      <c r="H50" s="1253"/>
      <c r="I50" s="1254"/>
    </row>
    <row r="51" spans="2:9">
      <c r="B51" s="1274"/>
      <c r="C51" s="1275"/>
      <c r="H51" s="1253"/>
      <c r="I51" s="1254"/>
    </row>
    <row r="52" spans="2:9">
      <c r="B52" s="1274"/>
      <c r="C52" s="1275"/>
      <c r="H52" s="1253"/>
      <c r="I52" s="1254"/>
    </row>
    <row r="53" spans="2:9">
      <c r="B53" s="1274"/>
      <c r="C53" s="1275"/>
      <c r="H53" s="1253"/>
      <c r="I53" s="1254"/>
    </row>
    <row r="54" spans="2:9">
      <c r="B54" s="1274"/>
      <c r="C54" s="1275"/>
      <c r="H54" s="1253"/>
      <c r="I54" s="1254"/>
    </row>
    <row r="55" spans="2:9">
      <c r="B55" s="1274"/>
      <c r="C55" s="1275"/>
      <c r="H55" s="1253"/>
      <c r="I55" s="1254"/>
    </row>
    <row r="56" spans="2:9">
      <c r="B56" s="1274"/>
      <c r="C56" s="1275"/>
      <c r="H56" s="1253"/>
      <c r="I56" s="1254"/>
    </row>
    <row r="57" spans="2:9">
      <c r="B57" s="1274"/>
      <c r="C57" s="1275"/>
      <c r="H57" s="1253"/>
      <c r="I57" s="1254"/>
    </row>
    <row r="58" spans="2:9">
      <c r="B58" s="1274"/>
      <c r="C58" s="1275"/>
      <c r="H58" s="1253"/>
      <c r="I58" s="1254"/>
    </row>
    <row r="59" spans="2:9">
      <c r="B59" s="1274"/>
      <c r="C59" s="1275"/>
      <c r="H59" s="1253"/>
      <c r="I59" s="1254"/>
    </row>
    <row r="60" spans="2:9">
      <c r="B60" s="1274"/>
      <c r="C60" s="1275"/>
      <c r="H60" s="1253"/>
      <c r="I60" s="1254"/>
    </row>
    <row r="61" spans="2:9">
      <c r="B61" s="1274"/>
      <c r="C61" s="1275"/>
      <c r="H61" s="1253"/>
      <c r="I61" s="1254"/>
    </row>
    <row r="62" spans="2:9">
      <c r="B62" s="1274"/>
      <c r="C62" s="1275"/>
      <c r="H62" s="1253"/>
      <c r="I62" s="1254"/>
    </row>
    <row r="63" spans="2:9">
      <c r="B63" s="1274"/>
      <c r="C63" s="1275"/>
      <c r="H63" s="1253"/>
      <c r="I63" s="1254"/>
    </row>
    <row r="64" spans="2:9">
      <c r="B64" s="1274"/>
      <c r="C64" s="1275"/>
      <c r="H64" s="1253"/>
      <c r="I64" s="1254"/>
    </row>
    <row r="65" spans="2:9">
      <c r="B65" s="1274"/>
      <c r="C65" s="1275"/>
      <c r="H65" s="1253"/>
      <c r="I65" s="1254"/>
    </row>
    <row r="66" spans="2:9">
      <c r="B66" s="1274"/>
      <c r="C66" s="1275"/>
      <c r="H66" s="1253"/>
      <c r="I66" s="1254"/>
    </row>
    <row r="67" spans="2:9">
      <c r="B67" s="1274"/>
      <c r="C67" s="1275"/>
      <c r="H67" s="1253"/>
      <c r="I67" s="1254"/>
    </row>
    <row r="68" spans="2:9">
      <c r="B68" s="1274"/>
      <c r="C68" s="1275"/>
      <c r="H68" s="1253"/>
      <c r="I68" s="1254"/>
    </row>
    <row r="69" spans="2:9">
      <c r="B69" s="1274"/>
      <c r="C69" s="1275"/>
      <c r="H69" s="1253"/>
      <c r="I69" s="1254"/>
    </row>
    <row r="70" spans="2:9">
      <c r="B70" s="1274"/>
      <c r="C70" s="1275"/>
      <c r="H70" s="1253"/>
      <c r="I70" s="1254"/>
    </row>
    <row r="71" spans="2:9">
      <c r="B71" s="1274"/>
      <c r="H71" s="1253"/>
      <c r="I71" s="1254"/>
    </row>
    <row r="72" spans="2:9">
      <c r="B72" s="1274"/>
      <c r="H72" s="1253"/>
      <c r="I72" s="1254"/>
    </row>
    <row r="73" spans="2:9">
      <c r="B73" s="1274"/>
      <c r="H73" s="1253"/>
      <c r="I73" s="1254"/>
    </row>
    <row r="74" spans="2:9">
      <c r="B74" s="1274"/>
    </row>
    <row r="75" spans="2:9">
      <c r="B75" s="1274"/>
    </row>
    <row r="76" spans="2:9">
      <c r="B76" s="1274"/>
    </row>
  </sheetData>
  <mergeCells count="4">
    <mergeCell ref="B3:C3"/>
    <mergeCell ref="H2:I2"/>
    <mergeCell ref="K2:L2"/>
    <mergeCell ref="E2:F2"/>
  </mergeCells>
  <conditionalFormatting sqref="E9">
    <cfRule type="iconSet" priority="37">
      <iconSet iconSet="3Symbols" showValue="0">
        <cfvo type="percent" val="0"/>
        <cfvo type="num" val="0.2"/>
        <cfvo type="num" val="0.3"/>
      </iconSet>
    </cfRule>
  </conditionalFormatting>
  <conditionalFormatting sqref="H6">
    <cfRule type="iconSet" priority="27">
      <iconSet iconSet="3Symbols" showValue="0">
        <cfvo type="percent" val="0"/>
        <cfvo type="num" val="0.3"/>
        <cfvo type="num" val="0.5"/>
      </iconSet>
    </cfRule>
  </conditionalFormatting>
  <conditionalFormatting sqref="E4">
    <cfRule type="iconSet" priority="8">
      <iconSet iconSet="3Symbols" showValue="0">
        <cfvo type="percent" val="0"/>
        <cfvo type="num" val="0.2"/>
        <cfvo type="num" val="0.3"/>
      </iconSet>
    </cfRule>
  </conditionalFormatting>
  <conditionalFormatting sqref="K6">
    <cfRule type="iconSet" priority="45">
      <iconSet iconSet="3Symbols" showValue="0">
        <cfvo type="percent" val="0"/>
        <cfvo type="num" val="MAX(0.45,$K$11-5%)"/>
        <cfvo type="num" val="MAX($K$11,0.51)"/>
      </iconSet>
    </cfRule>
  </conditionalFormatting>
  <conditionalFormatting sqref="K15:K29">
    <cfRule type="iconSet" priority="2">
      <iconSet iconSet="3Symbols" showValue="0">
        <cfvo type="percent" val="0"/>
        <cfvo type="num" val="MAX(0.45,$K$11-5%)"/>
        <cfvo type="num" val="MAX($K$11,0.51)"/>
      </iconSet>
    </cfRule>
  </conditionalFormatting>
  <conditionalFormatting sqref="H15:H29">
    <cfRule type="iconSet" priority="1">
      <iconSet iconSet="3Symbols" showValue="0">
        <cfvo type="percent" val="0"/>
        <cfvo type="num" val="0.3"/>
        <cfvo type="num" val="0.5"/>
      </iconSet>
    </cfRule>
  </conditionalFormatting>
  <pageMargins left="0.7" right="0.7" top="0.78740157500000008" bottom="0.78740157500000008" header="0.3" footer="0.3"/>
  <pageSetup paperSize="9" orientation="portrait" verticalDpi="0"/>
  <headerFooter>
    <oddHeader>&amp;R&amp;"Calibri"&amp;8&amp;K000000 INTERNAL&amp;1#_x000D_</oddHeader>
  </headerFooter>
  <drawing r:id="rId1"/>
  <extLst>
    <ext xmlns:x14="http://schemas.microsoft.com/office/spreadsheetml/2009/9/main" uri="{78C0D931-6437-407d-A8EE-F0AAD7539E65}">
      <x14:conditionalFormattings>
        <x14:conditionalFormatting xmlns:xm="http://schemas.microsoft.com/office/excel/2006/main">
          <x14:cfRule type="iconSet" priority="36" id="{00CE00CF-009F-4BCB-BD0E-007600380060}">
            <x14:iconSet iconSet="3Symbols" showValue="0" custom="1">
              <x14:cfvo type="percent">
                <xm:f>0</xm:f>
              </x14:cfvo>
              <x14:cfvo type="num">
                <xm:f>3</xm:f>
              </x14:cfvo>
              <x14:cfvo type="num">
                <xm:f>5</xm:f>
              </x14:cfvo>
              <x14:cfIcon iconSet="3Symbols" iconId="2"/>
              <x14:cfIcon iconSet="3Symbols" iconId="1"/>
              <x14:cfIcon iconSet="3Symbols" iconId="0"/>
            </x14:iconSet>
          </x14:cfRule>
          <xm:sqref>E10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0000000}">
          <x14:formula1>
            <xm:f>'GM CHC by product'!$A$4:$A$653</xm:f>
          </x14:formula1>
          <xm:sqref>L11</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8" tint="-0.249977111117893"/>
  </sheetPr>
  <dimension ref="A1:AS41"/>
  <sheetViews>
    <sheetView showGridLines="0" topLeftCell="A2" workbookViewId="0">
      <selection activeCell="X86" sqref="X86"/>
    </sheetView>
  </sheetViews>
  <sheetFormatPr defaultColWidth="10.33203125" defaultRowHeight="12.75" outlineLevelRow="1" outlineLevelCol="1"/>
  <cols>
    <col min="1" max="1" width="3.1640625" style="1278" customWidth="1"/>
    <col min="2" max="2" width="29.5" style="1278" customWidth="1"/>
    <col min="3" max="7" width="7.83203125" style="1278" hidden="1" customWidth="1" outlineLevel="1"/>
    <col min="8" max="8" width="8.1640625" style="1278" bestFit="1" customWidth="1" collapsed="1"/>
    <col min="9" max="15" width="7.83203125" style="1278" bestFit="1" customWidth="1"/>
    <col min="16" max="16" width="2.5" style="1278" customWidth="1"/>
    <col min="17" max="17" width="29.5" style="1278" customWidth="1"/>
    <col min="18" max="22" width="7.83203125" style="1278" customWidth="1" outlineLevel="1"/>
    <col min="23" max="30" width="7.83203125" style="1278" bestFit="1" customWidth="1"/>
    <col min="31" max="31" width="2.5" style="1278" customWidth="1"/>
    <col min="32" max="32" width="29.5" style="1278" customWidth="1"/>
    <col min="33" max="37" width="7.83203125" style="1278" customWidth="1" outlineLevel="1"/>
    <col min="38" max="38" width="10.1640625" style="1278" bestFit="1" customWidth="1"/>
    <col min="39" max="45" width="7.83203125" style="1278" bestFit="1" customWidth="1"/>
    <col min="46" max="16384" width="10.33203125" style="1278"/>
  </cols>
  <sheetData>
    <row r="1" spans="1:45" ht="14.25" hidden="1" outlineLevel="1">
      <c r="B1" s="1278" t="s">
        <v>835</v>
      </c>
      <c r="C1" s="1279">
        <v>-4</v>
      </c>
      <c r="D1" s="1279">
        <v>-3</v>
      </c>
      <c r="E1" s="1279">
        <v>-2</v>
      </c>
      <c r="F1" s="1279">
        <v>-1</v>
      </c>
      <c r="G1" s="1279">
        <v>0</v>
      </c>
      <c r="H1" s="1279">
        <v>1</v>
      </c>
      <c r="I1" s="1279">
        <v>2</v>
      </c>
      <c r="J1" s="1279">
        <v>3</v>
      </c>
      <c r="K1" s="1279">
        <v>4</v>
      </c>
      <c r="L1" s="1279">
        <v>5</v>
      </c>
      <c r="M1" s="1279">
        <v>6</v>
      </c>
      <c r="N1" s="1279">
        <v>7</v>
      </c>
      <c r="O1" s="1279">
        <v>8</v>
      </c>
      <c r="Q1" s="1278" t="s">
        <v>835</v>
      </c>
      <c r="R1" s="1279">
        <v>-4</v>
      </c>
      <c r="S1" s="1279">
        <v>-3</v>
      </c>
      <c r="T1" s="1279">
        <v>-2</v>
      </c>
      <c r="U1" s="1279">
        <v>-1</v>
      </c>
      <c r="V1" s="1279">
        <v>0</v>
      </c>
      <c r="W1" s="1279">
        <v>1</v>
      </c>
      <c r="X1" s="1279">
        <v>2</v>
      </c>
      <c r="Y1" s="1279">
        <v>3</v>
      </c>
      <c r="Z1" s="1279">
        <v>4</v>
      </c>
      <c r="AA1" s="1279">
        <v>5</v>
      </c>
      <c r="AB1" s="1279">
        <v>6</v>
      </c>
      <c r="AC1" s="1279">
        <v>7</v>
      </c>
      <c r="AD1" s="1279">
        <v>8</v>
      </c>
      <c r="AG1" s="1279">
        <v>-4</v>
      </c>
      <c r="AH1" s="1279">
        <v>-3</v>
      </c>
      <c r="AI1" s="1279">
        <v>-2</v>
      </c>
      <c r="AJ1" s="1279">
        <v>-1</v>
      </c>
      <c r="AK1" s="1279">
        <v>0</v>
      </c>
      <c r="AL1" s="1279">
        <v>1</v>
      </c>
      <c r="AM1" s="1279">
        <v>2</v>
      </c>
      <c r="AN1" s="1279">
        <v>3</v>
      </c>
      <c r="AO1" s="1279">
        <v>4</v>
      </c>
      <c r="AP1" s="1279">
        <v>5</v>
      </c>
      <c r="AQ1" s="1279">
        <v>6</v>
      </c>
      <c r="AR1" s="1279">
        <v>7</v>
      </c>
      <c r="AS1" s="1279">
        <v>8</v>
      </c>
    </row>
    <row r="2" spans="1:45" ht="14.25" collapsed="1">
      <c r="B2" s="1278" t="str">
        <f>IF(H2=1000,"Figures in € k",IF(H2=1,"Figures in €","Figures in € m"))</f>
        <v>Figures in € k</v>
      </c>
      <c r="D2" s="1279"/>
      <c r="E2" s="1279"/>
      <c r="F2" s="1279"/>
      <c r="G2" s="1279"/>
      <c r="H2" s="1280">
        <v>1000</v>
      </c>
      <c r="I2" s="1279"/>
      <c r="J2" s="1279"/>
      <c r="K2" s="1279"/>
      <c r="L2" s="1279"/>
      <c r="M2" s="1279"/>
      <c r="N2" s="1279"/>
      <c r="O2" s="1279"/>
      <c r="R2" s="1281" t="str">
        <f>"Y"&amp;R1</f>
        <v>Y-4</v>
      </c>
      <c r="S2" s="1281" t="str">
        <f t="shared" ref="S2:AD2" si="0">"Y"&amp;S1</f>
        <v>Y-3</v>
      </c>
      <c r="T2" s="1281" t="str">
        <f t="shared" si="0"/>
        <v>Y-2</v>
      </c>
      <c r="U2" s="1281" t="str">
        <f t="shared" si="0"/>
        <v>Y-1</v>
      </c>
      <c r="V2" s="1281" t="str">
        <f t="shared" si="0"/>
        <v>Y0</v>
      </c>
      <c r="W2" s="1281" t="str">
        <f t="shared" si="0"/>
        <v>Y1</v>
      </c>
      <c r="X2" s="1281" t="str">
        <f t="shared" si="0"/>
        <v>Y2</v>
      </c>
      <c r="Y2" s="1281" t="str">
        <f t="shared" si="0"/>
        <v>Y3</v>
      </c>
      <c r="Z2" s="1281" t="str">
        <f t="shared" si="0"/>
        <v>Y4</v>
      </c>
      <c r="AA2" s="1281" t="str">
        <f t="shared" si="0"/>
        <v>Y5</v>
      </c>
      <c r="AB2" s="1281" t="str">
        <f t="shared" si="0"/>
        <v>Y6</v>
      </c>
      <c r="AC2" s="1281" t="str">
        <f t="shared" si="0"/>
        <v>Y7</v>
      </c>
      <c r="AD2" s="1281" t="str">
        <f t="shared" si="0"/>
        <v>Y8</v>
      </c>
    </row>
    <row r="3" spans="1:45" s="1282" customFormat="1" ht="17.25" customHeight="1">
      <c r="A3" s="1283"/>
      <c r="B3" s="1284" t="s">
        <v>971</v>
      </c>
      <c r="C3" s="1707"/>
      <c r="D3" s="1707"/>
      <c r="E3" s="1707"/>
      <c r="F3" s="1707"/>
      <c r="G3" s="1707"/>
      <c r="H3" s="1707"/>
      <c r="I3" s="1707"/>
      <c r="J3" s="1707"/>
      <c r="K3" s="1707"/>
      <c r="L3" s="1708"/>
      <c r="M3" s="1708"/>
      <c r="N3" s="1708"/>
      <c r="O3" s="1708"/>
      <c r="P3" s="1283"/>
      <c r="Q3" s="1285" t="s">
        <v>972</v>
      </c>
      <c r="R3" s="1709"/>
      <c r="S3" s="1709"/>
      <c r="T3" s="1709"/>
      <c r="U3" s="1709"/>
      <c r="V3" s="1709"/>
      <c r="W3" s="1709"/>
      <c r="X3" s="1709"/>
      <c r="Y3" s="1709"/>
      <c r="Z3" s="1709"/>
      <c r="AA3" s="1710"/>
      <c r="AB3" s="1710"/>
      <c r="AC3" s="1710"/>
      <c r="AD3" s="1710"/>
      <c r="AE3" s="1283"/>
      <c r="AF3" s="1286" t="s">
        <v>973</v>
      </c>
      <c r="AG3" s="1711"/>
      <c r="AH3" s="1711"/>
      <c r="AI3" s="1711"/>
      <c r="AJ3" s="1711"/>
      <c r="AK3" s="1711"/>
      <c r="AL3" s="1711"/>
      <c r="AM3" s="1711"/>
      <c r="AN3" s="1711"/>
      <c r="AO3" s="1711"/>
      <c r="AP3" s="1706"/>
      <c r="AQ3" s="1706"/>
      <c r="AR3" s="1706"/>
      <c r="AS3" s="1706"/>
    </row>
    <row r="4" spans="1:45" ht="12.75" customHeight="1">
      <c r="A4" s="1287"/>
      <c r="B4" s="1287"/>
      <c r="C4" s="1288">
        <f t="shared" ref="C4:G4" si="1">D4-1</f>
        <v>2022</v>
      </c>
      <c r="D4" s="1288">
        <f t="shared" si="1"/>
        <v>2023</v>
      </c>
      <c r="E4" s="1288">
        <f t="shared" si="1"/>
        <v>2024</v>
      </c>
      <c r="F4" s="1288">
        <f t="shared" si="1"/>
        <v>2025</v>
      </c>
      <c r="G4" s="1288">
        <f t="shared" si="1"/>
        <v>2026</v>
      </c>
      <c r="H4" s="1288">
        <f>Input!$C$8</f>
        <v>2027</v>
      </c>
      <c r="I4" s="1288">
        <f>H4+1</f>
        <v>2028</v>
      </c>
      <c r="J4" s="1288">
        <f t="shared" ref="J4:O4" si="2">I4+1</f>
        <v>2029</v>
      </c>
      <c r="K4" s="1288">
        <f t="shared" si="2"/>
        <v>2030</v>
      </c>
      <c r="L4" s="1288">
        <f t="shared" si="2"/>
        <v>2031</v>
      </c>
      <c r="M4" s="1288">
        <f t="shared" si="2"/>
        <v>2032</v>
      </c>
      <c r="N4" s="1288">
        <f t="shared" si="2"/>
        <v>2033</v>
      </c>
      <c r="O4" s="1288">
        <f t="shared" si="2"/>
        <v>2034</v>
      </c>
      <c r="P4" s="1287"/>
      <c r="Q4" s="1287"/>
      <c r="R4" s="1288">
        <f t="shared" ref="R4:V4" si="3">S4-1</f>
        <v>2022</v>
      </c>
      <c r="S4" s="1288">
        <f t="shared" si="3"/>
        <v>2023</v>
      </c>
      <c r="T4" s="1288">
        <f t="shared" si="3"/>
        <v>2024</v>
      </c>
      <c r="U4" s="1288">
        <f t="shared" si="3"/>
        <v>2025</v>
      </c>
      <c r="V4" s="1288">
        <f t="shared" si="3"/>
        <v>2026</v>
      </c>
      <c r="W4" s="1288">
        <f>Input!$C$8</f>
        <v>2027</v>
      </c>
      <c r="X4" s="1288">
        <f>W4+1</f>
        <v>2028</v>
      </c>
      <c r="Y4" s="1288">
        <f t="shared" ref="Y4:AD4" si="4">X4+1</f>
        <v>2029</v>
      </c>
      <c r="Z4" s="1288">
        <f t="shared" si="4"/>
        <v>2030</v>
      </c>
      <c r="AA4" s="1288">
        <f t="shared" si="4"/>
        <v>2031</v>
      </c>
      <c r="AB4" s="1288">
        <f t="shared" si="4"/>
        <v>2032</v>
      </c>
      <c r="AC4" s="1288">
        <f t="shared" si="4"/>
        <v>2033</v>
      </c>
      <c r="AD4" s="1288">
        <f t="shared" si="4"/>
        <v>2034</v>
      </c>
      <c r="AE4" s="1287"/>
      <c r="AF4" s="1287"/>
      <c r="AG4" s="1288">
        <f t="shared" ref="AG4:AK4" si="5">AH4-1</f>
        <v>2022</v>
      </c>
      <c r="AH4" s="1288">
        <f t="shared" si="5"/>
        <v>2023</v>
      </c>
      <c r="AI4" s="1288">
        <f t="shared" si="5"/>
        <v>2024</v>
      </c>
      <c r="AJ4" s="1288">
        <f t="shared" si="5"/>
        <v>2025</v>
      </c>
      <c r="AK4" s="1288">
        <f t="shared" si="5"/>
        <v>2026</v>
      </c>
      <c r="AL4" s="1288">
        <f>Input!$C$8</f>
        <v>2027</v>
      </c>
      <c r="AM4" s="1288">
        <f>AL4+1</f>
        <v>2028</v>
      </c>
      <c r="AN4" s="1288">
        <f t="shared" ref="AN4:AS4" si="6">AM4+1</f>
        <v>2029</v>
      </c>
      <c r="AO4" s="1288">
        <f t="shared" si="6"/>
        <v>2030</v>
      </c>
      <c r="AP4" s="1288">
        <f t="shared" si="6"/>
        <v>2031</v>
      </c>
      <c r="AQ4" s="1288">
        <f t="shared" si="6"/>
        <v>2032</v>
      </c>
      <c r="AR4" s="1288">
        <f t="shared" si="6"/>
        <v>2033</v>
      </c>
      <c r="AS4" s="1288">
        <f t="shared" si="6"/>
        <v>2034</v>
      </c>
    </row>
    <row r="5" spans="1:45" ht="22.5">
      <c r="A5" s="1287"/>
      <c r="B5" s="1289"/>
      <c r="C5" s="1290" t="str">
        <f t="shared" ref="C5:G5" si="7">"Launch year "&amp;C1</f>
        <v>Launch year -4</v>
      </c>
      <c r="D5" s="1290" t="str">
        <f t="shared" si="7"/>
        <v>Launch year -3</v>
      </c>
      <c r="E5" s="1290" t="str">
        <f t="shared" si="7"/>
        <v>Launch year -2</v>
      </c>
      <c r="F5" s="1290" t="str">
        <f t="shared" si="7"/>
        <v>Launch year -1</v>
      </c>
      <c r="G5" s="1290" t="str">
        <f t="shared" si="7"/>
        <v>Launch year 0</v>
      </c>
      <c r="H5" s="1290" t="str">
        <f>"Launch year "&amp;H1</f>
        <v>Launch year 1</v>
      </c>
      <c r="I5" s="1290" t="str">
        <f t="shared" ref="I5:O5" si="8">"Launch year "&amp;I1</f>
        <v>Launch year 2</v>
      </c>
      <c r="J5" s="1290" t="str">
        <f t="shared" si="8"/>
        <v>Launch year 3</v>
      </c>
      <c r="K5" s="1290" t="str">
        <f t="shared" si="8"/>
        <v>Launch year 4</v>
      </c>
      <c r="L5" s="1290" t="str">
        <f t="shared" si="8"/>
        <v>Launch year 5</v>
      </c>
      <c r="M5" s="1290" t="str">
        <f t="shared" si="8"/>
        <v>Launch year 6</v>
      </c>
      <c r="N5" s="1290" t="str">
        <f t="shared" si="8"/>
        <v>Launch year 7</v>
      </c>
      <c r="O5" s="1290" t="str">
        <f t="shared" si="8"/>
        <v>Launch year 8</v>
      </c>
      <c r="P5" s="1287"/>
      <c r="Q5" s="1289"/>
      <c r="R5" s="1290" t="str">
        <f t="shared" ref="R5:V5" si="9">"Launch year "&amp;R1</f>
        <v>Launch year -4</v>
      </c>
      <c r="S5" s="1290" t="str">
        <f t="shared" si="9"/>
        <v>Launch year -3</v>
      </c>
      <c r="T5" s="1290" t="str">
        <f t="shared" si="9"/>
        <v>Launch year -2</v>
      </c>
      <c r="U5" s="1290" t="str">
        <f t="shared" si="9"/>
        <v>Launch year -1</v>
      </c>
      <c r="V5" s="1290" t="str">
        <f t="shared" si="9"/>
        <v>Launch year 0</v>
      </c>
      <c r="W5" s="1290" t="str">
        <f t="shared" ref="W5:AD5" si="10">"Launch year "&amp;W1</f>
        <v>Launch year 1</v>
      </c>
      <c r="X5" s="1290" t="str">
        <f t="shared" si="10"/>
        <v>Launch year 2</v>
      </c>
      <c r="Y5" s="1290" t="str">
        <f t="shared" si="10"/>
        <v>Launch year 3</v>
      </c>
      <c r="Z5" s="1290" t="str">
        <f t="shared" si="10"/>
        <v>Launch year 4</v>
      </c>
      <c r="AA5" s="1290" t="str">
        <f t="shared" si="10"/>
        <v>Launch year 5</v>
      </c>
      <c r="AB5" s="1290" t="str">
        <f t="shared" si="10"/>
        <v>Launch year 6</v>
      </c>
      <c r="AC5" s="1290" t="str">
        <f t="shared" si="10"/>
        <v>Launch year 7</v>
      </c>
      <c r="AD5" s="1290" t="str">
        <f t="shared" si="10"/>
        <v>Launch year 8</v>
      </c>
      <c r="AE5" s="1287"/>
      <c r="AF5" s="1289"/>
      <c r="AG5" s="1290" t="str">
        <f t="shared" ref="AG5:AK5" si="11">"Launch year "&amp;AG1</f>
        <v>Launch year -4</v>
      </c>
      <c r="AH5" s="1290" t="str">
        <f t="shared" si="11"/>
        <v>Launch year -3</v>
      </c>
      <c r="AI5" s="1290" t="str">
        <f t="shared" si="11"/>
        <v>Launch year -2</v>
      </c>
      <c r="AJ5" s="1290" t="str">
        <f t="shared" si="11"/>
        <v>Launch year -1</v>
      </c>
      <c r="AK5" s="1290" t="str">
        <f t="shared" si="11"/>
        <v>Launch year 0</v>
      </c>
      <c r="AL5" s="1290" t="str">
        <f t="shared" ref="AL5:AS5" si="12">"Launch year "&amp;AL1</f>
        <v>Launch year 1</v>
      </c>
      <c r="AM5" s="1290" t="str">
        <f t="shared" si="12"/>
        <v>Launch year 2</v>
      </c>
      <c r="AN5" s="1290" t="str">
        <f t="shared" si="12"/>
        <v>Launch year 3</v>
      </c>
      <c r="AO5" s="1290" t="str">
        <f t="shared" si="12"/>
        <v>Launch year 4</v>
      </c>
      <c r="AP5" s="1290" t="str">
        <f t="shared" si="12"/>
        <v>Launch year 5</v>
      </c>
      <c r="AQ5" s="1290" t="str">
        <f t="shared" si="12"/>
        <v>Launch year 6</v>
      </c>
      <c r="AR5" s="1290" t="str">
        <f t="shared" si="12"/>
        <v>Launch year 7</v>
      </c>
      <c r="AS5" s="1290" t="str">
        <f t="shared" si="12"/>
        <v>Launch year 8</v>
      </c>
    </row>
    <row r="6" spans="1:45" outlineLevel="1">
      <c r="A6" s="1287"/>
      <c r="B6" s="1287" t="s">
        <v>974</v>
      </c>
      <c r="C6" s="1291" t="str">
        <f>IFERROR(INDEX('Input_P&amp;L'!$R$1:$Y$1,MATCH(C$4,'Input_P&amp;L'!$BK$21:$BR$21,0))/$H$2,"")</f>
        <v/>
      </c>
      <c r="D6" s="1291" t="str">
        <f>IFERROR(INDEX('Input_P&amp;L'!$R$1:$Y$1,MATCH(D$4,'Input_P&amp;L'!$BK$21:$BR$21,0))/$H$2,"")</f>
        <v/>
      </c>
      <c r="E6" s="1291" t="str">
        <f>IFERROR(INDEX('Input_P&amp;L'!$R$1:$Y$1,MATCH(E$4,'Input_P&amp;L'!$BK$21:$BR$21,0))/$H$2,"")</f>
        <v/>
      </c>
      <c r="F6" s="1291" t="str">
        <f>IFERROR(INDEX('Input_P&amp;L'!$R$1:$Y$1,MATCH(F$4,'Input_P&amp;L'!$BK$21:$BR$21,0))/$H$2,"")</f>
        <v/>
      </c>
      <c r="G6" s="1291" t="str">
        <f>IFERROR(INDEX('Input_P&amp;L'!$R$1:$Y$1,MATCH(G$4,'Input_P&amp;L'!$BK$21:$BR$21,0))/$H$2,"")</f>
        <v/>
      </c>
      <c r="H6" s="1291">
        <f>IFERROR(INDEX('Input_P&amp;L'!$R$1:$Y$1,MATCH(H$4,'Input_P&amp;L'!$BK$21:$BR$21,0))/$H$2,"")</f>
        <v>180</v>
      </c>
      <c r="I6" s="1291">
        <f>IFERROR(INDEX('Input_P&amp;L'!$R$1:$Y$1,MATCH(I$4,'Input_P&amp;L'!$BK$21:$BR$21,0))/$H$2,"")</f>
        <v>288</v>
      </c>
      <c r="J6" s="1291">
        <f>IFERROR(INDEX('Input_P&amp;L'!$R$1:$Y$1,MATCH(J$4,'Input_P&amp;L'!$BK$21:$BR$21,0))/$H$2,"")</f>
        <v>518.4</v>
      </c>
      <c r="K6" s="1291">
        <f>IFERROR(INDEX('Input_P&amp;L'!$R$1:$Y$1,MATCH(K$4,'Input_P&amp;L'!$BK$21:$BR$21,0))/$H$2,"")</f>
        <v>725.76</v>
      </c>
      <c r="L6" s="1291">
        <f>IFERROR(INDEX('Input_P&amp;L'!$R$1:$Y$1,MATCH(L$4,'Input_P&amp;L'!$BK$21:$BR$21,0))/$H$2,"")</f>
        <v>943.48800000000006</v>
      </c>
      <c r="M6" s="1291">
        <f>IFERROR(INDEX('Input_P&amp;L'!$R$1:$Y$1,MATCH(M$4,'Input_P&amp;L'!$BK$21:$BR$21,0))/$H$2,"")</f>
        <v>1132.1859999999999</v>
      </c>
      <c r="N6" s="1291">
        <f>IFERROR(INDEX('Input_P&amp;L'!$R$1:$Y$1,MATCH(N$4,'Input_P&amp;L'!$BK$21:$BR$21,0))/$H$2,"")</f>
        <v>1132.1859999999999</v>
      </c>
      <c r="O6" s="1291">
        <f>IFERROR(INDEX('Input_P&amp;L'!$R$1:$Y$1,MATCH(O$4,'Input_P&amp;L'!$BK$21:$BR$21,0))/$H$2,"")</f>
        <v>1132.1859999999999</v>
      </c>
      <c r="P6" s="1291"/>
      <c r="Q6" s="1287" t="str">
        <f t="shared" ref="Q6:Q8" si="13">B6&amp;" - Incremental"</f>
        <v>Unit sales - Incremental</v>
      </c>
      <c r="R6" s="1291" t="str">
        <f t="shared" ref="R6:AD6" si="14">IFERROR(C6*R23,"")</f>
        <v/>
      </c>
      <c r="S6" s="1291" t="str">
        <f t="shared" si="14"/>
        <v/>
      </c>
      <c r="T6" s="1291" t="str">
        <f t="shared" si="14"/>
        <v/>
      </c>
      <c r="U6" s="1291" t="str">
        <f t="shared" si="14"/>
        <v/>
      </c>
      <c r="V6" s="1291" t="str">
        <f t="shared" si="14"/>
        <v/>
      </c>
      <c r="W6" s="1291">
        <f t="shared" si="14"/>
        <v>180</v>
      </c>
      <c r="X6" s="1291">
        <f t="shared" si="14"/>
        <v>288</v>
      </c>
      <c r="Y6" s="1291">
        <f t="shared" si="14"/>
        <v>518.4</v>
      </c>
      <c r="Z6" s="1291">
        <f t="shared" si="14"/>
        <v>725.76</v>
      </c>
      <c r="AA6" s="1291">
        <f t="shared" si="14"/>
        <v>943.48800000000006</v>
      </c>
      <c r="AB6" s="1291">
        <f t="shared" si="14"/>
        <v>1132.1859999999999</v>
      </c>
      <c r="AC6" s="1291">
        <f t="shared" si="14"/>
        <v>1132.1859999999999</v>
      </c>
      <c r="AD6" s="1291">
        <f t="shared" si="14"/>
        <v>1132.1859999999999</v>
      </c>
      <c r="AE6" s="1291"/>
      <c r="AF6" s="1287" t="str">
        <f t="shared" ref="AF6:AF8" si="15">B6&amp;" - Cannibalized"</f>
        <v>Unit sales - Cannibalized</v>
      </c>
      <c r="AG6" s="1291" t="str">
        <f t="shared" ref="AG6:AS6" si="16">IFERROR(C6-R6,"")</f>
        <v/>
      </c>
      <c r="AH6" s="1291" t="str">
        <f t="shared" si="16"/>
        <v/>
      </c>
      <c r="AI6" s="1291" t="str">
        <f t="shared" si="16"/>
        <v/>
      </c>
      <c r="AJ6" s="1291" t="str">
        <f t="shared" si="16"/>
        <v/>
      </c>
      <c r="AK6" s="1291" t="str">
        <f t="shared" si="16"/>
        <v/>
      </c>
      <c r="AL6" s="1291">
        <f t="shared" si="16"/>
        <v>0</v>
      </c>
      <c r="AM6" s="1291">
        <f t="shared" si="16"/>
        <v>0</v>
      </c>
      <c r="AN6" s="1291">
        <f t="shared" si="16"/>
        <v>0</v>
      </c>
      <c r="AO6" s="1291">
        <f t="shared" si="16"/>
        <v>0</v>
      </c>
      <c r="AP6" s="1291">
        <f t="shared" si="16"/>
        <v>0</v>
      </c>
      <c r="AQ6" s="1291">
        <f t="shared" si="16"/>
        <v>0</v>
      </c>
      <c r="AR6" s="1291">
        <f t="shared" si="16"/>
        <v>0</v>
      </c>
      <c r="AS6" s="1291">
        <f t="shared" si="16"/>
        <v>0</v>
      </c>
    </row>
    <row r="7" spans="1:45" outlineLevel="1">
      <c r="A7" s="1287"/>
      <c r="B7" s="1287" t="s">
        <v>975</v>
      </c>
      <c r="C7" s="1291" t="str">
        <f t="shared" ref="C7:O7" si="17">IFERROR(R7/R24*100%,"")</f>
        <v/>
      </c>
      <c r="D7" s="1291" t="str">
        <f t="shared" si="17"/>
        <v/>
      </c>
      <c r="E7" s="1291" t="str">
        <f t="shared" si="17"/>
        <v/>
      </c>
      <c r="F7" s="1291" t="str">
        <f t="shared" si="17"/>
        <v/>
      </c>
      <c r="G7" s="1291" t="str">
        <f t="shared" si="17"/>
        <v/>
      </c>
      <c r="H7" s="1291">
        <f t="shared" si="17"/>
        <v>7.4640000000000013</v>
      </c>
      <c r="I7" s="1291">
        <f t="shared" si="17"/>
        <v>8.1357600000000012</v>
      </c>
      <c r="J7" s="1291">
        <f t="shared" si="17"/>
        <v>8.8679784000000019</v>
      </c>
      <c r="K7" s="1291">
        <f t="shared" si="17"/>
        <v>9.6660964560000018</v>
      </c>
      <c r="L7" s="1291">
        <f t="shared" si="17"/>
        <v>10.536045137040004</v>
      </c>
      <c r="M7" s="1291">
        <f t="shared" si="17"/>
        <v>11.484289199373606</v>
      </c>
      <c r="N7" s="1291">
        <f t="shared" si="17"/>
        <v>12.517875227317234</v>
      </c>
      <c r="O7" s="1291">
        <f t="shared" si="17"/>
        <v>13.644483997775783</v>
      </c>
      <c r="P7" s="1287"/>
      <c r="Q7" s="1287" t="str">
        <f t="shared" si="13"/>
        <v>NSP in € - Incremental</v>
      </c>
      <c r="R7" s="1291" t="str">
        <f t="shared" ref="R7:AD7" si="18">IFERROR(R8/R6,"")</f>
        <v/>
      </c>
      <c r="S7" s="1291" t="str">
        <f t="shared" si="18"/>
        <v/>
      </c>
      <c r="T7" s="1291" t="str">
        <f t="shared" si="18"/>
        <v/>
      </c>
      <c r="U7" s="1291" t="str">
        <f t="shared" si="18"/>
        <v/>
      </c>
      <c r="V7" s="1291" t="str">
        <f t="shared" si="18"/>
        <v/>
      </c>
      <c r="W7" s="1291">
        <f t="shared" si="18"/>
        <v>7.4640000000000013</v>
      </c>
      <c r="X7" s="1291">
        <f t="shared" si="18"/>
        <v>8.1357600000000012</v>
      </c>
      <c r="Y7" s="1291">
        <f t="shared" si="18"/>
        <v>8.8679784000000019</v>
      </c>
      <c r="Z7" s="1291">
        <f t="shared" si="18"/>
        <v>9.6660964560000018</v>
      </c>
      <c r="AA7" s="1291">
        <f t="shared" si="18"/>
        <v>10.536045137040004</v>
      </c>
      <c r="AB7" s="1291">
        <f t="shared" si="18"/>
        <v>11.484289199373606</v>
      </c>
      <c r="AC7" s="1291">
        <f t="shared" si="18"/>
        <v>12.517875227317234</v>
      </c>
      <c r="AD7" s="1291">
        <f t="shared" si="18"/>
        <v>13.644483997775783</v>
      </c>
      <c r="AE7" s="1287"/>
      <c r="AF7" s="1287" t="str">
        <f t="shared" si="15"/>
        <v>NSP in € - Cannibalized</v>
      </c>
      <c r="AG7" s="1291" t="str">
        <f t="shared" ref="AG7:AS7" si="19">IFERROR(AG8/AG6,"")</f>
        <v/>
      </c>
      <c r="AH7" s="1291" t="str">
        <f t="shared" si="19"/>
        <v/>
      </c>
      <c r="AI7" s="1291" t="str">
        <f t="shared" si="19"/>
        <v/>
      </c>
      <c r="AJ7" s="1291" t="str">
        <f t="shared" si="19"/>
        <v/>
      </c>
      <c r="AK7" s="1291" t="str">
        <f t="shared" si="19"/>
        <v/>
      </c>
      <c r="AL7" s="1291" t="str">
        <f t="shared" si="19"/>
        <v/>
      </c>
      <c r="AM7" s="1291" t="str">
        <f t="shared" si="19"/>
        <v/>
      </c>
      <c r="AN7" s="1291" t="str">
        <f t="shared" si="19"/>
        <v/>
      </c>
      <c r="AO7" s="1291" t="str">
        <f t="shared" si="19"/>
        <v/>
      </c>
      <c r="AP7" s="1291" t="str">
        <f t="shared" si="19"/>
        <v/>
      </c>
      <c r="AQ7" s="1291" t="str">
        <f t="shared" si="19"/>
        <v/>
      </c>
      <c r="AR7" s="1291" t="str">
        <f t="shared" si="19"/>
        <v/>
      </c>
      <c r="AS7" s="1291" t="str">
        <f t="shared" si="19"/>
        <v/>
      </c>
    </row>
    <row r="8" spans="1:45">
      <c r="A8" s="1287"/>
      <c r="B8" s="1292" t="s">
        <v>313</v>
      </c>
      <c r="C8" s="1293" t="str">
        <f t="shared" ref="C8:O8" si="20">IFERROR(C6*C7,"")</f>
        <v/>
      </c>
      <c r="D8" s="1293" t="str">
        <f t="shared" si="20"/>
        <v/>
      </c>
      <c r="E8" s="1293" t="str">
        <f t="shared" si="20"/>
        <v/>
      </c>
      <c r="F8" s="1293" t="str">
        <f t="shared" si="20"/>
        <v/>
      </c>
      <c r="G8" s="1293" t="str">
        <f t="shared" si="20"/>
        <v/>
      </c>
      <c r="H8" s="1293">
        <f t="shared" si="20"/>
        <v>1343.5200000000002</v>
      </c>
      <c r="I8" s="1293">
        <f t="shared" si="20"/>
        <v>2343.0988800000005</v>
      </c>
      <c r="J8" s="1293">
        <f t="shared" si="20"/>
        <v>4597.160002560001</v>
      </c>
      <c r="K8" s="1293">
        <f t="shared" si="20"/>
        <v>7015.2661639065609</v>
      </c>
      <c r="L8" s="1293">
        <f t="shared" si="20"/>
        <v>9940.6321542555997</v>
      </c>
      <c r="M8" s="1293">
        <f t="shared" si="20"/>
        <v>13002.351451482005</v>
      </c>
      <c r="N8" s="1293">
        <f t="shared" si="20"/>
        <v>14172.563082115388</v>
      </c>
      <c r="O8" s="1293">
        <f t="shared" si="20"/>
        <v>15448.093759505771</v>
      </c>
      <c r="P8" s="1287"/>
      <c r="Q8" s="1292" t="str">
        <f t="shared" si="13"/>
        <v>Net Sales - Incremental</v>
      </c>
      <c r="R8" s="1293" t="str">
        <f>IFERROR(INDEX('Input_P&amp;L'!$BK$1:$BR$1,MATCH(R$4,'Input_P&amp;L'!$BK$21:$BR$21,0))/$H$2,"")</f>
        <v/>
      </c>
      <c r="S8" s="1293" t="str">
        <f>IFERROR(INDEX('Input_P&amp;L'!$BK$1:$BR$1,MATCH(S$4,'Input_P&amp;L'!$BK$21:$BR$21,0))/$H$2,"")</f>
        <v/>
      </c>
      <c r="T8" s="1293" t="str">
        <f>IFERROR(INDEX('Input_P&amp;L'!$BK$1:$BR$1,MATCH(T$4,'Input_P&amp;L'!$BK$21:$BR$21,0))/$H$2,"")</f>
        <v/>
      </c>
      <c r="U8" s="1293" t="str">
        <f>IFERROR(INDEX('Input_P&amp;L'!$BK$1:$BR$1,MATCH(U$4,'Input_P&amp;L'!$BK$21:$BR$21,0))/$H$2,"")</f>
        <v/>
      </c>
      <c r="V8" s="1293" t="str">
        <f>IFERROR(INDEX('Input_P&amp;L'!$BK$1:$BR$1,MATCH(V$4,'Input_P&amp;L'!$BK$21:$BR$21,0))/$H$2,"")</f>
        <v/>
      </c>
      <c r="W8" s="1293">
        <f>IFERROR(INDEX('Input_P&amp;L'!$BK$1:$BR$1,MATCH(W$4,'Input_P&amp;L'!$BK$21:$BR$21,0))/$H$2,"")</f>
        <v>1343.5200000000002</v>
      </c>
      <c r="X8" s="1293">
        <f>IFERROR(INDEX('Input_P&amp;L'!$BK$1:$BR$1,MATCH(X$4,'Input_P&amp;L'!$BK$21:$BR$21,0))/$H$2,"")</f>
        <v>2343.0988800000005</v>
      </c>
      <c r="Y8" s="1293">
        <f>IFERROR(INDEX('Input_P&amp;L'!$BK$1:$BR$1,MATCH(Y$4,'Input_P&amp;L'!$BK$21:$BR$21,0))/$H$2,"")</f>
        <v>4597.160002560001</v>
      </c>
      <c r="Z8" s="1293">
        <f>IFERROR(INDEX('Input_P&amp;L'!$BK$1:$BR$1,MATCH(Z$4,'Input_P&amp;L'!$BK$21:$BR$21,0))/$H$2,"")</f>
        <v>7015.2661639065609</v>
      </c>
      <c r="AA8" s="1293">
        <f>IFERROR(INDEX('Input_P&amp;L'!$BK$1:$BR$1,MATCH(AA$4,'Input_P&amp;L'!$BK$21:$BR$21,0))/$H$2,"")</f>
        <v>9940.6321542555997</v>
      </c>
      <c r="AB8" s="1293">
        <f>IFERROR(INDEX('Input_P&amp;L'!$BK$1:$BR$1,MATCH(AB$4,'Input_P&amp;L'!$BK$21:$BR$21,0))/$H$2,"")</f>
        <v>13002.351451482005</v>
      </c>
      <c r="AC8" s="1293">
        <f>IFERROR(INDEX('Input_P&amp;L'!$BK$1:$BR$1,MATCH(AC$4,'Input_P&amp;L'!$BK$21:$BR$21,0))/$H$2,"")</f>
        <v>14172.563082115388</v>
      </c>
      <c r="AD8" s="1293">
        <f>IFERROR(INDEX('Input_P&amp;L'!$BK$1:$BR$1,MATCH(AD$4,'Input_P&amp;L'!$BK$21:$BR$21,0))/$H$2,"")</f>
        <v>15448.093759505771</v>
      </c>
      <c r="AE8" s="1287"/>
      <c r="AF8" s="1292" t="str">
        <f t="shared" si="15"/>
        <v>Net Sales - Cannibalized</v>
      </c>
      <c r="AG8" s="1293" t="str">
        <f t="shared" ref="AG8:AS8" si="21">IFERROR(C8-R8,"")</f>
        <v/>
      </c>
      <c r="AH8" s="1293" t="str">
        <f t="shared" si="21"/>
        <v/>
      </c>
      <c r="AI8" s="1293" t="str">
        <f t="shared" si="21"/>
        <v/>
      </c>
      <c r="AJ8" s="1293" t="str">
        <f t="shared" si="21"/>
        <v/>
      </c>
      <c r="AK8" s="1293" t="str">
        <f t="shared" si="21"/>
        <v/>
      </c>
      <c r="AL8" s="1293">
        <f t="shared" si="21"/>
        <v>0</v>
      </c>
      <c r="AM8" s="1293">
        <f t="shared" si="21"/>
        <v>0</v>
      </c>
      <c r="AN8" s="1293">
        <f t="shared" si="21"/>
        <v>0</v>
      </c>
      <c r="AO8" s="1293">
        <f t="shared" si="21"/>
        <v>0</v>
      </c>
      <c r="AP8" s="1293">
        <f t="shared" si="21"/>
        <v>0</v>
      </c>
      <c r="AQ8" s="1293">
        <f t="shared" si="21"/>
        <v>0</v>
      </c>
      <c r="AR8" s="1293">
        <f t="shared" si="21"/>
        <v>0</v>
      </c>
      <c r="AS8" s="1293">
        <f t="shared" si="21"/>
        <v>0</v>
      </c>
    </row>
    <row r="9" spans="1:45">
      <c r="A9" s="1287"/>
      <c r="B9" s="1294" t="s">
        <v>976</v>
      </c>
      <c r="C9" s="1295"/>
      <c r="D9" s="1295" t="str">
        <f t="shared" ref="D9:O9" si="22">IF(ISERROR(D8/C8-1),"",(D8/C8-1))</f>
        <v/>
      </c>
      <c r="E9" s="1295" t="str">
        <f t="shared" si="22"/>
        <v/>
      </c>
      <c r="F9" s="1295" t="str">
        <f t="shared" si="22"/>
        <v/>
      </c>
      <c r="G9" s="1295" t="str">
        <f t="shared" si="22"/>
        <v/>
      </c>
      <c r="H9" s="1295" t="str">
        <f t="shared" si="22"/>
        <v/>
      </c>
      <c r="I9" s="1295">
        <f t="shared" si="22"/>
        <v>0.74399999999999999</v>
      </c>
      <c r="J9" s="1295">
        <f t="shared" si="22"/>
        <v>0.96199999999999997</v>
      </c>
      <c r="K9" s="1295">
        <f t="shared" si="22"/>
        <v>0.5259999999999998</v>
      </c>
      <c r="L9" s="1295">
        <f t="shared" si="22"/>
        <v>0.41700000000000048</v>
      </c>
      <c r="M9" s="1295">
        <f t="shared" si="22"/>
        <v>0.30800046211504561</v>
      </c>
      <c r="N9" s="1295">
        <f t="shared" si="22"/>
        <v>9.000000000000008E-2</v>
      </c>
      <c r="O9" s="1295">
        <f t="shared" si="22"/>
        <v>8.9999999999999858E-2</v>
      </c>
      <c r="P9" s="1287"/>
      <c r="Q9" s="1294" t="s">
        <v>976</v>
      </c>
      <c r="R9" s="1295"/>
      <c r="S9" s="1295" t="str">
        <f t="shared" ref="S9:AD9" si="23">IF(ISERROR(S8/R8-1),"",(S8/R8-1))</f>
        <v/>
      </c>
      <c r="T9" s="1295" t="str">
        <f t="shared" si="23"/>
        <v/>
      </c>
      <c r="U9" s="1295" t="str">
        <f t="shared" si="23"/>
        <v/>
      </c>
      <c r="V9" s="1295" t="str">
        <f t="shared" si="23"/>
        <v/>
      </c>
      <c r="W9" s="1295" t="str">
        <f t="shared" si="23"/>
        <v/>
      </c>
      <c r="X9" s="1295">
        <f t="shared" si="23"/>
        <v>0.74399999999999999</v>
      </c>
      <c r="Y9" s="1295">
        <f t="shared" si="23"/>
        <v>0.96199999999999997</v>
      </c>
      <c r="Z9" s="1295">
        <f t="shared" si="23"/>
        <v>0.5259999999999998</v>
      </c>
      <c r="AA9" s="1295">
        <f t="shared" si="23"/>
        <v>0.41700000000000048</v>
      </c>
      <c r="AB9" s="1295">
        <f t="shared" si="23"/>
        <v>0.30800046211504561</v>
      </c>
      <c r="AC9" s="1295">
        <f t="shared" si="23"/>
        <v>9.000000000000008E-2</v>
      </c>
      <c r="AD9" s="1295">
        <f t="shared" si="23"/>
        <v>8.9999999999999858E-2</v>
      </c>
      <c r="AE9" s="1287"/>
      <c r="AF9" s="1294" t="s">
        <v>976</v>
      </c>
      <c r="AG9" s="1295"/>
      <c r="AH9" s="1295" t="str">
        <f t="shared" ref="AH9:AS9" si="24">IF(ISERROR(AH8/AG8-1),"",(AH8/AG8-1))</f>
        <v/>
      </c>
      <c r="AI9" s="1295" t="str">
        <f t="shared" si="24"/>
        <v/>
      </c>
      <c r="AJ9" s="1295" t="str">
        <f t="shared" si="24"/>
        <v/>
      </c>
      <c r="AK9" s="1295" t="str">
        <f t="shared" si="24"/>
        <v/>
      </c>
      <c r="AL9" s="1295" t="str">
        <f t="shared" si="24"/>
        <v/>
      </c>
      <c r="AM9" s="1295" t="str">
        <f t="shared" si="24"/>
        <v/>
      </c>
      <c r="AN9" s="1295" t="str">
        <f t="shared" si="24"/>
        <v/>
      </c>
      <c r="AO9" s="1295" t="str">
        <f t="shared" si="24"/>
        <v/>
      </c>
      <c r="AP9" s="1295" t="str">
        <f t="shared" si="24"/>
        <v/>
      </c>
      <c r="AQ9" s="1295" t="str">
        <f t="shared" si="24"/>
        <v/>
      </c>
      <c r="AR9" s="1295" t="str">
        <f t="shared" si="24"/>
        <v/>
      </c>
      <c r="AS9" s="1295" t="str">
        <f t="shared" si="24"/>
        <v/>
      </c>
    </row>
    <row r="10" spans="1:45" ht="3" customHeight="1">
      <c r="A10" s="1287"/>
      <c r="B10" s="1287"/>
      <c r="C10" s="1287"/>
      <c r="D10" s="1287"/>
      <c r="E10" s="1287"/>
      <c r="F10" s="1287"/>
      <c r="G10" s="1287"/>
      <c r="H10" s="1287"/>
      <c r="I10" s="1287"/>
      <c r="J10" s="1287"/>
      <c r="K10" s="1296"/>
      <c r="L10" s="1296"/>
      <c r="M10" s="1296"/>
      <c r="N10" s="1296"/>
      <c r="O10" s="1296"/>
      <c r="P10" s="1287"/>
      <c r="Q10" s="1287"/>
      <c r="R10" s="1287"/>
      <c r="S10" s="1287"/>
      <c r="T10" s="1287"/>
      <c r="U10" s="1287"/>
      <c r="V10" s="1287"/>
      <c r="W10" s="1287"/>
      <c r="X10" s="1287"/>
      <c r="Y10" s="1287"/>
      <c r="Z10" s="1296"/>
      <c r="AA10" s="1296"/>
      <c r="AB10" s="1296"/>
      <c r="AC10" s="1296"/>
      <c r="AD10" s="1296"/>
      <c r="AE10" s="1287"/>
      <c r="AF10" s="1287"/>
      <c r="AG10" s="1287"/>
      <c r="AH10" s="1287"/>
      <c r="AI10" s="1287"/>
      <c r="AJ10" s="1287"/>
      <c r="AK10" s="1287"/>
      <c r="AL10" s="1287"/>
      <c r="AM10" s="1287"/>
      <c r="AN10" s="1287"/>
      <c r="AO10" s="1296"/>
      <c r="AP10" s="1296"/>
      <c r="AQ10" s="1296"/>
      <c r="AR10" s="1296"/>
      <c r="AS10" s="1296"/>
    </row>
    <row r="11" spans="1:45" ht="12" customHeight="1">
      <c r="A11" s="1287"/>
      <c r="B11" s="1297" t="s">
        <v>977</v>
      </c>
      <c r="C11" s="1291" t="str">
        <f>IFERROR(C6*C12,"")</f>
        <v/>
      </c>
      <c r="D11" s="1291" t="str">
        <f t="shared" ref="D11:O11" si="25">IFERROR(D6*D12,"")</f>
        <v/>
      </c>
      <c r="E11" s="1291" t="str">
        <f t="shared" si="25"/>
        <v/>
      </c>
      <c r="F11" s="1291" t="str">
        <f t="shared" si="25"/>
        <v/>
      </c>
      <c r="G11" s="1291" t="str">
        <f t="shared" si="25"/>
        <v/>
      </c>
      <c r="H11" s="1291">
        <f t="shared" si="25"/>
        <v>-421.12173913043478</v>
      </c>
      <c r="I11" s="1291">
        <f t="shared" si="25"/>
        <v>-720.97669565217382</v>
      </c>
      <c r="J11" s="1291">
        <f t="shared" si="25"/>
        <v>-1388.590747826087</v>
      </c>
      <c r="K11" s="1291">
        <f t="shared" si="25"/>
        <v>-2080.0912695652173</v>
      </c>
      <c r="L11" s="1291">
        <f t="shared" si="25"/>
        <v>-2893.3905474782609</v>
      </c>
      <c r="M11" s="1291">
        <f t="shared" si="25"/>
        <v>-3715.1452953043477</v>
      </c>
      <c r="N11" s="1291">
        <f t="shared" si="25"/>
        <v>-3975.1542714782609</v>
      </c>
      <c r="O11" s="1291">
        <f t="shared" si="25"/>
        <v>-4253.4751255652181</v>
      </c>
      <c r="P11" s="1287"/>
      <c r="Q11" s="1287" t="str">
        <f t="shared" ref="Q11:Q13" si="26">B11&amp;" - Incremental"</f>
        <v>COGS - Incremental</v>
      </c>
      <c r="R11" s="1291" t="str">
        <f>IFERROR(-INDEX('Input_P&amp;L'!$DA$1:$DH$1,MATCH(R$4,'Input_P&amp;L'!$BK$21:$BR$21,0))/$H$2,"")</f>
        <v/>
      </c>
      <c r="S11" s="1291" t="str">
        <f>IFERROR(-INDEX('Input_P&amp;L'!$DA$1:$DH$1,MATCH(S$4,'Input_P&amp;L'!$BK$21:$BR$21,0))/$H$2,"")</f>
        <v/>
      </c>
      <c r="T11" s="1291" t="str">
        <f>IFERROR(-INDEX('Input_P&amp;L'!$DA$1:$DH$1,MATCH(T$4,'Input_P&amp;L'!$BK$21:$BR$21,0))/$H$2,"")</f>
        <v/>
      </c>
      <c r="U11" s="1291" t="str">
        <f>IFERROR(-INDEX('Input_P&amp;L'!$DA$1:$DH$1,MATCH(U$4,'Input_P&amp;L'!$BK$21:$BR$21,0))/$H$2,"")</f>
        <v/>
      </c>
      <c r="V11" s="1291" t="str">
        <f>IFERROR(-INDEX('Input_P&amp;L'!$DA$1:$DH$1,MATCH(V$4,'Input_P&amp;L'!$BK$21:$BR$21,0))/$H$2,"")</f>
        <v/>
      </c>
      <c r="W11" s="1291">
        <f>IFERROR(-INDEX('Input_P&amp;L'!$DA$1:$DH$1,MATCH(W$4,'Input_P&amp;L'!$BK$21:$BR$21,0))/$H$2,"")</f>
        <v>-421.12173913043483</v>
      </c>
      <c r="X11" s="1291">
        <f>IFERROR(-INDEX('Input_P&amp;L'!$DA$1:$DH$1,MATCH(X$4,'Input_P&amp;L'!$BK$21:$BR$21,0))/$H$2,"")</f>
        <v>-720.97669565217382</v>
      </c>
      <c r="Y11" s="1291">
        <f>IFERROR(-INDEX('Input_P&amp;L'!$DA$1:$DH$1,MATCH(Y$4,'Input_P&amp;L'!$BK$21:$BR$21,0))/$H$2,"")</f>
        <v>-1388.590747826087</v>
      </c>
      <c r="Z11" s="1291">
        <f>IFERROR(-INDEX('Input_P&amp;L'!$DA$1:$DH$1,MATCH(Z$4,'Input_P&amp;L'!$BK$21:$BR$21,0))/$H$2,"")</f>
        <v>-2080.0912695652173</v>
      </c>
      <c r="AA11" s="1291">
        <f>IFERROR(-INDEX('Input_P&amp;L'!$DA$1:$DH$1,MATCH(AA$4,'Input_P&amp;L'!$BK$21:$BR$21,0))/$H$2,"")</f>
        <v>-2893.3905474782609</v>
      </c>
      <c r="AB11" s="1291">
        <f>IFERROR(-INDEX('Input_P&amp;L'!$DA$1:$DH$1,MATCH(AB$4,'Input_P&amp;L'!$BK$21:$BR$21,0))/$H$2,"")</f>
        <v>-3715.1452953043477</v>
      </c>
      <c r="AC11" s="1291">
        <f>IFERROR(-INDEX('Input_P&amp;L'!$DA$1:$DH$1,MATCH(AC$4,'Input_P&amp;L'!$BK$21:$BR$21,0))/$H$2,"")</f>
        <v>-3975.1542714782609</v>
      </c>
      <c r="AD11" s="1291">
        <f>IFERROR(-INDEX('Input_P&amp;L'!$DA$1:$DH$1,MATCH(AD$4,'Input_P&amp;L'!$BK$21:$BR$21,0))/$H$2,"")</f>
        <v>-4253.4751255652181</v>
      </c>
      <c r="AE11" s="1287"/>
      <c r="AF11" s="1287" t="str">
        <f t="shared" ref="AF11:AF13" si="27">B11&amp;" - Cannibalized"</f>
        <v>COGS - Cannibalized</v>
      </c>
      <c r="AG11" s="1291" t="str">
        <f t="shared" ref="AG11:AS11" si="28">IFERROR(C11-R11,"")</f>
        <v/>
      </c>
      <c r="AH11" s="1291" t="str">
        <f t="shared" si="28"/>
        <v/>
      </c>
      <c r="AI11" s="1291" t="str">
        <f t="shared" si="28"/>
        <v/>
      </c>
      <c r="AJ11" s="1291" t="str">
        <f t="shared" si="28"/>
        <v/>
      </c>
      <c r="AK11" s="1291" t="str">
        <f t="shared" si="28"/>
        <v/>
      </c>
      <c r="AL11" s="1291">
        <f t="shared" si="28"/>
        <v>5.6843418860808015E-14</v>
      </c>
      <c r="AM11" s="1291">
        <f t="shared" si="28"/>
        <v>0</v>
      </c>
      <c r="AN11" s="1291">
        <f t="shared" si="28"/>
        <v>0</v>
      </c>
      <c r="AO11" s="1291">
        <f t="shared" si="28"/>
        <v>0</v>
      </c>
      <c r="AP11" s="1291">
        <f t="shared" si="28"/>
        <v>0</v>
      </c>
      <c r="AQ11" s="1291">
        <f t="shared" si="28"/>
        <v>0</v>
      </c>
      <c r="AR11" s="1291">
        <f t="shared" si="28"/>
        <v>0</v>
      </c>
      <c r="AS11" s="1291">
        <f t="shared" si="28"/>
        <v>0</v>
      </c>
    </row>
    <row r="12" spans="1:45" ht="12" hidden="1" customHeight="1" outlineLevel="1">
      <c r="A12" s="1287"/>
      <c r="B12" s="1287" t="s">
        <v>978</v>
      </c>
      <c r="C12" s="1291" t="str">
        <f t="shared" ref="C12:O12" si="29">R12</f>
        <v/>
      </c>
      <c r="D12" s="1291" t="str">
        <f t="shared" si="29"/>
        <v/>
      </c>
      <c r="E12" s="1291" t="str">
        <f t="shared" si="29"/>
        <v/>
      </c>
      <c r="F12" s="1291" t="str">
        <f t="shared" si="29"/>
        <v/>
      </c>
      <c r="G12" s="1291" t="str">
        <f t="shared" si="29"/>
        <v/>
      </c>
      <c r="H12" s="1291">
        <f t="shared" si="29"/>
        <v>-2.3395652173913044</v>
      </c>
      <c r="I12" s="1291">
        <f t="shared" si="29"/>
        <v>-2.5033913043478258</v>
      </c>
      <c r="J12" s="1291">
        <f t="shared" si="29"/>
        <v>-2.6786086956521742</v>
      </c>
      <c r="K12" s="1291">
        <f t="shared" si="29"/>
        <v>-2.8660869565217393</v>
      </c>
      <c r="L12" s="1291">
        <f t="shared" si="29"/>
        <v>-3.0666956521739128</v>
      </c>
      <c r="M12" s="1291">
        <f t="shared" si="29"/>
        <v>-3.2813913043478262</v>
      </c>
      <c r="N12" s="1291">
        <f t="shared" si="29"/>
        <v>-3.5110434782608699</v>
      </c>
      <c r="O12" s="1291">
        <f t="shared" si="29"/>
        <v>-3.756869565217392</v>
      </c>
      <c r="P12" s="1287"/>
      <c r="Q12" s="1287" t="str">
        <f t="shared" si="26"/>
        <v>COGS in € - Incremental</v>
      </c>
      <c r="R12" s="1291" t="str">
        <f t="shared" ref="R12:V12" si="30">IFERROR(R11/R6,"")</f>
        <v/>
      </c>
      <c r="S12" s="1291" t="str">
        <f t="shared" si="30"/>
        <v/>
      </c>
      <c r="T12" s="1291" t="str">
        <f t="shared" si="30"/>
        <v/>
      </c>
      <c r="U12" s="1291" t="str">
        <f t="shared" si="30"/>
        <v/>
      </c>
      <c r="V12" s="1291" t="str">
        <f t="shared" si="30"/>
        <v/>
      </c>
      <c r="W12" s="1291">
        <f>IFERROR(W11/W6,"")</f>
        <v>-2.3395652173913044</v>
      </c>
      <c r="X12" s="1291">
        <f t="shared" ref="X12:AD12" si="31">IFERROR(X11/X6,"")</f>
        <v>-2.5033913043478258</v>
      </c>
      <c r="Y12" s="1291">
        <f t="shared" si="31"/>
        <v>-2.6786086956521742</v>
      </c>
      <c r="Z12" s="1291">
        <f t="shared" si="31"/>
        <v>-2.8660869565217393</v>
      </c>
      <c r="AA12" s="1291">
        <f t="shared" si="31"/>
        <v>-3.0666956521739128</v>
      </c>
      <c r="AB12" s="1291">
        <f t="shared" si="31"/>
        <v>-3.2813913043478262</v>
      </c>
      <c r="AC12" s="1291">
        <f t="shared" si="31"/>
        <v>-3.5110434782608699</v>
      </c>
      <c r="AD12" s="1291">
        <f t="shared" si="31"/>
        <v>-3.756869565217392</v>
      </c>
      <c r="AE12" s="1287"/>
      <c r="AF12" s="1287" t="str">
        <f t="shared" si="27"/>
        <v>COGS in € - Cannibalized</v>
      </c>
      <c r="AG12" s="1291" t="str">
        <f t="shared" ref="AG12:AK12" si="32">IFERROR(AG11/AG6,"")</f>
        <v/>
      </c>
      <c r="AH12" s="1291" t="str">
        <f t="shared" si="32"/>
        <v/>
      </c>
      <c r="AI12" s="1291" t="str">
        <f t="shared" si="32"/>
        <v/>
      </c>
      <c r="AJ12" s="1291" t="str">
        <f t="shared" si="32"/>
        <v/>
      </c>
      <c r="AK12" s="1291" t="str">
        <f t="shared" si="32"/>
        <v/>
      </c>
      <c r="AL12" s="1291" t="str">
        <f>IFERROR(AL11/AL6,"")</f>
        <v/>
      </c>
      <c r="AM12" s="1291" t="str">
        <f t="shared" ref="AM12:AS12" si="33">IFERROR(AM11/AM6,"")</f>
        <v/>
      </c>
      <c r="AN12" s="1291" t="str">
        <f t="shared" si="33"/>
        <v/>
      </c>
      <c r="AO12" s="1291" t="str">
        <f t="shared" si="33"/>
        <v/>
      </c>
      <c r="AP12" s="1291" t="str">
        <f t="shared" si="33"/>
        <v/>
      </c>
      <c r="AQ12" s="1291" t="str">
        <f t="shared" si="33"/>
        <v/>
      </c>
      <c r="AR12" s="1291" t="str">
        <f t="shared" si="33"/>
        <v/>
      </c>
      <c r="AS12" s="1291" t="str">
        <f t="shared" si="33"/>
        <v/>
      </c>
    </row>
    <row r="13" spans="1:45" collapsed="1">
      <c r="A13" s="1287"/>
      <c r="B13" s="1292" t="s">
        <v>318</v>
      </c>
      <c r="C13" s="1293" t="str">
        <f>IFERROR((C8+C11),"")</f>
        <v/>
      </c>
      <c r="D13" s="1293" t="str">
        <f t="shared" ref="D13:O13" si="34">IFERROR((D8+D11),"")</f>
        <v/>
      </c>
      <c r="E13" s="1293" t="str">
        <f t="shared" si="34"/>
        <v/>
      </c>
      <c r="F13" s="1293" t="str">
        <f t="shared" si="34"/>
        <v/>
      </c>
      <c r="G13" s="1293" t="str">
        <f t="shared" si="34"/>
        <v/>
      </c>
      <c r="H13" s="1293">
        <f t="shared" si="34"/>
        <v>922.39826086956543</v>
      </c>
      <c r="I13" s="1293">
        <f t="shared" si="34"/>
        <v>1622.1221843478265</v>
      </c>
      <c r="J13" s="1293">
        <f t="shared" si="34"/>
        <v>3208.569254733914</v>
      </c>
      <c r="K13" s="1293">
        <f t="shared" si="34"/>
        <v>4935.174894341344</v>
      </c>
      <c r="L13" s="1293">
        <f t="shared" si="34"/>
        <v>7047.2416067773393</v>
      </c>
      <c r="M13" s="1293">
        <f t="shared" si="34"/>
        <v>9287.2061561776572</v>
      </c>
      <c r="N13" s="1293">
        <f t="shared" si="34"/>
        <v>10197.408810637127</v>
      </c>
      <c r="O13" s="1293">
        <f t="shared" si="34"/>
        <v>11194.618633940554</v>
      </c>
      <c r="P13" s="1287"/>
      <c r="Q13" s="1292" t="str">
        <f t="shared" si="26"/>
        <v>Gross Profit - Incremental</v>
      </c>
      <c r="R13" s="1293" t="str">
        <f>IFERROR((R8+R11),"")</f>
        <v/>
      </c>
      <c r="S13" s="1293" t="str">
        <f t="shared" ref="S13:AD13" si="35">IFERROR((S8+S11),"")</f>
        <v/>
      </c>
      <c r="T13" s="1293" t="str">
        <f t="shared" si="35"/>
        <v/>
      </c>
      <c r="U13" s="1293" t="str">
        <f t="shared" si="35"/>
        <v/>
      </c>
      <c r="V13" s="1293" t="str">
        <f t="shared" si="35"/>
        <v/>
      </c>
      <c r="W13" s="1293">
        <f t="shared" si="35"/>
        <v>922.39826086956532</v>
      </c>
      <c r="X13" s="1293">
        <f t="shared" si="35"/>
        <v>1622.1221843478265</v>
      </c>
      <c r="Y13" s="1293">
        <f t="shared" si="35"/>
        <v>3208.569254733914</v>
      </c>
      <c r="Z13" s="1293">
        <f t="shared" si="35"/>
        <v>4935.174894341344</v>
      </c>
      <c r="AA13" s="1293">
        <f t="shared" si="35"/>
        <v>7047.2416067773393</v>
      </c>
      <c r="AB13" s="1293">
        <f t="shared" si="35"/>
        <v>9287.2061561776572</v>
      </c>
      <c r="AC13" s="1293">
        <f t="shared" si="35"/>
        <v>10197.408810637127</v>
      </c>
      <c r="AD13" s="1293">
        <f t="shared" si="35"/>
        <v>11194.618633940554</v>
      </c>
      <c r="AE13" s="1287"/>
      <c r="AF13" s="1292" t="str">
        <f t="shared" si="27"/>
        <v>Gross Profit - Cannibalized</v>
      </c>
      <c r="AG13" s="1293" t="str">
        <f>IFERROR((AG8+AG11),"")</f>
        <v/>
      </c>
      <c r="AH13" s="1293" t="str">
        <f t="shared" ref="AH13:AS13" si="36">IFERROR((AH8+AH11),"")</f>
        <v/>
      </c>
      <c r="AI13" s="1293" t="str">
        <f t="shared" si="36"/>
        <v/>
      </c>
      <c r="AJ13" s="1293" t="str">
        <f t="shared" si="36"/>
        <v/>
      </c>
      <c r="AK13" s="1293" t="str">
        <f t="shared" si="36"/>
        <v/>
      </c>
      <c r="AL13" s="1293">
        <f t="shared" si="36"/>
        <v>5.6843418860808015E-14</v>
      </c>
      <c r="AM13" s="1293">
        <f t="shared" si="36"/>
        <v>0</v>
      </c>
      <c r="AN13" s="1293">
        <f t="shared" si="36"/>
        <v>0</v>
      </c>
      <c r="AO13" s="1293">
        <f t="shared" si="36"/>
        <v>0</v>
      </c>
      <c r="AP13" s="1293">
        <f t="shared" si="36"/>
        <v>0</v>
      </c>
      <c r="AQ13" s="1293">
        <f t="shared" si="36"/>
        <v>0</v>
      </c>
      <c r="AR13" s="1293">
        <f t="shared" si="36"/>
        <v>0</v>
      </c>
      <c r="AS13" s="1293">
        <f t="shared" si="36"/>
        <v>0</v>
      </c>
    </row>
    <row r="14" spans="1:45">
      <c r="A14" s="1287"/>
      <c r="B14" s="1294" t="s">
        <v>831</v>
      </c>
      <c r="C14" s="1298" t="str">
        <f>IFERROR(C13/C$8,"")</f>
        <v/>
      </c>
      <c r="D14" s="1298" t="str">
        <f t="shared" ref="D14:O14" si="37">IFERROR(D13/D$8,"")</f>
        <v/>
      </c>
      <c r="E14" s="1298" t="str">
        <f t="shared" si="37"/>
        <v/>
      </c>
      <c r="F14" s="1298" t="str">
        <f t="shared" si="37"/>
        <v/>
      </c>
      <c r="G14" s="1298" t="str">
        <f t="shared" si="37"/>
        <v/>
      </c>
      <c r="H14" s="1298">
        <f t="shared" si="37"/>
        <v>0.68655342746633119</v>
      </c>
      <c r="I14" s="1298">
        <f t="shared" si="37"/>
        <v>0.69229779340248165</v>
      </c>
      <c r="J14" s="1298">
        <f t="shared" si="37"/>
        <v>0.69794596075559079</v>
      </c>
      <c r="K14" s="1298">
        <f t="shared" si="37"/>
        <v>0.70349075559424168</v>
      </c>
      <c r="L14" s="1298">
        <f t="shared" si="37"/>
        <v>0.70893294283708153</v>
      </c>
      <c r="M14" s="1298">
        <f t="shared" si="37"/>
        <v>0.71427127553294245</v>
      </c>
      <c r="N14" s="1298">
        <f t="shared" si="37"/>
        <v>0.71951761664800218</v>
      </c>
      <c r="O14" s="1298">
        <f t="shared" si="37"/>
        <v>0.7246601948575111</v>
      </c>
      <c r="P14" s="1287"/>
      <c r="Q14" s="1294" t="s">
        <v>831</v>
      </c>
      <c r="R14" s="1298" t="str">
        <f>IFERROR(R13/R$8,"")</f>
        <v/>
      </c>
      <c r="S14" s="1298" t="str">
        <f t="shared" ref="S14:AD14" si="38">IFERROR(S13/S$8,"")</f>
        <v/>
      </c>
      <c r="T14" s="1298" t="str">
        <f t="shared" si="38"/>
        <v/>
      </c>
      <c r="U14" s="1298" t="str">
        <f t="shared" si="38"/>
        <v/>
      </c>
      <c r="V14" s="1298" t="str">
        <f t="shared" si="38"/>
        <v/>
      </c>
      <c r="W14" s="1298">
        <f t="shared" si="38"/>
        <v>0.68655342746633108</v>
      </c>
      <c r="X14" s="1298">
        <f t="shared" si="38"/>
        <v>0.69229779340248165</v>
      </c>
      <c r="Y14" s="1298">
        <f t="shared" si="38"/>
        <v>0.69794596075559079</v>
      </c>
      <c r="Z14" s="1298">
        <f t="shared" si="38"/>
        <v>0.70349075559424168</v>
      </c>
      <c r="AA14" s="1298">
        <f t="shared" si="38"/>
        <v>0.70893294283708153</v>
      </c>
      <c r="AB14" s="1298">
        <f t="shared" si="38"/>
        <v>0.71427127553294245</v>
      </c>
      <c r="AC14" s="1298">
        <f t="shared" si="38"/>
        <v>0.71951761664800218</v>
      </c>
      <c r="AD14" s="1298">
        <f t="shared" si="38"/>
        <v>0.7246601948575111</v>
      </c>
      <c r="AE14" s="1287"/>
      <c r="AF14" s="1294" t="s">
        <v>831</v>
      </c>
      <c r="AG14" s="1298" t="str">
        <f>IFERROR(AG13/AG$8,"")</f>
        <v/>
      </c>
      <c r="AH14" s="1298" t="str">
        <f t="shared" ref="AH14:AS14" si="39">IFERROR(AH13/AH$8,"")</f>
        <v/>
      </c>
      <c r="AI14" s="1298" t="str">
        <f t="shared" si="39"/>
        <v/>
      </c>
      <c r="AJ14" s="1298" t="str">
        <f t="shared" si="39"/>
        <v/>
      </c>
      <c r="AK14" s="1298" t="str">
        <f t="shared" si="39"/>
        <v/>
      </c>
      <c r="AL14" s="1298" t="str">
        <f t="shared" si="39"/>
        <v/>
      </c>
      <c r="AM14" s="1298" t="str">
        <f t="shared" si="39"/>
        <v/>
      </c>
      <c r="AN14" s="1298" t="str">
        <f t="shared" si="39"/>
        <v/>
      </c>
      <c r="AO14" s="1298" t="str">
        <f t="shared" si="39"/>
        <v/>
      </c>
      <c r="AP14" s="1298" t="str">
        <f t="shared" si="39"/>
        <v/>
      </c>
      <c r="AQ14" s="1298" t="str">
        <f t="shared" si="39"/>
        <v/>
      </c>
      <c r="AR14" s="1298" t="str">
        <f t="shared" si="39"/>
        <v/>
      </c>
      <c r="AS14" s="1298" t="str">
        <f t="shared" si="39"/>
        <v/>
      </c>
    </row>
    <row r="15" spans="1:45" ht="3.75" customHeight="1">
      <c r="A15" s="1287"/>
      <c r="B15" s="1294"/>
      <c r="C15" s="1298"/>
      <c r="D15" s="1298"/>
      <c r="E15" s="1298"/>
      <c r="F15" s="1298"/>
      <c r="G15" s="1298"/>
      <c r="H15" s="1298"/>
      <c r="I15" s="1298"/>
      <c r="J15" s="1298"/>
      <c r="K15" s="1296"/>
      <c r="L15" s="1296"/>
      <c r="M15" s="1296"/>
      <c r="N15" s="1296"/>
      <c r="O15" s="1296"/>
      <c r="P15" s="1287"/>
      <c r="Q15" s="1294"/>
      <c r="R15" s="1298"/>
      <c r="S15" s="1298"/>
      <c r="T15" s="1298"/>
      <c r="U15" s="1298"/>
      <c r="V15" s="1298"/>
      <c r="W15" s="1298"/>
      <c r="X15" s="1298"/>
      <c r="Y15" s="1298"/>
      <c r="Z15" s="1296"/>
      <c r="AA15" s="1296"/>
      <c r="AB15" s="1296"/>
      <c r="AC15" s="1296"/>
      <c r="AD15" s="1296"/>
      <c r="AE15" s="1287"/>
      <c r="AF15" s="1294"/>
      <c r="AG15" s="1298"/>
      <c r="AH15" s="1298"/>
      <c r="AI15" s="1298"/>
      <c r="AJ15" s="1298"/>
      <c r="AK15" s="1298"/>
      <c r="AL15" s="1298"/>
      <c r="AM15" s="1298"/>
      <c r="AN15" s="1298"/>
      <c r="AO15" s="1296"/>
      <c r="AP15" s="1296"/>
      <c r="AQ15" s="1296"/>
      <c r="AR15" s="1296"/>
      <c r="AS15" s="1296"/>
    </row>
    <row r="16" spans="1:45" ht="12" customHeight="1">
      <c r="A16" s="1287"/>
      <c r="B16" s="1297" t="s">
        <v>979</v>
      </c>
      <c r="C16" s="1291" t="str">
        <f t="shared" ref="C16:O19" si="40">R16</f>
        <v/>
      </c>
      <c r="D16" s="1291" t="str">
        <f t="shared" si="40"/>
        <v/>
      </c>
      <c r="E16" s="1291" t="str">
        <f t="shared" si="40"/>
        <v/>
      </c>
      <c r="F16" s="1291" t="str">
        <f t="shared" si="40"/>
        <v/>
      </c>
      <c r="G16" s="1291" t="str">
        <f t="shared" si="40"/>
        <v/>
      </c>
      <c r="H16" s="1291">
        <f t="shared" si="40"/>
        <v>-1665.9945652173913</v>
      </c>
      <c r="I16" s="1291">
        <f t="shared" si="40"/>
        <v>-1348.6910695652175</v>
      </c>
      <c r="J16" s="1291">
        <f t="shared" si="40"/>
        <v>-2026.6553565217391</v>
      </c>
      <c r="K16" s="1291">
        <f t="shared" si="40"/>
        <v>-3570.7502869565219</v>
      </c>
      <c r="L16" s="1291">
        <f t="shared" si="40"/>
        <v>-4482.677826086956</v>
      </c>
      <c r="M16" s="1291">
        <f t="shared" si="40"/>
        <v>-5328.9430434782607</v>
      </c>
      <c r="N16" s="1291">
        <f t="shared" si="40"/>
        <v>-4880.0675652173913</v>
      </c>
      <c r="O16" s="1291">
        <f t="shared" si="40"/>
        <v>-5407.8307478260876</v>
      </c>
      <c r="P16" s="1287"/>
      <c r="Q16" s="1287" t="str">
        <f t="shared" ref="Q16:Q19" si="41">B16</f>
        <v>Marketing &amp; Selling Expenses</v>
      </c>
      <c r="R16" s="1291" t="str">
        <f>IFERROR(-INDEX('Input_P&amp;L'!$EW$1:$FD$1,MATCH(R$4,'Input_P&amp;L'!$EW$21:$FD$21,0))/$H$2,"")</f>
        <v/>
      </c>
      <c r="S16" s="1291" t="str">
        <f>IFERROR(-INDEX('Input_P&amp;L'!$EW$1:$FD$1,MATCH(S$4,'Input_P&amp;L'!$EW$21:$FD$21,0))/$H$2,"")</f>
        <v/>
      </c>
      <c r="T16" s="1291" t="str">
        <f>IFERROR(-INDEX('Input_P&amp;L'!$EW$1:$FD$1,MATCH(T$4,'Input_P&amp;L'!$EW$21:$FD$21,0))/$H$2,"")</f>
        <v/>
      </c>
      <c r="U16" s="1291" t="str">
        <f>IFERROR(-INDEX('Input_P&amp;L'!$EW$1:$FD$1,MATCH(U$4,'Input_P&amp;L'!$EW$21:$FD$21,0))/$H$2,"")</f>
        <v/>
      </c>
      <c r="V16" s="1291" t="str">
        <f>IFERROR(-INDEX('Input_P&amp;L'!$EW$1:$FD$1,MATCH(V$4,'Input_P&amp;L'!$EW$21:$FD$21,0))/$H$2,"")</f>
        <v/>
      </c>
      <c r="W16" s="1291">
        <f>IFERROR(-INDEX('Input_P&amp;L'!$EW$1:$FD$1,MATCH(W$4,'Input_P&amp;L'!$EW$21:$FD$21,0))/$H$2,"")</f>
        <v>-1665.9945652173913</v>
      </c>
      <c r="X16" s="1291">
        <f>IFERROR(-INDEX('Input_P&amp;L'!$EW$1:$FD$1,MATCH(X$4,'Input_P&amp;L'!$EW$21:$FD$21,0))/$H$2,"")</f>
        <v>-1348.6910695652175</v>
      </c>
      <c r="Y16" s="1291">
        <f>IFERROR(-INDEX('Input_P&amp;L'!$EW$1:$FD$1,MATCH(Y$4,'Input_P&amp;L'!$EW$21:$FD$21,0))/$H$2,"")</f>
        <v>-2026.6553565217391</v>
      </c>
      <c r="Z16" s="1291">
        <f>IFERROR(-INDEX('Input_P&amp;L'!$EW$1:$FD$1,MATCH(Z$4,'Input_P&amp;L'!$EW$21:$FD$21,0))/$H$2,"")</f>
        <v>-3570.7502869565219</v>
      </c>
      <c r="AA16" s="1291">
        <f>IFERROR(-INDEX('Input_P&amp;L'!$EW$1:$FD$1,MATCH(AA$4,'Input_P&amp;L'!$EW$21:$FD$21,0))/$H$2,"")</f>
        <v>-4482.677826086956</v>
      </c>
      <c r="AB16" s="1291">
        <f>IFERROR(-INDEX('Input_P&amp;L'!$EW$1:$FD$1,MATCH(AB$4,'Input_P&amp;L'!$EW$21:$FD$21,0))/$H$2,"")</f>
        <v>-5328.9430434782607</v>
      </c>
      <c r="AC16" s="1291">
        <f>IFERROR(-INDEX('Input_P&amp;L'!$EW$1:$FD$1,MATCH(AC$4,'Input_P&amp;L'!$EW$21:$FD$21,0))/$H$2,"")</f>
        <v>-4880.0675652173913</v>
      </c>
      <c r="AD16" s="1291">
        <f>IFERROR(-INDEX('Input_P&amp;L'!$EW$1:$FD$1,MATCH(AD$4,'Input_P&amp;L'!$EW$21:$FD$21,0))/$H$2,"")</f>
        <v>-5407.8307478260876</v>
      </c>
      <c r="AE16" s="1287"/>
      <c r="AF16" s="1287" t="str">
        <f t="shared" ref="AF16:AF19" si="42">Q16</f>
        <v>Marketing &amp; Selling Expenses</v>
      </c>
      <c r="AG16" s="1291" t="str">
        <f t="shared" ref="AG16:AS19" si="43">IFERROR(C16-R16,"")</f>
        <v/>
      </c>
      <c r="AH16" s="1291" t="str">
        <f t="shared" si="43"/>
        <v/>
      </c>
      <c r="AI16" s="1291" t="str">
        <f t="shared" si="43"/>
        <v/>
      </c>
      <c r="AJ16" s="1291" t="str">
        <f t="shared" si="43"/>
        <v/>
      </c>
      <c r="AK16" s="1291" t="str">
        <f t="shared" si="43"/>
        <v/>
      </c>
      <c r="AL16" s="1291">
        <f t="shared" si="43"/>
        <v>0</v>
      </c>
      <c r="AM16" s="1291">
        <f t="shared" si="43"/>
        <v>0</v>
      </c>
      <c r="AN16" s="1291">
        <f t="shared" si="43"/>
        <v>0</v>
      </c>
      <c r="AO16" s="1291">
        <f t="shared" si="43"/>
        <v>0</v>
      </c>
      <c r="AP16" s="1291">
        <f t="shared" si="43"/>
        <v>0</v>
      </c>
      <c r="AQ16" s="1291">
        <f t="shared" si="43"/>
        <v>0</v>
      </c>
      <c r="AR16" s="1291">
        <f t="shared" si="43"/>
        <v>0</v>
      </c>
      <c r="AS16" s="1291">
        <f t="shared" si="43"/>
        <v>0</v>
      </c>
    </row>
    <row r="17" spans="1:45" ht="12" customHeight="1">
      <c r="A17" s="1287"/>
      <c r="B17" s="1297" t="s">
        <v>750</v>
      </c>
      <c r="C17" s="1291" t="str">
        <f t="shared" si="40"/>
        <v/>
      </c>
      <c r="D17" s="1291" t="str">
        <f t="shared" ref="D17:O19" si="44">S17</f>
        <v/>
      </c>
      <c r="E17" s="1291" t="str">
        <f t="shared" si="44"/>
        <v/>
      </c>
      <c r="F17" s="1291" t="str">
        <f t="shared" si="44"/>
        <v/>
      </c>
      <c r="G17" s="1291" t="str">
        <f t="shared" si="44"/>
        <v/>
      </c>
      <c r="H17" s="1291">
        <f t="shared" si="44"/>
        <v>0</v>
      </c>
      <c r="I17" s="1291">
        <f t="shared" si="44"/>
        <v>0</v>
      </c>
      <c r="J17" s="1291">
        <f t="shared" si="44"/>
        <v>0</v>
      </c>
      <c r="K17" s="1291">
        <f t="shared" si="44"/>
        <v>0</v>
      </c>
      <c r="L17" s="1291">
        <f t="shared" si="44"/>
        <v>0</v>
      </c>
      <c r="M17" s="1291">
        <f t="shared" si="44"/>
        <v>0</v>
      </c>
      <c r="N17" s="1291">
        <f t="shared" si="44"/>
        <v>0</v>
      </c>
      <c r="O17" s="1291">
        <f t="shared" si="44"/>
        <v>0</v>
      </c>
      <c r="P17" s="1287"/>
      <c r="Q17" s="1287" t="str">
        <f t="shared" si="41"/>
        <v>G&amp;A</v>
      </c>
      <c r="R17" s="1291" t="str">
        <f>IFERROR(-INDEX('Input_P&amp;L'!$FF$1:$FM$1,MATCH(R$4,'Input_P&amp;L'!$FF$21:$FM$21,0))/$H$2,"")</f>
        <v/>
      </c>
      <c r="S17" s="1291" t="str">
        <f>IFERROR(-INDEX('Input_P&amp;L'!$FF$1:$FM$1,MATCH(S$4,'Input_P&amp;L'!$FF$21:$FM$21,0))/$H$2,"")</f>
        <v/>
      </c>
      <c r="T17" s="1291" t="str">
        <f>IFERROR(-INDEX('Input_P&amp;L'!$FF$1:$FM$1,MATCH(T$4,'Input_P&amp;L'!$FF$21:$FM$21,0))/$H$2,"")</f>
        <v/>
      </c>
      <c r="U17" s="1291" t="str">
        <f>IFERROR(-INDEX('Input_P&amp;L'!$FF$1:$FM$1,MATCH(U$4,'Input_P&amp;L'!$FF$21:$FM$21,0))/$H$2,"")</f>
        <v/>
      </c>
      <c r="V17" s="1291" t="str">
        <f>IFERROR(-INDEX('Input_P&amp;L'!$FF$1:$FM$1,MATCH(V$4,'Input_P&amp;L'!$FF$21:$FM$21,0))/$H$2,"")</f>
        <v/>
      </c>
      <c r="W17" s="1291">
        <f>IFERROR(-INDEX('Input_P&amp;L'!$FF$1:$FM$1,MATCH(W$4,'Input_P&amp;L'!$FF$21:$FM$21,0))/$H$2,"")</f>
        <v>0</v>
      </c>
      <c r="X17" s="1291">
        <f>IFERROR(-INDEX('Input_P&amp;L'!$FF$1:$FM$1,MATCH(X$4,'Input_P&amp;L'!$FF$21:$FM$21,0))/$H$2,"")</f>
        <v>0</v>
      </c>
      <c r="Y17" s="1291">
        <f>IFERROR(-INDEX('Input_P&amp;L'!$FF$1:$FM$1,MATCH(Y$4,'Input_P&amp;L'!$FF$21:$FM$21,0))/$H$2,"")</f>
        <v>0</v>
      </c>
      <c r="Z17" s="1291">
        <f>IFERROR(-INDEX('Input_P&amp;L'!$FF$1:$FM$1,MATCH(Z$4,'Input_P&amp;L'!$FF$21:$FM$21,0))/$H$2,"")</f>
        <v>0</v>
      </c>
      <c r="AA17" s="1291">
        <f>IFERROR(-INDEX('Input_P&amp;L'!$FF$1:$FM$1,MATCH(AA$4,'Input_P&amp;L'!$FF$21:$FM$21,0))/$H$2,"")</f>
        <v>0</v>
      </c>
      <c r="AB17" s="1291">
        <f>IFERROR(-INDEX('Input_P&amp;L'!$FF$1:$FM$1,MATCH(AB$4,'Input_P&amp;L'!$FF$21:$FM$21,0))/$H$2,"")</f>
        <v>0</v>
      </c>
      <c r="AC17" s="1291">
        <f>IFERROR(-INDEX('Input_P&amp;L'!$FF$1:$FM$1,MATCH(AC$4,'Input_P&amp;L'!$FF$21:$FM$21,0))/$H$2,"")</f>
        <v>0</v>
      </c>
      <c r="AD17" s="1291">
        <f>IFERROR(-INDEX('Input_P&amp;L'!$FF$1:$FM$1,MATCH(AD$4,'Input_P&amp;L'!$FF$21:$FM$21,0))/$H$2,"")</f>
        <v>0</v>
      </c>
      <c r="AE17" s="1287"/>
      <c r="AF17" s="1287" t="str">
        <f t="shared" si="42"/>
        <v>G&amp;A</v>
      </c>
      <c r="AG17" s="1291" t="str">
        <f t="shared" si="43"/>
        <v/>
      </c>
      <c r="AH17" s="1291" t="str">
        <f t="shared" si="43"/>
        <v/>
      </c>
      <c r="AI17" s="1291" t="str">
        <f t="shared" si="43"/>
        <v/>
      </c>
      <c r="AJ17" s="1291" t="str">
        <f t="shared" si="43"/>
        <v/>
      </c>
      <c r="AK17" s="1291" t="str">
        <f t="shared" si="43"/>
        <v/>
      </c>
      <c r="AL17" s="1291">
        <f t="shared" si="43"/>
        <v>0</v>
      </c>
      <c r="AM17" s="1291">
        <f t="shared" si="43"/>
        <v>0</v>
      </c>
      <c r="AN17" s="1291">
        <f t="shared" si="43"/>
        <v>0</v>
      </c>
      <c r="AO17" s="1291">
        <f t="shared" si="43"/>
        <v>0</v>
      </c>
      <c r="AP17" s="1291">
        <f t="shared" si="43"/>
        <v>0</v>
      </c>
      <c r="AQ17" s="1291">
        <f t="shared" si="43"/>
        <v>0</v>
      </c>
      <c r="AR17" s="1291">
        <f t="shared" si="43"/>
        <v>0</v>
      </c>
      <c r="AS17" s="1291">
        <f t="shared" si="43"/>
        <v>0</v>
      </c>
    </row>
    <row r="18" spans="1:45" ht="12" customHeight="1">
      <c r="A18" s="1287"/>
      <c r="B18" s="1297" t="s">
        <v>753</v>
      </c>
      <c r="C18" s="1291" t="str">
        <f t="shared" si="40"/>
        <v/>
      </c>
      <c r="D18" s="1291" t="str">
        <f t="shared" si="44"/>
        <v/>
      </c>
      <c r="E18" s="1291" t="str">
        <f t="shared" si="44"/>
        <v/>
      </c>
      <c r="F18" s="1291" t="str">
        <f t="shared" si="44"/>
        <v/>
      </c>
      <c r="G18" s="1291" t="str">
        <f t="shared" si="44"/>
        <v/>
      </c>
      <c r="H18" s="1291">
        <f t="shared" si="44"/>
        <v>0</v>
      </c>
      <c r="I18" s="1291">
        <f t="shared" si="44"/>
        <v>0</v>
      </c>
      <c r="J18" s="1291">
        <f t="shared" si="44"/>
        <v>0</v>
      </c>
      <c r="K18" s="1291">
        <f t="shared" si="44"/>
        <v>0</v>
      </c>
      <c r="L18" s="1291">
        <f t="shared" si="44"/>
        <v>0</v>
      </c>
      <c r="M18" s="1291">
        <f t="shared" si="44"/>
        <v>0</v>
      </c>
      <c r="N18" s="1291">
        <f t="shared" si="44"/>
        <v>0</v>
      </c>
      <c r="O18" s="1291">
        <f t="shared" si="44"/>
        <v>0</v>
      </c>
      <c r="P18" s="1287"/>
      <c r="Q18" s="1287" t="str">
        <f t="shared" si="41"/>
        <v>R&amp;D expenses</v>
      </c>
      <c r="R18" s="1291" t="str">
        <f>IFERROR(-INDEX('Input_P&amp;L'!$FO$1:$FV$1,MATCH(R$4,'Input_P&amp;L'!$FO$21:$FV$21,0))/$H$2,"")</f>
        <v/>
      </c>
      <c r="S18" s="1291" t="str">
        <f>IFERROR(-INDEX('Input_P&amp;L'!$FO$1:$FV$1,MATCH(S$4,'Input_P&amp;L'!$FO$21:$FV$21,0))/$H$2,"")</f>
        <v/>
      </c>
      <c r="T18" s="1291" t="str">
        <f>IFERROR(-INDEX('Input_P&amp;L'!$FO$1:$FV$1,MATCH(T$4,'Input_P&amp;L'!$FO$21:$FV$21,0))/$H$2,"")</f>
        <v/>
      </c>
      <c r="U18" s="1291" t="str">
        <f>IFERROR(-INDEX('Input_P&amp;L'!$FO$1:$FV$1,MATCH(U$4,'Input_P&amp;L'!$FO$21:$FV$21,0))/$H$2,"")</f>
        <v/>
      </c>
      <c r="V18" s="1291" t="str">
        <f>IFERROR(-INDEX('Input_P&amp;L'!$FO$1:$FV$1,MATCH(V$4,'Input_P&amp;L'!$FO$21:$FV$21,0))/$H$2,"")</f>
        <v/>
      </c>
      <c r="W18" s="1291">
        <f>IFERROR(-INDEX('Input_P&amp;L'!$FO$1:$FV$1,MATCH(W$4,'Input_P&amp;L'!$FO$21:$FV$21,0))/$H$2,"")</f>
        <v>0</v>
      </c>
      <c r="X18" s="1291">
        <f>IFERROR(-INDEX('Input_P&amp;L'!$FO$1:$FV$1,MATCH(X$4,'Input_P&amp;L'!$FO$21:$FV$21,0))/$H$2,"")</f>
        <v>0</v>
      </c>
      <c r="Y18" s="1291">
        <f>IFERROR(-INDEX('Input_P&amp;L'!$FO$1:$FV$1,MATCH(Y$4,'Input_P&amp;L'!$FO$21:$FV$21,0))/$H$2,"")</f>
        <v>0</v>
      </c>
      <c r="Z18" s="1291">
        <f>IFERROR(-INDEX('Input_P&amp;L'!$FO$1:$FV$1,MATCH(Z$4,'Input_P&amp;L'!$FO$21:$FV$21,0))/$H$2,"")</f>
        <v>0</v>
      </c>
      <c r="AA18" s="1291">
        <f>IFERROR(-INDEX('Input_P&amp;L'!$FO$1:$FV$1,MATCH(AA$4,'Input_P&amp;L'!$FO$21:$FV$21,0))/$H$2,"")</f>
        <v>0</v>
      </c>
      <c r="AB18" s="1291">
        <f>IFERROR(-INDEX('Input_P&amp;L'!$FO$1:$FV$1,MATCH(AB$4,'Input_P&amp;L'!$FO$21:$FV$21,0))/$H$2,"")</f>
        <v>0</v>
      </c>
      <c r="AC18" s="1291">
        <f>IFERROR(-INDEX('Input_P&amp;L'!$FO$1:$FV$1,MATCH(AC$4,'Input_P&amp;L'!$FO$21:$FV$21,0))/$H$2,"")</f>
        <v>0</v>
      </c>
      <c r="AD18" s="1291">
        <f>IFERROR(-INDEX('Input_P&amp;L'!$FO$1:$FV$1,MATCH(AD$4,'Input_P&amp;L'!$FO$21:$FV$21,0))/$H$2,"")</f>
        <v>0</v>
      </c>
      <c r="AE18" s="1287"/>
      <c r="AF18" s="1287" t="str">
        <f t="shared" si="42"/>
        <v>R&amp;D expenses</v>
      </c>
      <c r="AG18" s="1291" t="str">
        <f t="shared" si="43"/>
        <v/>
      </c>
      <c r="AH18" s="1291" t="str">
        <f t="shared" si="43"/>
        <v/>
      </c>
      <c r="AI18" s="1291" t="str">
        <f t="shared" si="43"/>
        <v/>
      </c>
      <c r="AJ18" s="1291" t="str">
        <f t="shared" si="43"/>
        <v/>
      </c>
      <c r="AK18" s="1291" t="str">
        <f t="shared" si="43"/>
        <v/>
      </c>
      <c r="AL18" s="1291">
        <f t="shared" si="43"/>
        <v>0</v>
      </c>
      <c r="AM18" s="1291">
        <f t="shared" si="43"/>
        <v>0</v>
      </c>
      <c r="AN18" s="1291">
        <f t="shared" si="43"/>
        <v>0</v>
      </c>
      <c r="AO18" s="1291">
        <f t="shared" si="43"/>
        <v>0</v>
      </c>
      <c r="AP18" s="1291">
        <f t="shared" si="43"/>
        <v>0</v>
      </c>
      <c r="AQ18" s="1291">
        <f t="shared" si="43"/>
        <v>0</v>
      </c>
      <c r="AR18" s="1291">
        <f t="shared" si="43"/>
        <v>0</v>
      </c>
      <c r="AS18" s="1291">
        <f t="shared" si="43"/>
        <v>0</v>
      </c>
    </row>
    <row r="19" spans="1:45" ht="12" customHeight="1">
      <c r="A19" s="1287"/>
      <c r="B19" s="1297" t="s">
        <v>756</v>
      </c>
      <c r="C19" s="1291" t="str">
        <f t="shared" si="40"/>
        <v/>
      </c>
      <c r="D19" s="1291" t="str">
        <f t="shared" si="44"/>
        <v/>
      </c>
      <c r="E19" s="1291" t="str">
        <f t="shared" si="44"/>
        <v/>
      </c>
      <c r="F19" s="1291" t="str">
        <f t="shared" si="44"/>
        <v/>
      </c>
      <c r="G19" s="1291" t="str">
        <f t="shared" si="44"/>
        <v/>
      </c>
      <c r="H19" s="1291">
        <f t="shared" si="44"/>
        <v>-5</v>
      </c>
      <c r="I19" s="1291">
        <f t="shared" si="44"/>
        <v>-5</v>
      </c>
      <c r="J19" s="1291">
        <f t="shared" si="44"/>
        <v>-5</v>
      </c>
      <c r="K19" s="1291">
        <f t="shared" si="44"/>
        <v>-5</v>
      </c>
      <c r="L19" s="1291">
        <f t="shared" si="44"/>
        <v>-5</v>
      </c>
      <c r="M19" s="1291">
        <f t="shared" si="44"/>
        <v>-5</v>
      </c>
      <c r="N19" s="1291">
        <f t="shared" si="44"/>
        <v>-5</v>
      </c>
      <c r="O19" s="1291">
        <f t="shared" si="44"/>
        <v>-5</v>
      </c>
      <c r="P19" s="1287"/>
      <c r="Q19" s="1287" t="str">
        <f t="shared" si="41"/>
        <v>Other operating expenses</v>
      </c>
      <c r="R19" s="1291" t="str">
        <f>IFERROR(-INDEX('Input_P&amp;L'!$FX$1:$GE$1,MATCH(R$4,'Input_P&amp;L'!$FX$21:$GE$21,0))/$H$2,"")</f>
        <v/>
      </c>
      <c r="S19" s="1291" t="str">
        <f>IFERROR(-INDEX('Input_P&amp;L'!$FX$1:$GE$1,MATCH(S$4,'Input_P&amp;L'!$FX$21:$GE$21,0))/$H$2,"")</f>
        <v/>
      </c>
      <c r="T19" s="1291" t="str">
        <f>IFERROR(-INDEX('Input_P&amp;L'!$FX$1:$GE$1,MATCH(T$4,'Input_P&amp;L'!$FX$21:$GE$21,0))/$H$2,"")</f>
        <v/>
      </c>
      <c r="U19" s="1291" t="str">
        <f>IFERROR(-INDEX('Input_P&amp;L'!$FX$1:$GE$1,MATCH(U$4,'Input_P&amp;L'!$FX$21:$GE$21,0))/$H$2,"")</f>
        <v/>
      </c>
      <c r="V19" s="1291" t="str">
        <f>IFERROR(-INDEX('Input_P&amp;L'!$FX$1:$GE$1,MATCH(V$4,'Input_P&amp;L'!$FX$21:$GE$21,0))/$H$2,"")</f>
        <v/>
      </c>
      <c r="W19" s="1291">
        <f>IFERROR(-INDEX('Input_P&amp;L'!$FX$1:$GE$1,MATCH(W$4,'Input_P&amp;L'!$FX$21:$GE$21,0))/$H$2,"")</f>
        <v>-5</v>
      </c>
      <c r="X19" s="1291">
        <f>IFERROR(-INDEX('Input_P&amp;L'!$FX$1:$GE$1,MATCH(X$4,'Input_P&amp;L'!$FX$21:$GE$21,0))/$H$2,"")</f>
        <v>-5</v>
      </c>
      <c r="Y19" s="1291">
        <f>IFERROR(-INDEX('Input_P&amp;L'!$FX$1:$GE$1,MATCH(Y$4,'Input_P&amp;L'!$FX$21:$GE$21,0))/$H$2,"")</f>
        <v>-5</v>
      </c>
      <c r="Z19" s="1291">
        <f>IFERROR(-INDEX('Input_P&amp;L'!$FX$1:$GE$1,MATCH(Z$4,'Input_P&amp;L'!$FX$21:$GE$21,0))/$H$2,"")</f>
        <v>-5</v>
      </c>
      <c r="AA19" s="1291">
        <f>IFERROR(-INDEX('Input_P&amp;L'!$FX$1:$GE$1,MATCH(AA$4,'Input_P&amp;L'!$FX$21:$GE$21,0))/$H$2,"")</f>
        <v>-5</v>
      </c>
      <c r="AB19" s="1291">
        <f>IFERROR(-INDEX('Input_P&amp;L'!$FX$1:$GE$1,MATCH(AB$4,'Input_P&amp;L'!$FX$21:$GE$21,0))/$H$2,"")</f>
        <v>-5</v>
      </c>
      <c r="AC19" s="1291">
        <f>IFERROR(-INDEX('Input_P&amp;L'!$FX$1:$GE$1,MATCH(AC$4,'Input_P&amp;L'!$FX$21:$GE$21,0))/$H$2,"")</f>
        <v>-5</v>
      </c>
      <c r="AD19" s="1291">
        <f>IFERROR(-INDEX('Input_P&amp;L'!$FX$1:$GE$1,MATCH(AD$4,'Input_P&amp;L'!$FX$21:$GE$21,0))/$H$2,"")</f>
        <v>-5</v>
      </c>
      <c r="AE19" s="1287"/>
      <c r="AF19" s="1287" t="str">
        <f t="shared" si="42"/>
        <v>Other operating expenses</v>
      </c>
      <c r="AG19" s="1291" t="str">
        <f t="shared" si="43"/>
        <v/>
      </c>
      <c r="AH19" s="1291" t="str">
        <f t="shared" si="43"/>
        <v/>
      </c>
      <c r="AI19" s="1291" t="str">
        <f t="shared" si="43"/>
        <v/>
      </c>
      <c r="AJ19" s="1291" t="str">
        <f t="shared" si="43"/>
        <v/>
      </c>
      <c r="AK19" s="1291" t="str">
        <f t="shared" si="43"/>
        <v/>
      </c>
      <c r="AL19" s="1291">
        <f t="shared" si="43"/>
        <v>0</v>
      </c>
      <c r="AM19" s="1291">
        <f t="shared" si="43"/>
        <v>0</v>
      </c>
      <c r="AN19" s="1291">
        <f t="shared" si="43"/>
        <v>0</v>
      </c>
      <c r="AO19" s="1291">
        <f t="shared" si="43"/>
        <v>0</v>
      </c>
      <c r="AP19" s="1291">
        <f t="shared" si="43"/>
        <v>0</v>
      </c>
      <c r="AQ19" s="1291">
        <f t="shared" si="43"/>
        <v>0</v>
      </c>
      <c r="AR19" s="1291">
        <f t="shared" si="43"/>
        <v>0</v>
      </c>
      <c r="AS19" s="1291">
        <f t="shared" si="43"/>
        <v>0</v>
      </c>
    </row>
    <row r="20" spans="1:45">
      <c r="A20" s="1287"/>
      <c r="B20" s="1292" t="s">
        <v>907</v>
      </c>
      <c r="C20" s="1293" t="str">
        <f>IFERROR(C13+C16+C17+C18+C19,"")</f>
        <v/>
      </c>
      <c r="D20" s="1293" t="str">
        <f t="shared" ref="D20:O20" si="45">IFERROR(D13+D16+D17+D18+D19,"")</f>
        <v/>
      </c>
      <c r="E20" s="1293" t="str">
        <f t="shared" si="45"/>
        <v/>
      </c>
      <c r="F20" s="1293" t="str">
        <f t="shared" si="45"/>
        <v/>
      </c>
      <c r="G20" s="1293" t="str">
        <f t="shared" si="45"/>
        <v/>
      </c>
      <c r="H20" s="1293">
        <f t="shared" si="45"/>
        <v>-748.59630434782582</v>
      </c>
      <c r="I20" s="1293">
        <f t="shared" si="45"/>
        <v>268.43111478260903</v>
      </c>
      <c r="J20" s="1293">
        <f t="shared" si="45"/>
        <v>1176.9138982121749</v>
      </c>
      <c r="K20" s="1293">
        <f t="shared" si="45"/>
        <v>1359.4246073848221</v>
      </c>
      <c r="L20" s="1293">
        <f t="shared" si="45"/>
        <v>2559.5637806903833</v>
      </c>
      <c r="M20" s="1293">
        <f t="shared" si="45"/>
        <v>3953.2631126993965</v>
      </c>
      <c r="N20" s="1293">
        <f t="shared" si="45"/>
        <v>5312.341245419736</v>
      </c>
      <c r="O20" s="1293">
        <f t="shared" si="45"/>
        <v>5781.7878861144663</v>
      </c>
      <c r="P20" s="1287"/>
      <c r="Q20" s="1292" t="str">
        <f>B20&amp;" - Incremental"</f>
        <v>EBITDA - Incremental</v>
      </c>
      <c r="R20" s="1293" t="str">
        <f>IFERROR(R13+R16+R17+R18+R19,"")</f>
        <v/>
      </c>
      <c r="S20" s="1293" t="str">
        <f t="shared" ref="S20:AD20" si="46">IFERROR(S13+S16+S17+S18+S19,"")</f>
        <v/>
      </c>
      <c r="T20" s="1293" t="str">
        <f t="shared" si="46"/>
        <v/>
      </c>
      <c r="U20" s="1293" t="str">
        <f t="shared" si="46"/>
        <v/>
      </c>
      <c r="V20" s="1293" t="str">
        <f t="shared" si="46"/>
        <v/>
      </c>
      <c r="W20" s="1293">
        <f t="shared" si="46"/>
        <v>-748.59630434782594</v>
      </c>
      <c r="X20" s="1293">
        <f t="shared" si="46"/>
        <v>268.43111478260903</v>
      </c>
      <c r="Y20" s="1293">
        <f t="shared" si="46"/>
        <v>1176.9138982121749</v>
      </c>
      <c r="Z20" s="1293">
        <f t="shared" si="46"/>
        <v>1359.4246073848221</v>
      </c>
      <c r="AA20" s="1293">
        <f t="shared" si="46"/>
        <v>2559.5637806903833</v>
      </c>
      <c r="AB20" s="1293">
        <f t="shared" si="46"/>
        <v>3953.2631126993965</v>
      </c>
      <c r="AC20" s="1293">
        <f t="shared" si="46"/>
        <v>5312.341245419736</v>
      </c>
      <c r="AD20" s="1293">
        <f t="shared" si="46"/>
        <v>5781.7878861144663</v>
      </c>
      <c r="AE20" s="1287"/>
      <c r="AF20" s="1292" t="str">
        <f>B20&amp;" - Cannibalized"</f>
        <v>EBITDA - Cannibalized</v>
      </c>
      <c r="AG20" s="1293" t="str">
        <f>IFERROR(AG13+AG16+AG17+AG18+AG19,"")</f>
        <v/>
      </c>
      <c r="AH20" s="1293" t="str">
        <f t="shared" ref="AH20:AS20" si="47">IFERROR(AH13+AH16+AH17+AH18+AH19,"")</f>
        <v/>
      </c>
      <c r="AI20" s="1293" t="str">
        <f t="shared" si="47"/>
        <v/>
      </c>
      <c r="AJ20" s="1293" t="str">
        <f t="shared" si="47"/>
        <v/>
      </c>
      <c r="AK20" s="1293" t="str">
        <f t="shared" si="47"/>
        <v/>
      </c>
      <c r="AL20" s="1293">
        <f t="shared" si="47"/>
        <v>5.6843418860808015E-14</v>
      </c>
      <c r="AM20" s="1293">
        <f t="shared" si="47"/>
        <v>0</v>
      </c>
      <c r="AN20" s="1293">
        <f t="shared" si="47"/>
        <v>0</v>
      </c>
      <c r="AO20" s="1293">
        <f t="shared" si="47"/>
        <v>0</v>
      </c>
      <c r="AP20" s="1293">
        <f t="shared" si="47"/>
        <v>0</v>
      </c>
      <c r="AQ20" s="1293">
        <f t="shared" si="47"/>
        <v>0</v>
      </c>
      <c r="AR20" s="1293">
        <f t="shared" si="47"/>
        <v>0</v>
      </c>
      <c r="AS20" s="1293">
        <f t="shared" si="47"/>
        <v>0</v>
      </c>
    </row>
    <row r="21" spans="1:45">
      <c r="A21" s="1287"/>
      <c r="B21" s="1294" t="s">
        <v>980</v>
      </c>
      <c r="C21" s="1298" t="str">
        <f>IFERROR(C20/C$8,"")</f>
        <v/>
      </c>
      <c r="D21" s="1298" t="str">
        <f t="shared" ref="D21:O21" si="48">IFERROR(D20/D$8,"")</f>
        <v/>
      </c>
      <c r="E21" s="1298" t="str">
        <f t="shared" si="48"/>
        <v/>
      </c>
      <c r="F21" s="1298" t="str">
        <f t="shared" si="48"/>
        <v/>
      </c>
      <c r="G21" s="1298" t="str">
        <f t="shared" si="48"/>
        <v/>
      </c>
      <c r="H21" s="1298">
        <f t="shared" si="48"/>
        <v>-0.55719029441156487</v>
      </c>
      <c r="I21" s="1298">
        <f t="shared" si="48"/>
        <v>0.11456243570165037</v>
      </c>
      <c r="J21" s="1298">
        <f t="shared" si="48"/>
        <v>0.2560089049667168</v>
      </c>
      <c r="K21" s="1298">
        <f t="shared" si="48"/>
        <v>0.19378090233825215</v>
      </c>
      <c r="L21" s="1298">
        <f t="shared" si="48"/>
        <v>0.25748501111115252</v>
      </c>
      <c r="M21" s="1298">
        <f t="shared" si="48"/>
        <v>0.30404216709961368</v>
      </c>
      <c r="N21" s="1298">
        <f t="shared" si="48"/>
        <v>0.374832781808075</v>
      </c>
      <c r="O21" s="1298">
        <f t="shared" si="48"/>
        <v>0.37427193128969216</v>
      </c>
      <c r="P21" s="1287"/>
      <c r="Q21" s="1294" t="s">
        <v>980</v>
      </c>
      <c r="R21" s="1298" t="str">
        <f>IFERROR(R20/R$8,"")</f>
        <v/>
      </c>
      <c r="S21" s="1298" t="str">
        <f t="shared" ref="S21:AD21" si="49">IFERROR(S20/S$8,"")</f>
        <v/>
      </c>
      <c r="T21" s="1298" t="str">
        <f t="shared" si="49"/>
        <v/>
      </c>
      <c r="U21" s="1298" t="str">
        <f t="shared" si="49"/>
        <v/>
      </c>
      <c r="V21" s="1298" t="str">
        <f t="shared" si="49"/>
        <v/>
      </c>
      <c r="W21" s="1298">
        <f t="shared" si="49"/>
        <v>-0.55719029441156498</v>
      </c>
      <c r="X21" s="1298">
        <f t="shared" si="49"/>
        <v>0.11456243570165037</v>
      </c>
      <c r="Y21" s="1298">
        <f t="shared" si="49"/>
        <v>0.2560089049667168</v>
      </c>
      <c r="Z21" s="1298">
        <f t="shared" si="49"/>
        <v>0.19378090233825215</v>
      </c>
      <c r="AA21" s="1298">
        <f t="shared" si="49"/>
        <v>0.25748501111115252</v>
      </c>
      <c r="AB21" s="1298">
        <f t="shared" si="49"/>
        <v>0.30404216709961368</v>
      </c>
      <c r="AC21" s="1298">
        <f t="shared" si="49"/>
        <v>0.374832781808075</v>
      </c>
      <c r="AD21" s="1298">
        <f t="shared" si="49"/>
        <v>0.37427193128969216</v>
      </c>
      <c r="AE21" s="1287"/>
      <c r="AF21" s="1294" t="s">
        <v>980</v>
      </c>
      <c r="AG21" s="1298" t="str">
        <f>IFERROR(AG20/AG$8,"")</f>
        <v/>
      </c>
      <c r="AH21" s="1298" t="str">
        <f t="shared" ref="AH21:AS21" si="50">IFERROR(AH20/AH$8,"")</f>
        <v/>
      </c>
      <c r="AI21" s="1298" t="str">
        <f t="shared" si="50"/>
        <v/>
      </c>
      <c r="AJ21" s="1298" t="str">
        <f t="shared" si="50"/>
        <v/>
      </c>
      <c r="AK21" s="1298" t="str">
        <f t="shared" si="50"/>
        <v/>
      </c>
      <c r="AL21" s="1298" t="str">
        <f t="shared" si="50"/>
        <v/>
      </c>
      <c r="AM21" s="1298" t="str">
        <f t="shared" si="50"/>
        <v/>
      </c>
      <c r="AN21" s="1298" t="str">
        <f t="shared" si="50"/>
        <v/>
      </c>
      <c r="AO21" s="1298" t="str">
        <f t="shared" si="50"/>
        <v/>
      </c>
      <c r="AP21" s="1298" t="str">
        <f t="shared" si="50"/>
        <v/>
      </c>
      <c r="AQ21" s="1298" t="str">
        <f t="shared" si="50"/>
        <v/>
      </c>
      <c r="AR21" s="1298" t="str">
        <f t="shared" si="50"/>
        <v/>
      </c>
      <c r="AS21" s="1298" t="str">
        <f t="shared" si="50"/>
        <v/>
      </c>
    </row>
    <row r="22" spans="1:45" hidden="1" outlineLevel="1">
      <c r="A22" s="1287"/>
      <c r="B22" s="1287"/>
      <c r="C22" s="1287"/>
      <c r="D22" s="1287"/>
      <c r="E22" s="1287"/>
      <c r="F22" s="1287"/>
      <c r="G22" s="1287"/>
      <c r="H22" s="1287"/>
      <c r="I22" s="1287"/>
      <c r="J22" s="1287"/>
      <c r="K22" s="1287"/>
      <c r="L22" s="1287"/>
      <c r="M22" s="1287"/>
      <c r="N22" s="1287"/>
      <c r="O22" s="1287"/>
      <c r="P22" s="1287"/>
      <c r="Q22" s="1287"/>
      <c r="R22" s="1287"/>
      <c r="S22" s="1287"/>
      <c r="T22" s="1287"/>
      <c r="U22" s="1287"/>
      <c r="V22" s="1287"/>
      <c r="W22" s="1287"/>
      <c r="X22" s="1287"/>
      <c r="Y22" s="1287"/>
      <c r="Z22" s="1287"/>
      <c r="AA22" s="1287"/>
      <c r="AB22" s="1287"/>
      <c r="AC22" s="1287"/>
      <c r="AD22" s="1287"/>
    </row>
    <row r="23" spans="1:45" hidden="1" outlineLevel="1">
      <c r="A23" s="1287"/>
      <c r="B23" s="1287"/>
      <c r="C23" s="1287"/>
      <c r="D23" s="1287"/>
      <c r="E23" s="1287"/>
      <c r="F23" s="1287"/>
      <c r="G23" s="1287"/>
      <c r="H23" s="1287"/>
      <c r="I23" s="1287"/>
      <c r="J23" s="1287"/>
      <c r="K23" s="1287"/>
      <c r="L23" s="1287"/>
      <c r="M23" s="1287"/>
      <c r="N23" s="1287"/>
      <c r="O23" s="1287"/>
      <c r="P23" s="1287"/>
      <c r="Q23" s="1287" t="str">
        <f>Q6</f>
        <v>Unit sales - Incremental</v>
      </c>
      <c r="R23" s="1299" t="str">
        <f>IFERROR(INDEX(Incremental!$B6:$I6,MATCH(R$2,Incremental!$B$5:$I$5,0)),"")</f>
        <v/>
      </c>
      <c r="S23" s="1299" t="str">
        <f>IFERROR(INDEX(Incremental!$B6:$I6,MATCH(S$2,Incremental!$B$5:$I$5,0)),"")</f>
        <v/>
      </c>
      <c r="T23" s="1299" t="str">
        <f>IFERROR(INDEX(Incremental!$B6:$I6,MATCH(T$2,Incremental!$B$5:$I$5,0)),"")</f>
        <v/>
      </c>
      <c r="U23" s="1299" t="str">
        <f>IFERROR(INDEX(Incremental!$B6:$I6,MATCH(U$2,Incremental!$B$5:$I$5,0)),"")</f>
        <v/>
      </c>
      <c r="V23" s="1299" t="str">
        <f>IFERROR(INDEX(Incremental!$B6:$I6,MATCH(V$2,Incremental!$B$5:$I$5,0)),"")</f>
        <v/>
      </c>
      <c r="W23" s="1299">
        <f>IFERROR(INDEX(Incremental!$B6:$I6,MATCH(W$2,Incremental!$B$5:$I$5,0)),"")</f>
        <v>1</v>
      </c>
      <c r="X23" s="1299">
        <f>IFERROR(INDEX(Incremental!$B6:$I6,MATCH(X$2,Incremental!$B$5:$I$5,0)),"")</f>
        <v>1</v>
      </c>
      <c r="Y23" s="1299">
        <f>IFERROR(INDEX(Incremental!$B6:$I6,MATCH(Y$2,Incremental!$B$5:$I$5,0)),"")</f>
        <v>1</v>
      </c>
      <c r="Z23" s="1299">
        <f>IFERROR(INDEX(Incremental!$B6:$I6,MATCH(Z$2,Incremental!$B$5:$I$5,0)),"")</f>
        <v>1</v>
      </c>
      <c r="AA23" s="1299">
        <f>IFERROR(INDEX(Incremental!$B6:$I6,MATCH(AA$2,Incremental!$B$5:$I$5,0)),"")</f>
        <v>1</v>
      </c>
      <c r="AB23" s="1299">
        <f>IFERROR(INDEX(Incremental!$B6:$I6,MATCH(AB$2,Incremental!$B$5:$I$5,0)),"")</f>
        <v>1</v>
      </c>
      <c r="AC23" s="1299">
        <f>IFERROR(INDEX(Incremental!$B6:$I6,MATCH(AC$2,Incremental!$B$5:$I$5,0)),"")</f>
        <v>1</v>
      </c>
      <c r="AD23" s="1299">
        <f>IFERROR(INDEX(Incremental!$B6:$I6,MATCH(AD$2,Incremental!$B$5:$I$5,0)),"")</f>
        <v>1</v>
      </c>
    </row>
    <row r="24" spans="1:45" hidden="1" outlineLevel="1">
      <c r="A24" s="1287"/>
      <c r="B24" s="1287"/>
      <c r="C24" s="1287"/>
      <c r="D24" s="1287"/>
      <c r="E24" s="1287"/>
      <c r="F24" s="1287"/>
      <c r="G24" s="1287"/>
      <c r="H24" s="1287"/>
      <c r="I24" s="1287"/>
      <c r="J24" s="1287"/>
      <c r="K24" s="1287"/>
      <c r="L24" s="1287"/>
      <c r="M24" s="1287"/>
      <c r="N24" s="1287"/>
      <c r="O24" s="1287"/>
      <c r="P24" s="1287"/>
      <c r="Q24" s="1287" t="s">
        <v>981</v>
      </c>
      <c r="R24" s="1299" t="str">
        <f>IFERROR(INDEX(Incremental!$B7:$I7,MATCH(R$2,Incremental!$B$5:$I$5,0)),"")</f>
        <v/>
      </c>
      <c r="S24" s="1299" t="str">
        <f>IFERROR(INDEX(Incremental!$B7:$I7,MATCH(S$2,Incremental!$B$5:$I$5,0)),"")</f>
        <v/>
      </c>
      <c r="T24" s="1299" t="str">
        <f>IFERROR(INDEX(Incremental!$B7:$I7,MATCH(T$2,Incremental!$B$5:$I$5,0)),"")</f>
        <v/>
      </c>
      <c r="U24" s="1299" t="str">
        <f>IFERROR(INDEX(Incremental!$B7:$I7,MATCH(U$2,Incremental!$B$5:$I$5,0)),"")</f>
        <v/>
      </c>
      <c r="V24" s="1299" t="str">
        <f>IFERROR(INDEX(Incremental!$B7:$I7,MATCH(V$2,Incremental!$B$5:$I$5,0)),"")</f>
        <v/>
      </c>
      <c r="W24" s="1299">
        <f>IFERROR(INDEX(Incremental!$B7:$I7,MATCH(W$2,Incremental!$B$5:$I$5,0)),"")</f>
        <v>1</v>
      </c>
      <c r="X24" s="1299">
        <f>IFERROR(INDEX(Incremental!$B7:$I7,MATCH(X$2,Incremental!$B$5:$I$5,0)),"")</f>
        <v>1</v>
      </c>
      <c r="Y24" s="1299">
        <f>IFERROR(INDEX(Incremental!$B7:$I7,MATCH(Y$2,Incremental!$B$5:$I$5,0)),"")</f>
        <v>1</v>
      </c>
      <c r="Z24" s="1299">
        <f>IFERROR(INDEX(Incremental!$B7:$I7,MATCH(Z$2,Incremental!$B$5:$I$5,0)),"")</f>
        <v>1</v>
      </c>
      <c r="AA24" s="1299">
        <f>IFERROR(INDEX(Incremental!$B7:$I7,MATCH(AA$2,Incremental!$B$5:$I$5,0)),"")</f>
        <v>1</v>
      </c>
      <c r="AB24" s="1299">
        <f>IFERROR(INDEX(Incremental!$B7:$I7,MATCH(AB$2,Incremental!$B$5:$I$5,0)),"")</f>
        <v>1</v>
      </c>
      <c r="AC24" s="1299">
        <f>IFERROR(INDEX(Incremental!$B7:$I7,MATCH(AC$2,Incremental!$B$5:$I$5,0)),"")</f>
        <v>1</v>
      </c>
      <c r="AD24" s="1299">
        <f>IFERROR(INDEX(Incremental!$B7:$I7,MATCH(AD$2,Incremental!$B$5:$I$5,0)),"")</f>
        <v>1</v>
      </c>
    </row>
    <row r="25" spans="1:45" ht="3" customHeight="1" collapsed="1">
      <c r="A25" s="1287"/>
      <c r="B25" s="1287"/>
      <c r="C25" s="1287"/>
      <c r="D25" s="1287"/>
      <c r="E25" s="1287"/>
      <c r="F25" s="1287"/>
      <c r="G25" s="1287"/>
      <c r="H25" s="1287"/>
      <c r="I25" s="1287"/>
      <c r="J25" s="1287"/>
      <c r="K25" s="1287"/>
      <c r="L25" s="1287"/>
      <c r="M25" s="1287"/>
      <c r="N25" s="1287"/>
      <c r="O25" s="1287"/>
      <c r="P25" s="1287"/>
      <c r="Q25" s="1287"/>
      <c r="R25" s="1287"/>
      <c r="S25" s="1287"/>
      <c r="T25" s="1287"/>
      <c r="U25" s="1287"/>
      <c r="V25" s="1287"/>
      <c r="W25" s="1287"/>
      <c r="X25" s="1287"/>
      <c r="Y25" s="1287"/>
      <c r="Z25" s="1287"/>
      <c r="AA25" s="1287"/>
      <c r="AB25" s="1287"/>
      <c r="AC25" s="1287"/>
      <c r="AD25" s="1287"/>
    </row>
    <row r="26" spans="1:45">
      <c r="A26" s="1287"/>
      <c r="B26" s="1287"/>
      <c r="C26" s="1287"/>
      <c r="D26" s="1287"/>
      <c r="E26" s="1287"/>
      <c r="F26" s="1287"/>
      <c r="G26" s="1287"/>
      <c r="H26" s="1287"/>
      <c r="I26" s="1287"/>
      <c r="J26" s="1287"/>
      <c r="K26" s="1287"/>
      <c r="L26" s="1287"/>
      <c r="M26" s="1287"/>
      <c r="N26" s="1287"/>
      <c r="O26" s="1287"/>
      <c r="P26" s="1287"/>
      <c r="Q26" s="1300" t="s">
        <v>982</v>
      </c>
      <c r="R26" s="1301" t="str">
        <f>IFERROR(INDEX(NPV_Consolid!$C61:$R61,MATCH(R$4,NPV_Consolid!$C$18:$R$18,0))/$H$2-R20,"")</f>
        <v/>
      </c>
      <c r="S26" s="1301" t="str">
        <f>IFERROR(INDEX(NPV_Consolid!$C61:$R61,MATCH(S$4,NPV_Consolid!$C$18:$R$18,0))/$H$2-S20,"")</f>
        <v/>
      </c>
      <c r="T26" s="1301" t="str">
        <f>IFERROR(INDEX(NPV_Consolid!$C61:$R61,MATCH(T$4,NPV_Consolid!$C$18:$R$18,0))/$H$2-T20,"")</f>
        <v/>
      </c>
      <c r="U26" s="1301" t="str">
        <f>IFERROR(INDEX(NPV_Consolid!$C61:$R61,MATCH(U$4,NPV_Consolid!$C$18:$R$18,0))/$H$2-U20,"")</f>
        <v/>
      </c>
      <c r="V26" s="1301" t="str">
        <f>IFERROR(INDEX(NPV_Consolid!$C61:$R61,MATCH(V$4,NPV_Consolid!$C$18:$R$18,0))/$H$2-V20,"")</f>
        <v/>
      </c>
      <c r="W26" s="1301">
        <f>IFERROR(INDEX(NPV_Consolid!$C61:$R61,MATCH(W$4,NPV_Consolid!$C$18:$R$18,0))/$H$2-W20,"")</f>
        <v>748.5955557515216</v>
      </c>
      <c r="X26" s="1301">
        <f>IFERROR(INDEX(NPV_Consolid!$C61:$R61,MATCH(X$4,NPV_Consolid!$C$18:$R$18,0))/$H$2-X20,"")</f>
        <v>-268.43084635149427</v>
      </c>
      <c r="Y26" s="1301">
        <f>IFERROR(INDEX(NPV_Consolid!$C61:$R61,MATCH(Y$4,NPV_Consolid!$C$18:$R$18,0))/$H$2-Y20,"")</f>
        <v>-1176.9127212982767</v>
      </c>
      <c r="Z26" s="1301">
        <f>IFERROR(INDEX(NPV_Consolid!$C61:$R61,MATCH(Z$4,NPV_Consolid!$C$18:$R$18,0))/$H$2-Z20,"")</f>
        <v>-1359.4232479602147</v>
      </c>
      <c r="AA26" s="1301">
        <f>IFERROR(INDEX(NPV_Consolid!$C61:$R61,MATCH(AA$4,NPV_Consolid!$C$18:$R$18,0))/$H$2-AA20,"")</f>
        <v>-2559.5612211266025</v>
      </c>
      <c r="AB26" s="1301">
        <f>IFERROR(INDEX(NPV_Consolid!$C61:$R61,MATCH(AB$4,NPV_Consolid!$C$18:$R$18,0))/$H$2-AB20,"")</f>
        <v>-3953.2591594362839</v>
      </c>
      <c r="AC26" s="1301">
        <f>IFERROR(INDEX(NPV_Consolid!$C61:$R61,MATCH(AC$4,NPV_Consolid!$C$18:$R$18,0))/$H$2-AC20,"")</f>
        <v>-5312.3359330784906</v>
      </c>
      <c r="AD26" s="1301">
        <f>IFERROR(INDEX(NPV_Consolid!$C61:$R61,MATCH(AD$4,NPV_Consolid!$C$18:$R$18,0))/$H$2-AD20,"")</f>
        <v>-5781.7821043265803</v>
      </c>
      <c r="AF26" s="1300" t="s">
        <v>983</v>
      </c>
      <c r="AG26" s="1301" t="str">
        <f>IFERROR(INDEX(NPV_RUB_EUR!$C21:$R21,MATCH(AG$4,NPV_RUB_EUR!$C$4:$R$4,0))/$H$2-AG20,"")</f>
        <v/>
      </c>
      <c r="AH26" s="1301" t="str">
        <f>IFERROR(INDEX(NPV_RUB_EUR!$C21:$R21,MATCH(AH$4,NPV_RUB_EUR!$C$4:$R$4,0))/$H$2-AH20,"")</f>
        <v/>
      </c>
      <c r="AI26" s="1301" t="str">
        <f>IFERROR(INDEX(NPV_RUB_EUR!$C21:$R21,MATCH(AI$4,NPV_RUB_EUR!$C$4:$R$4,0))/$H$2-AI20,"")</f>
        <v/>
      </c>
      <c r="AJ26" s="1301" t="str">
        <f>IFERROR(INDEX(NPV_RUB_EUR!$C21:$R21,MATCH(AJ$4,NPV_RUB_EUR!$C$4:$R$4,0))/$H$2-AJ20,"")</f>
        <v/>
      </c>
      <c r="AK26" s="1301" t="str">
        <f>IFERROR(INDEX(NPV_RUB_EUR!$C21:$R21,MATCH(AK$4,NPV_RUB_EUR!$C$4:$R$4,0))/$H$2-AK20,"")</f>
        <v/>
      </c>
      <c r="AL26" s="1301" t="e">
        <f>#REF!/$H$2-AL8</f>
        <v>#REF!</v>
      </c>
      <c r="AM26" s="1301" t="e">
        <f>#REF!/$H$2-AM8</f>
        <v>#REF!</v>
      </c>
      <c r="AN26" s="1301" t="e">
        <f>#REF!/$H$2-AN8</f>
        <v>#REF!</v>
      </c>
      <c r="AO26" s="1301" t="e">
        <f>#REF!/$H$2-AO8</f>
        <v>#REF!</v>
      </c>
      <c r="AP26" s="1301" t="e">
        <f>#REF!/$H$2-AP8</f>
        <v>#REF!</v>
      </c>
      <c r="AQ26" s="1302"/>
      <c r="AR26" s="1302"/>
      <c r="AS26" s="1302"/>
    </row>
    <row r="27" spans="1:45">
      <c r="B27" s="1303" t="s">
        <v>984</v>
      </c>
      <c r="C27" s="1287"/>
      <c r="D27" s="1287"/>
      <c r="E27" s="1287"/>
      <c r="F27" s="1287"/>
      <c r="G27" s="1287"/>
      <c r="H27" s="1287"/>
      <c r="I27" s="1287"/>
      <c r="J27" s="1287"/>
      <c r="K27" s="1287"/>
      <c r="L27" s="1287"/>
      <c r="M27" s="1287"/>
      <c r="N27" s="1287"/>
      <c r="O27" s="1287"/>
      <c r="Q27" s="1287"/>
      <c r="R27" s="1287"/>
      <c r="S27" s="1287"/>
      <c r="T27" s="1287"/>
      <c r="U27" s="1287"/>
      <c r="V27" s="1287"/>
      <c r="W27" s="1287"/>
      <c r="X27" s="1287"/>
      <c r="Y27" s="1287"/>
      <c r="Z27" s="1287"/>
      <c r="AA27" s="1287"/>
      <c r="AB27" s="1287"/>
      <c r="AC27" s="1287"/>
      <c r="AD27" s="1287"/>
    </row>
    <row r="28" spans="1:45">
      <c r="B28" s="1287"/>
      <c r="C28" s="1288">
        <f t="shared" ref="C28:G28" si="51">D28-1</f>
        <v>2022</v>
      </c>
      <c r="D28" s="1288">
        <f t="shared" si="51"/>
        <v>2023</v>
      </c>
      <c r="E28" s="1288">
        <f t="shared" si="51"/>
        <v>2024</v>
      </c>
      <c r="F28" s="1288">
        <f t="shared" si="51"/>
        <v>2025</v>
      </c>
      <c r="G28" s="1288">
        <f t="shared" si="51"/>
        <v>2026</v>
      </c>
      <c r="H28" s="1288">
        <f>Input!$C$8</f>
        <v>2027</v>
      </c>
      <c r="I28" s="1288">
        <f>H28+1</f>
        <v>2028</v>
      </c>
      <c r="J28" s="1288">
        <f t="shared" ref="J28:O28" si="52">I28+1</f>
        <v>2029</v>
      </c>
      <c r="K28" s="1288">
        <f t="shared" si="52"/>
        <v>2030</v>
      </c>
      <c r="L28" s="1288">
        <f t="shared" si="52"/>
        <v>2031</v>
      </c>
      <c r="M28" s="1288">
        <f t="shared" si="52"/>
        <v>2032</v>
      </c>
      <c r="N28" s="1288">
        <f t="shared" si="52"/>
        <v>2033</v>
      </c>
      <c r="O28" s="1288">
        <f t="shared" si="52"/>
        <v>2034</v>
      </c>
      <c r="Q28" s="1287"/>
      <c r="R28" s="1287"/>
      <c r="S28" s="1287"/>
      <c r="T28" s="1287"/>
      <c r="U28" s="1287"/>
      <c r="V28" s="1287"/>
      <c r="W28" s="1287"/>
      <c r="X28" s="1287"/>
      <c r="Y28" s="1287"/>
      <c r="Z28" s="1287"/>
      <c r="AA28" s="1287"/>
      <c r="AB28" s="1287"/>
      <c r="AC28" s="1287"/>
      <c r="AD28" s="1287"/>
    </row>
    <row r="29" spans="1:45" ht="22.5">
      <c r="B29" s="1289"/>
      <c r="C29" s="1290" t="str">
        <f t="shared" ref="C29:O29" si="53">C$5</f>
        <v>Launch year -4</v>
      </c>
      <c r="D29" s="1290" t="str">
        <f t="shared" si="53"/>
        <v>Launch year -3</v>
      </c>
      <c r="E29" s="1290" t="str">
        <f t="shared" si="53"/>
        <v>Launch year -2</v>
      </c>
      <c r="F29" s="1290" t="str">
        <f t="shared" si="53"/>
        <v>Launch year -1</v>
      </c>
      <c r="G29" s="1290" t="str">
        <f t="shared" si="53"/>
        <v>Launch year 0</v>
      </c>
      <c r="H29" s="1290" t="str">
        <f t="shared" si="53"/>
        <v>Launch year 1</v>
      </c>
      <c r="I29" s="1290" t="str">
        <f t="shared" si="53"/>
        <v>Launch year 2</v>
      </c>
      <c r="J29" s="1290" t="str">
        <f t="shared" si="53"/>
        <v>Launch year 3</v>
      </c>
      <c r="K29" s="1290" t="str">
        <f t="shared" si="53"/>
        <v>Launch year 4</v>
      </c>
      <c r="L29" s="1290" t="str">
        <f t="shared" si="53"/>
        <v>Launch year 5</v>
      </c>
      <c r="M29" s="1290" t="str">
        <f t="shared" si="53"/>
        <v>Launch year 6</v>
      </c>
      <c r="N29" s="1290" t="str">
        <f t="shared" si="53"/>
        <v>Launch year 7</v>
      </c>
      <c r="O29" s="1290" t="str">
        <f t="shared" si="53"/>
        <v>Launch year 8</v>
      </c>
      <c r="Q29" s="1287"/>
      <c r="R29" s="1287"/>
      <c r="S29" s="1287"/>
      <c r="T29" s="1287"/>
      <c r="U29" s="1287"/>
      <c r="V29" s="1287"/>
      <c r="W29" s="1287"/>
      <c r="X29" s="1287"/>
      <c r="Y29" s="1287"/>
      <c r="Z29" s="1287"/>
      <c r="AA29" s="1287"/>
      <c r="AB29" s="1287"/>
      <c r="AC29" s="1287"/>
      <c r="AD29" s="1287"/>
    </row>
    <row r="30" spans="1:45">
      <c r="B30" s="1304" t="s">
        <v>985</v>
      </c>
      <c r="C30" s="1291" t="str">
        <f t="shared" ref="C30:O30" si="54">INDEX($R$8:$AD$8,MATCH(C$28,$R$4:$AD$4,0))</f>
        <v/>
      </c>
      <c r="D30" s="1291" t="str">
        <f t="shared" si="54"/>
        <v/>
      </c>
      <c r="E30" s="1291" t="str">
        <f t="shared" si="54"/>
        <v/>
      </c>
      <c r="F30" s="1291" t="str">
        <f t="shared" si="54"/>
        <v/>
      </c>
      <c r="G30" s="1291" t="str">
        <f t="shared" si="54"/>
        <v/>
      </c>
      <c r="H30" s="1291">
        <f t="shared" si="54"/>
        <v>1343.5200000000002</v>
      </c>
      <c r="I30" s="1291">
        <f t="shared" si="54"/>
        <v>2343.0988800000005</v>
      </c>
      <c r="J30" s="1291">
        <f t="shared" si="54"/>
        <v>4597.160002560001</v>
      </c>
      <c r="K30" s="1291">
        <f t="shared" si="54"/>
        <v>7015.2661639065609</v>
      </c>
      <c r="L30" s="1291">
        <f t="shared" si="54"/>
        <v>9940.6321542555997</v>
      </c>
      <c r="M30" s="1291">
        <f t="shared" si="54"/>
        <v>13002.351451482005</v>
      </c>
      <c r="N30" s="1291">
        <f t="shared" si="54"/>
        <v>14172.563082115388</v>
      </c>
      <c r="O30" s="1291">
        <f t="shared" si="54"/>
        <v>15448.093759505771</v>
      </c>
      <c r="Q30" s="1287"/>
      <c r="R30" s="1287"/>
      <c r="S30" s="1287"/>
      <c r="T30" s="1287"/>
      <c r="U30" s="1287"/>
      <c r="V30" s="1287"/>
      <c r="W30" s="1287"/>
      <c r="X30" s="1287"/>
      <c r="Y30" s="1287"/>
      <c r="Z30" s="1287"/>
      <c r="AA30" s="1287"/>
      <c r="AB30" s="1287"/>
      <c r="AC30" s="1287"/>
      <c r="AD30" s="1287"/>
    </row>
    <row r="31" spans="1:45">
      <c r="B31" s="1305" t="s">
        <v>986</v>
      </c>
      <c r="C31" s="1291" t="str">
        <f>IFERROR(C32-C30,"")</f>
        <v/>
      </c>
      <c r="D31" s="1291" t="str">
        <f t="shared" ref="D31:O31" si="55">IFERROR(D32-D30,"")</f>
        <v/>
      </c>
      <c r="E31" s="1291" t="str">
        <f t="shared" si="55"/>
        <v/>
      </c>
      <c r="F31" s="1291" t="str">
        <f t="shared" si="55"/>
        <v/>
      </c>
      <c r="G31" s="1291" t="str">
        <f t="shared" si="55"/>
        <v/>
      </c>
      <c r="H31" s="1291">
        <f t="shared" si="55"/>
        <v>0</v>
      </c>
      <c r="I31" s="1291">
        <f t="shared" si="55"/>
        <v>0</v>
      </c>
      <c r="J31" s="1291">
        <f t="shared" si="55"/>
        <v>0</v>
      </c>
      <c r="K31" s="1291">
        <f t="shared" si="55"/>
        <v>0</v>
      </c>
      <c r="L31" s="1291">
        <f t="shared" si="55"/>
        <v>0</v>
      </c>
      <c r="M31" s="1291">
        <f t="shared" si="55"/>
        <v>0</v>
      </c>
      <c r="N31" s="1291">
        <f t="shared" si="55"/>
        <v>0</v>
      </c>
      <c r="O31" s="1291">
        <f t="shared" si="55"/>
        <v>0</v>
      </c>
      <c r="Q31" s="1287"/>
      <c r="R31" s="1287"/>
    </row>
    <row r="32" spans="1:45">
      <c r="B32" s="1306" t="s">
        <v>987</v>
      </c>
      <c r="C32" s="1307" t="str">
        <f t="shared" ref="C32:O32" si="56">INDEX($C$8:$O$8,MATCH(C$28,$C$4:$O$4,0))</f>
        <v/>
      </c>
      <c r="D32" s="1307" t="str">
        <f t="shared" si="56"/>
        <v/>
      </c>
      <c r="E32" s="1307" t="str">
        <f t="shared" si="56"/>
        <v/>
      </c>
      <c r="F32" s="1307" t="str">
        <f t="shared" si="56"/>
        <v/>
      </c>
      <c r="G32" s="1307" t="str">
        <f t="shared" si="56"/>
        <v/>
      </c>
      <c r="H32" s="1307">
        <f t="shared" si="56"/>
        <v>1343.5200000000002</v>
      </c>
      <c r="I32" s="1307">
        <f t="shared" si="56"/>
        <v>2343.0988800000005</v>
      </c>
      <c r="J32" s="1307">
        <f t="shared" si="56"/>
        <v>4597.160002560001</v>
      </c>
      <c r="K32" s="1307">
        <f t="shared" si="56"/>
        <v>7015.2661639065609</v>
      </c>
      <c r="L32" s="1307">
        <f t="shared" si="56"/>
        <v>9940.6321542555997</v>
      </c>
      <c r="M32" s="1307">
        <f t="shared" si="56"/>
        <v>13002.351451482005</v>
      </c>
      <c r="N32" s="1307">
        <f t="shared" si="56"/>
        <v>14172.563082115388</v>
      </c>
      <c r="O32" s="1307">
        <f t="shared" si="56"/>
        <v>15448.093759505771</v>
      </c>
    </row>
    <row r="33" spans="2:17">
      <c r="C33" s="1291"/>
      <c r="D33" s="1291"/>
      <c r="E33" s="1291"/>
      <c r="F33" s="1291"/>
      <c r="G33" s="1291"/>
      <c r="H33" s="1291"/>
      <c r="I33" s="1291"/>
      <c r="J33" s="1291"/>
      <c r="K33" s="1291"/>
      <c r="L33" s="1291"/>
      <c r="M33" s="1291"/>
      <c r="N33" s="1291"/>
      <c r="O33" s="1291"/>
    </row>
    <row r="34" spans="2:17">
      <c r="B34" s="1303" t="s">
        <v>988</v>
      </c>
      <c r="C34" s="1287"/>
      <c r="D34" s="1287"/>
      <c r="E34" s="1287"/>
      <c r="F34" s="1287"/>
      <c r="G34" s="1287"/>
      <c r="H34" s="1287"/>
      <c r="I34" s="1287"/>
      <c r="J34" s="1287"/>
      <c r="K34" s="1287"/>
      <c r="L34" s="1287"/>
      <c r="M34" s="1287"/>
      <c r="N34" s="1287"/>
      <c r="O34" s="1287"/>
    </row>
    <row r="35" spans="2:17">
      <c r="B35" s="1287"/>
      <c r="C35" s="1288">
        <f t="shared" ref="C35:G35" si="57">D35-1</f>
        <v>2022</v>
      </c>
      <c r="D35" s="1288">
        <f t="shared" si="57"/>
        <v>2023</v>
      </c>
      <c r="E35" s="1288">
        <f t="shared" si="57"/>
        <v>2024</v>
      </c>
      <c r="F35" s="1288">
        <f t="shared" si="57"/>
        <v>2025</v>
      </c>
      <c r="G35" s="1288">
        <f t="shared" si="57"/>
        <v>2026</v>
      </c>
      <c r="H35" s="1288">
        <f>Input!$C$8</f>
        <v>2027</v>
      </c>
      <c r="I35" s="1288">
        <f>H35+1</f>
        <v>2028</v>
      </c>
      <c r="J35" s="1288">
        <f t="shared" ref="J35:O35" si="58">I35+1</f>
        <v>2029</v>
      </c>
      <c r="K35" s="1288">
        <f t="shared" si="58"/>
        <v>2030</v>
      </c>
      <c r="L35" s="1288">
        <f t="shared" si="58"/>
        <v>2031</v>
      </c>
      <c r="M35" s="1288">
        <f t="shared" si="58"/>
        <v>2032</v>
      </c>
      <c r="N35" s="1288">
        <f t="shared" si="58"/>
        <v>2033</v>
      </c>
      <c r="O35" s="1288">
        <f t="shared" si="58"/>
        <v>2034</v>
      </c>
    </row>
    <row r="36" spans="2:17" ht="22.5">
      <c r="B36" s="1289"/>
      <c r="C36" s="1290" t="str">
        <f t="shared" ref="C36:O36" si="59">C$5</f>
        <v>Launch year -4</v>
      </c>
      <c r="D36" s="1290" t="str">
        <f t="shared" si="59"/>
        <v>Launch year -3</v>
      </c>
      <c r="E36" s="1290" t="str">
        <f t="shared" si="59"/>
        <v>Launch year -2</v>
      </c>
      <c r="F36" s="1290" t="str">
        <f t="shared" si="59"/>
        <v>Launch year -1</v>
      </c>
      <c r="G36" s="1290" t="str">
        <f t="shared" si="59"/>
        <v>Launch year 0</v>
      </c>
      <c r="H36" s="1290" t="str">
        <f t="shared" si="59"/>
        <v>Launch year 1</v>
      </c>
      <c r="I36" s="1290" t="str">
        <f t="shared" si="59"/>
        <v>Launch year 2</v>
      </c>
      <c r="J36" s="1290" t="str">
        <f t="shared" si="59"/>
        <v>Launch year 3</v>
      </c>
      <c r="K36" s="1290" t="str">
        <f t="shared" si="59"/>
        <v>Launch year 4</v>
      </c>
      <c r="L36" s="1290" t="str">
        <f t="shared" si="59"/>
        <v>Launch year 5</v>
      </c>
      <c r="M36" s="1290" t="str">
        <f t="shared" si="59"/>
        <v>Launch year 6</v>
      </c>
      <c r="N36" s="1290" t="str">
        <f t="shared" si="59"/>
        <v>Launch year 7</v>
      </c>
      <c r="O36" s="1290" t="str">
        <f t="shared" si="59"/>
        <v>Launch year 8</v>
      </c>
    </row>
    <row r="37" spans="2:17" ht="14.25" customHeight="1">
      <c r="B37" s="1305" t="s">
        <v>989</v>
      </c>
      <c r="C37" s="1291"/>
      <c r="D37" s="1291"/>
      <c r="E37" s="1291"/>
      <c r="F37" s="1291"/>
      <c r="G37" s="1291"/>
      <c r="H37" s="1291">
        <f>IFERROR(INDEX(#REF!,MATCH("NS - "&amp;H$35,#REF!,0))/$H$2,G37)</f>
        <v>0</v>
      </c>
      <c r="I37" s="1291">
        <f>IFERROR(INDEX(#REF!,MATCH("NS - "&amp;I$35,#REF!,0))/$H$2,H37)</f>
        <v>0</v>
      </c>
      <c r="J37" s="1291">
        <f>IFERROR(INDEX(#REF!,MATCH("NS - "&amp;J$35,#REF!,0))/$H$2,I37)</f>
        <v>0</v>
      </c>
      <c r="K37" s="1291">
        <f>IFERROR(INDEX(#REF!,MATCH("NS - "&amp;K$35,#REF!,0))/$H$2,J37)</f>
        <v>0</v>
      </c>
      <c r="L37" s="1291">
        <f>IFERROR(INDEX(#REF!,MATCH("NS - "&amp;L$35,#REF!,0))/$H$2,K37)</f>
        <v>0</v>
      </c>
      <c r="M37" s="1291">
        <f>IFERROR(INDEX(#REF!,MATCH("NS - "&amp;M$35,#REF!,0))/$H$2,L37)</f>
        <v>0</v>
      </c>
      <c r="N37" s="1291">
        <f>IFERROR(INDEX(#REF!,MATCH("NS - "&amp;N$35,#REF!,0))/$H$2,M37)</f>
        <v>0</v>
      </c>
      <c r="O37" s="1291">
        <f>IFERROR(INDEX(#REF!,MATCH("NS - "&amp;O$35,#REF!,0))/$H$2,N37)</f>
        <v>0</v>
      </c>
      <c r="Q37" s="1308"/>
    </row>
    <row r="38" spans="2:17">
      <c r="B38" s="1305" t="s">
        <v>986</v>
      </c>
      <c r="C38" s="1291" t="str">
        <f t="shared" ref="C38:O38" si="60">C31</f>
        <v/>
      </c>
      <c r="D38" s="1291" t="str">
        <f t="shared" si="60"/>
        <v/>
      </c>
      <c r="E38" s="1291" t="str">
        <f t="shared" si="60"/>
        <v/>
      </c>
      <c r="F38" s="1291" t="str">
        <f t="shared" si="60"/>
        <v/>
      </c>
      <c r="G38" s="1291" t="str">
        <f t="shared" si="60"/>
        <v/>
      </c>
      <c r="H38" s="1291">
        <f t="shared" si="60"/>
        <v>0</v>
      </c>
      <c r="I38" s="1291">
        <f t="shared" si="60"/>
        <v>0</v>
      </c>
      <c r="J38" s="1291">
        <f t="shared" si="60"/>
        <v>0</v>
      </c>
      <c r="K38" s="1291">
        <f t="shared" si="60"/>
        <v>0</v>
      </c>
      <c r="L38" s="1291">
        <f t="shared" si="60"/>
        <v>0</v>
      </c>
      <c r="M38" s="1291">
        <f t="shared" si="60"/>
        <v>0</v>
      </c>
      <c r="N38" s="1291">
        <f t="shared" si="60"/>
        <v>0</v>
      </c>
      <c r="O38" s="1291">
        <f t="shared" si="60"/>
        <v>0</v>
      </c>
    </row>
    <row r="39" spans="2:17" ht="22.5">
      <c r="B39" s="1309" t="s">
        <v>990</v>
      </c>
      <c r="C39" s="1307" t="str">
        <f t="shared" ref="C39:O39" si="61">IFERROR(C37-C38,"")</f>
        <v/>
      </c>
      <c r="D39" s="1307" t="str">
        <f t="shared" si="61"/>
        <v/>
      </c>
      <c r="E39" s="1307" t="str">
        <f t="shared" si="61"/>
        <v/>
      </c>
      <c r="F39" s="1307" t="str">
        <f t="shared" si="61"/>
        <v/>
      </c>
      <c r="G39" s="1307" t="str">
        <f t="shared" si="61"/>
        <v/>
      </c>
      <c r="H39" s="1307">
        <f t="shared" si="61"/>
        <v>0</v>
      </c>
      <c r="I39" s="1307">
        <f t="shared" si="61"/>
        <v>0</v>
      </c>
      <c r="J39" s="1307">
        <f t="shared" si="61"/>
        <v>0</v>
      </c>
      <c r="K39" s="1307">
        <f t="shared" si="61"/>
        <v>0</v>
      </c>
      <c r="L39" s="1307">
        <f t="shared" si="61"/>
        <v>0</v>
      </c>
      <c r="M39" s="1307">
        <f t="shared" si="61"/>
        <v>0</v>
      </c>
      <c r="N39" s="1307">
        <f t="shared" si="61"/>
        <v>0</v>
      </c>
      <c r="O39" s="1307">
        <f t="shared" si="61"/>
        <v>0</v>
      </c>
    </row>
    <row r="40" spans="2:17" ht="4.5" customHeight="1"/>
    <row r="41" spans="2:17">
      <c r="B41" s="1310" t="s">
        <v>991</v>
      </c>
      <c r="C41" s="1311">
        <f t="shared" ref="C41:G41" si="62">IFERROR(SUM(C32,C39),"")</f>
        <v>0</v>
      </c>
      <c r="D41" s="1311">
        <f t="shared" si="62"/>
        <v>0</v>
      </c>
      <c r="E41" s="1311">
        <f t="shared" si="62"/>
        <v>0</v>
      </c>
      <c r="F41" s="1311">
        <f t="shared" si="62"/>
        <v>0</v>
      </c>
      <c r="G41" s="1311">
        <f t="shared" si="62"/>
        <v>0</v>
      </c>
      <c r="H41" s="1311">
        <f>IFERROR(SUM(H32,H39),"")</f>
        <v>1343.5200000000002</v>
      </c>
      <c r="I41" s="1311">
        <f t="shared" ref="I41:O41" si="63">IFERROR(SUM(I32,I39),"")</f>
        <v>2343.0988800000005</v>
      </c>
      <c r="J41" s="1311">
        <f t="shared" si="63"/>
        <v>4597.160002560001</v>
      </c>
      <c r="K41" s="1311">
        <f t="shared" si="63"/>
        <v>7015.2661639065609</v>
      </c>
      <c r="L41" s="1311">
        <f t="shared" si="63"/>
        <v>9940.6321542555997</v>
      </c>
      <c r="M41" s="1311">
        <f t="shared" si="63"/>
        <v>13002.351451482005</v>
      </c>
      <c r="N41" s="1311">
        <f t="shared" si="63"/>
        <v>14172.563082115388</v>
      </c>
      <c r="O41" s="1311">
        <f t="shared" si="63"/>
        <v>15448.093759505771</v>
      </c>
    </row>
  </sheetData>
  <mergeCells count="6">
    <mergeCell ref="AP3:AS3"/>
    <mergeCell ref="C3:K3"/>
    <mergeCell ref="L3:O3"/>
    <mergeCell ref="R3:Z3"/>
    <mergeCell ref="AA3:AD3"/>
    <mergeCell ref="AG3:AO3"/>
  </mergeCells>
  <pageMargins left="0.7" right="0.7" top="0.78740157500000008" bottom="0.78740157500000008" header="0.3" footer="0.3"/>
  <pageSetup paperSize="9" orientation="portrait" verticalDpi="0"/>
  <headerFooter>
    <oddHeader>&amp;R&amp;"Calibri"&amp;8&amp;K000000 INTERNAL&amp;1#_x000D_</oddHead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K46"/>
  <sheetViews>
    <sheetView showGridLines="0" topLeftCell="A13" workbookViewId="0">
      <selection activeCell="M21" sqref="M21"/>
    </sheetView>
  </sheetViews>
  <sheetFormatPr defaultColWidth="11.1640625" defaultRowHeight="12.75"/>
  <cols>
    <col min="1" max="8" width="20.83203125" style="1312" customWidth="1"/>
    <col min="9" max="9" width="23.83203125" style="1312" bestFit="1" customWidth="1"/>
    <col min="10" max="11" width="20.83203125" style="1312" customWidth="1"/>
  </cols>
  <sheetData>
    <row r="1" spans="1:9">
      <c r="A1" s="1313"/>
      <c r="B1" s="1313"/>
      <c r="C1" s="1313"/>
      <c r="D1" s="1313"/>
      <c r="E1" s="1313"/>
      <c r="F1" s="1313"/>
      <c r="G1" s="1313"/>
      <c r="H1" s="1313"/>
      <c r="I1" s="1313"/>
    </row>
    <row r="2" spans="1:9">
      <c r="A2" s="1313"/>
      <c r="B2" s="1313"/>
      <c r="C2" s="1313"/>
      <c r="D2" s="1313"/>
      <c r="E2" s="1313"/>
      <c r="F2" s="1313"/>
      <c r="G2" s="1313"/>
      <c r="H2" s="1313"/>
      <c r="I2" s="1313"/>
    </row>
    <row r="3" spans="1:9">
      <c r="A3" s="1313"/>
      <c r="B3" s="1313"/>
      <c r="C3" s="1313"/>
      <c r="D3" s="1313"/>
      <c r="E3" s="1313"/>
      <c r="F3" s="1313"/>
      <c r="G3" s="1313"/>
      <c r="H3" s="1313"/>
      <c r="I3" s="1313"/>
    </row>
    <row r="4" spans="1:9">
      <c r="A4" s="1313"/>
      <c r="B4" s="1313"/>
      <c r="C4" s="1313"/>
      <c r="D4" s="1313"/>
      <c r="E4" s="1313"/>
      <c r="F4" s="1313"/>
      <c r="G4" s="1313"/>
      <c r="H4" s="1313"/>
      <c r="I4" s="1313"/>
    </row>
    <row r="5" spans="1:9">
      <c r="A5" s="1313"/>
      <c r="B5" s="1313"/>
      <c r="C5" s="1313"/>
      <c r="D5" s="1313"/>
      <c r="E5" s="1313"/>
      <c r="F5" s="1313"/>
      <c r="G5" s="1313"/>
      <c r="H5" s="1313"/>
      <c r="I5" s="1313"/>
    </row>
    <row r="6" spans="1:9">
      <c r="A6" s="1313"/>
      <c r="B6" s="1313"/>
      <c r="C6" s="1313"/>
      <c r="D6" s="1313"/>
      <c r="E6" s="1313"/>
      <c r="F6" s="1313"/>
      <c r="G6" s="1313"/>
      <c r="H6" s="1313"/>
      <c r="I6" s="1313"/>
    </row>
    <row r="7" spans="1:9">
      <c r="A7" s="1313"/>
      <c r="B7" s="1313"/>
      <c r="C7" s="1313"/>
      <c r="D7" s="1313"/>
      <c r="E7" s="1313"/>
      <c r="F7" s="1313"/>
      <c r="G7" s="1313"/>
      <c r="H7" s="1313"/>
      <c r="I7" s="1313"/>
    </row>
    <row r="8" spans="1:9">
      <c r="A8" s="1313"/>
      <c r="B8" s="1313"/>
      <c r="C8" s="1313"/>
      <c r="D8" s="1313"/>
      <c r="E8" s="1313"/>
      <c r="F8" s="1313"/>
      <c r="G8" s="1313"/>
      <c r="H8" s="1313"/>
      <c r="I8" s="1313"/>
    </row>
    <row r="9" spans="1:9">
      <c r="A9" s="1313"/>
      <c r="B9" s="1313"/>
      <c r="C9" s="1313"/>
      <c r="D9" s="1313"/>
      <c r="E9" s="1313"/>
      <c r="F9" s="1313"/>
      <c r="G9" s="1313"/>
      <c r="H9" s="1313"/>
      <c r="I9" s="1313"/>
    </row>
    <row r="10" spans="1:9">
      <c r="A10" s="1313"/>
      <c r="B10" s="1313"/>
      <c r="C10" s="1313"/>
      <c r="D10" s="1313"/>
      <c r="E10" s="1313"/>
      <c r="F10" s="1313"/>
      <c r="G10" s="1313"/>
      <c r="H10" s="1313"/>
      <c r="I10" s="1313"/>
    </row>
    <row r="11" spans="1:9">
      <c r="A11" s="1313"/>
      <c r="B11" s="1313"/>
      <c r="C11" s="1313"/>
      <c r="D11" s="1313"/>
      <c r="E11" s="1313"/>
      <c r="F11" s="1313"/>
      <c r="G11" s="1313"/>
      <c r="H11" s="1313"/>
      <c r="I11" s="1313"/>
    </row>
    <row r="12" spans="1:9">
      <c r="A12" s="1313"/>
      <c r="B12" s="1313"/>
      <c r="C12" s="1313"/>
      <c r="D12" s="1313"/>
      <c r="E12" s="1313"/>
      <c r="F12" s="1313"/>
      <c r="G12" s="1313"/>
      <c r="H12" s="1313"/>
      <c r="I12" s="1313"/>
    </row>
    <row r="13" spans="1:9">
      <c r="A13" s="1313"/>
      <c r="B13" s="1313"/>
      <c r="C13" s="1313"/>
      <c r="D13" s="1313"/>
      <c r="E13" s="1313"/>
      <c r="F13" s="1313"/>
      <c r="G13" s="1313"/>
      <c r="H13" s="1313"/>
      <c r="I13" s="1313"/>
    </row>
    <row r="14" spans="1:9">
      <c r="A14" s="1313"/>
      <c r="B14" s="1313"/>
      <c r="C14" s="1313"/>
      <c r="D14" s="1313"/>
      <c r="E14" s="1313"/>
      <c r="F14" s="1313"/>
      <c r="G14" s="1313"/>
      <c r="H14" s="1313"/>
      <c r="I14" s="1313"/>
    </row>
    <row r="15" spans="1:9">
      <c r="A15" s="1313"/>
      <c r="B15" s="1313"/>
      <c r="C15" s="1313"/>
      <c r="D15" s="1313"/>
      <c r="E15" s="1313"/>
      <c r="F15" s="1313"/>
      <c r="G15" s="1313"/>
      <c r="H15" s="1313"/>
      <c r="I15" s="1313"/>
    </row>
    <row r="16" spans="1:9">
      <c r="A16" s="1313"/>
      <c r="B16" s="1313"/>
      <c r="C16" s="1313"/>
      <c r="D16" s="1313"/>
      <c r="E16" s="1313"/>
      <c r="F16" s="1313"/>
      <c r="G16" s="1313"/>
      <c r="H16" s="1313"/>
      <c r="I16" s="1313"/>
    </row>
    <row r="17" spans="1:9">
      <c r="A17" s="1313"/>
      <c r="B17" s="1313"/>
      <c r="C17" s="1313"/>
      <c r="D17" s="1313"/>
      <c r="E17" s="1313"/>
      <c r="F17" s="1313"/>
      <c r="G17" s="1313"/>
      <c r="H17" s="1313"/>
      <c r="I17" s="1313"/>
    </row>
    <row r="18" spans="1:9" ht="14.25">
      <c r="A18" s="1314" t="s">
        <v>313</v>
      </c>
      <c r="B18" s="1314" t="s">
        <v>977</v>
      </c>
      <c r="C18" s="1314" t="s">
        <v>992</v>
      </c>
      <c r="D18" s="1314" t="s">
        <v>993</v>
      </c>
      <c r="E18" s="1314" t="s">
        <v>994</v>
      </c>
      <c r="F18" s="1314" t="s">
        <v>995</v>
      </c>
      <c r="G18" s="1314" t="s">
        <v>839</v>
      </c>
      <c r="H18" s="1314" t="s">
        <v>916</v>
      </c>
      <c r="I18" s="1313"/>
    </row>
    <row r="19" spans="1:9">
      <c r="A19" s="1315">
        <f>NPV_RUB_EUR!T6</f>
        <v>7804208831.7899122</v>
      </c>
      <c r="B19" s="1315">
        <f>NPV_RUB_EUR!T9</f>
        <v>-2236513754.5799999</v>
      </c>
      <c r="C19" s="1315">
        <f>NPV_RUB_EUR!T15</f>
        <v>-3301835203</v>
      </c>
      <c r="D19" s="1315">
        <f>NPV_RUB_EUR!T17+NPV_RUB_EUR!T18+NPV_RUB_EUR!T19</f>
        <v>-4600000</v>
      </c>
      <c r="E19" s="1315">
        <f>NPV_RUB_EUR!T45</f>
        <v>-565114960.55247808</v>
      </c>
      <c r="F19" s="1315">
        <f>NPV_RUB_EUR!T39</f>
        <v>0</v>
      </c>
      <c r="G19" s="1315">
        <f>NPV_RUB_EUR!T50</f>
        <v>-2000080</v>
      </c>
      <c r="H19" s="1315">
        <f>A19+SUM(B19:G19)</f>
        <v>1694144833.6574345</v>
      </c>
      <c r="I19" s="1313"/>
    </row>
    <row r="20" spans="1:9">
      <c r="A20" s="1313"/>
      <c r="B20" s="1313"/>
      <c r="C20" s="1313"/>
      <c r="D20" s="1313"/>
      <c r="E20" s="1313"/>
      <c r="F20" s="1313"/>
      <c r="G20" s="1313"/>
      <c r="H20" s="1313"/>
      <c r="I20" s="1313"/>
    </row>
    <row r="21" spans="1:9">
      <c r="A21" s="1313"/>
      <c r="B21" s="1313"/>
      <c r="C21" s="1313"/>
      <c r="D21" s="1313"/>
      <c r="E21" s="1313"/>
      <c r="F21" s="1313"/>
      <c r="G21" s="1313"/>
      <c r="H21" s="1313"/>
      <c r="I21" s="1313"/>
    </row>
    <row r="22" spans="1:9">
      <c r="A22" s="1313"/>
      <c r="B22" s="1313"/>
      <c r="C22" s="1313"/>
      <c r="D22" s="1313"/>
      <c r="E22" s="1313"/>
      <c r="F22" s="1313"/>
      <c r="G22" s="1313"/>
      <c r="H22" s="1313"/>
      <c r="I22" s="1313"/>
    </row>
    <row r="23" spans="1:9">
      <c r="A23" s="1313"/>
      <c r="B23" s="1313"/>
      <c r="C23" s="1313"/>
      <c r="D23" s="1313"/>
      <c r="E23" s="1313"/>
      <c r="F23" s="1313"/>
      <c r="G23" s="1313"/>
      <c r="H23" s="1313"/>
      <c r="I23" s="1313"/>
    </row>
    <row r="24" spans="1:9">
      <c r="A24" s="1313"/>
      <c r="B24" s="1313"/>
      <c r="C24" s="1313"/>
      <c r="D24" s="1313"/>
      <c r="E24" s="1313"/>
      <c r="F24" s="1313"/>
      <c r="G24" s="1313"/>
      <c r="H24" s="1313"/>
      <c r="I24" s="1313"/>
    </row>
    <row r="25" spans="1:9">
      <c r="A25" s="1313"/>
      <c r="B25" s="1313"/>
      <c r="C25" s="1313"/>
      <c r="D25" s="1313"/>
      <c r="E25" s="1313"/>
      <c r="F25" s="1313"/>
      <c r="G25" s="1313"/>
      <c r="H25" s="1313"/>
      <c r="I25" s="1313"/>
    </row>
    <row r="26" spans="1:9">
      <c r="A26" s="1313"/>
      <c r="B26" s="1313"/>
      <c r="C26" s="1313"/>
      <c r="D26" s="1313"/>
      <c r="E26" s="1313"/>
      <c r="F26" s="1313"/>
      <c r="G26" s="1313"/>
      <c r="H26" s="1313"/>
      <c r="I26" s="1313"/>
    </row>
    <row r="27" spans="1:9">
      <c r="A27" s="1313"/>
      <c r="B27" s="1313"/>
      <c r="C27" s="1313"/>
      <c r="D27" s="1313"/>
      <c r="E27" s="1313"/>
      <c r="F27" s="1313"/>
      <c r="G27" s="1313"/>
      <c r="H27" s="1313"/>
      <c r="I27" s="1313"/>
    </row>
    <row r="28" spans="1:9">
      <c r="A28" s="1313"/>
      <c r="B28" s="1313"/>
      <c r="C28" s="1313"/>
      <c r="D28" s="1313"/>
      <c r="E28" s="1313"/>
      <c r="F28" s="1313"/>
      <c r="G28" s="1313"/>
      <c r="H28" s="1313"/>
      <c r="I28" s="1313"/>
    </row>
    <row r="29" spans="1:9">
      <c r="A29" s="1313"/>
      <c r="B29" s="1313"/>
      <c r="C29" s="1313"/>
      <c r="D29" s="1313"/>
      <c r="E29" s="1313"/>
      <c r="F29" s="1313"/>
      <c r="G29" s="1313"/>
      <c r="H29" s="1313"/>
      <c r="I29" s="1313"/>
    </row>
    <row r="30" spans="1:9">
      <c r="A30" s="1313"/>
      <c r="B30" s="1313"/>
      <c r="C30" s="1313"/>
      <c r="D30" s="1313"/>
      <c r="E30" s="1313"/>
      <c r="F30" s="1313"/>
      <c r="G30" s="1313"/>
      <c r="H30" s="1313"/>
      <c r="I30" s="1313"/>
    </row>
    <row r="31" spans="1:9">
      <c r="A31" s="1313"/>
      <c r="B31" s="1313"/>
      <c r="C31" s="1313"/>
      <c r="D31" s="1313"/>
      <c r="E31" s="1313"/>
      <c r="F31" s="1313"/>
      <c r="G31" s="1313"/>
      <c r="H31" s="1313"/>
      <c r="I31" s="1313"/>
    </row>
    <row r="32" spans="1:9">
      <c r="A32" s="1313"/>
      <c r="B32" s="1313"/>
      <c r="C32" s="1313"/>
      <c r="D32" s="1313"/>
      <c r="E32" s="1313"/>
      <c r="F32" s="1313"/>
      <c r="G32" s="1313"/>
      <c r="H32" s="1313"/>
      <c r="I32" s="1313"/>
    </row>
    <row r="33" spans="1:9">
      <c r="A33" s="1313"/>
      <c r="B33" s="1313"/>
      <c r="C33" s="1313"/>
      <c r="D33" s="1313"/>
      <c r="E33" s="1313"/>
      <c r="F33" s="1313"/>
      <c r="G33" s="1313"/>
      <c r="H33" s="1313"/>
      <c r="I33" s="1313"/>
    </row>
    <row r="34" spans="1:9">
      <c r="A34" s="1313"/>
      <c r="B34" s="1313"/>
      <c r="C34" s="1313"/>
      <c r="D34" s="1313"/>
      <c r="E34" s="1313"/>
      <c r="F34" s="1313"/>
      <c r="G34" s="1313"/>
      <c r="H34" s="1313"/>
      <c r="I34" s="1313"/>
    </row>
    <row r="35" spans="1:9">
      <c r="A35" s="1313"/>
      <c r="B35" s="1313"/>
      <c r="C35" s="1313"/>
      <c r="D35" s="1313"/>
      <c r="E35" s="1313"/>
      <c r="F35" s="1313"/>
      <c r="G35" s="1313"/>
      <c r="H35" s="1313"/>
      <c r="I35" s="1313"/>
    </row>
    <row r="36" spans="1:9">
      <c r="A36" s="1313"/>
      <c r="B36" s="1313"/>
      <c r="C36" s="1313"/>
      <c r="D36" s="1313"/>
      <c r="E36" s="1313"/>
      <c r="F36" s="1313"/>
      <c r="G36" s="1313"/>
      <c r="H36" s="1313"/>
      <c r="I36" s="1313"/>
    </row>
    <row r="37" spans="1:9">
      <c r="A37" s="1313"/>
      <c r="B37" s="1313"/>
      <c r="C37" s="1313"/>
      <c r="D37" s="1313"/>
      <c r="E37" s="1313"/>
      <c r="F37" s="1313"/>
      <c r="G37" s="1313"/>
      <c r="H37" s="1313"/>
      <c r="I37" s="1313"/>
    </row>
    <row r="38" spans="1:9">
      <c r="A38" s="1313"/>
      <c r="B38" s="1313"/>
      <c r="C38" s="1313"/>
      <c r="D38" s="1313"/>
      <c r="E38" s="1313"/>
      <c r="F38" s="1313"/>
      <c r="G38" s="1313"/>
      <c r="H38" s="1313"/>
      <c r="I38" s="1313"/>
    </row>
    <row r="39" spans="1:9">
      <c r="A39" s="1313"/>
      <c r="B39" s="1313"/>
      <c r="C39" s="1313"/>
      <c r="D39" s="1313"/>
      <c r="E39" s="1313"/>
      <c r="F39" s="1313"/>
      <c r="G39" s="1313"/>
      <c r="H39" s="1313"/>
      <c r="I39" s="1313"/>
    </row>
    <row r="40" spans="1:9">
      <c r="A40" s="1313"/>
      <c r="B40" s="1313"/>
      <c r="C40" s="1313"/>
      <c r="D40" s="1313"/>
      <c r="E40" s="1313"/>
      <c r="F40" s="1313"/>
      <c r="G40" s="1313"/>
      <c r="H40" s="1313"/>
      <c r="I40" s="1313"/>
    </row>
    <row r="41" spans="1:9">
      <c r="A41" s="1313"/>
      <c r="B41" s="1313"/>
      <c r="C41" s="1313"/>
      <c r="D41" s="1313"/>
      <c r="E41" s="1313"/>
      <c r="F41" s="1313"/>
      <c r="G41" s="1313"/>
      <c r="H41" s="1313"/>
      <c r="I41" s="1313"/>
    </row>
    <row r="42" spans="1:9" ht="14.25">
      <c r="A42" s="1314" t="s">
        <v>996</v>
      </c>
      <c r="B42" s="1314" t="s">
        <v>997</v>
      </c>
      <c r="C42" s="1314" t="s">
        <v>998</v>
      </c>
      <c r="D42" s="1314" t="s">
        <v>999</v>
      </c>
      <c r="E42" s="1314" t="s">
        <v>1000</v>
      </c>
      <c r="F42" s="1314" t="s">
        <v>1001</v>
      </c>
      <c r="G42" s="1314" t="s">
        <v>1002</v>
      </c>
      <c r="H42" s="1314" t="s">
        <v>625</v>
      </c>
      <c r="I42" s="1313"/>
    </row>
    <row r="43" spans="1:9">
      <c r="A43" s="1315">
        <f>NPV_RUB_EUR!T89</f>
        <v>2009895887.4314513</v>
      </c>
      <c r="B43" s="1315">
        <f>NPV_RUB_EUR!T90</f>
        <v>-583120454.29159188</v>
      </c>
      <c r="C43" s="1315">
        <f>NPV_RUB_EUR!T91</f>
        <v>-928785291.98949873</v>
      </c>
      <c r="D43" s="1315">
        <f>NPV_RUB_EUR!T92</f>
        <v>-1555207.7915537697</v>
      </c>
      <c r="E43" s="1315">
        <f>NPV_RUB_EUR!T93</f>
        <v>-124041112.90492493</v>
      </c>
      <c r="F43" s="1315">
        <f>NPV_RUB_EUR!T94</f>
        <v>-116540098.80164169</v>
      </c>
      <c r="G43" s="1315">
        <f>NPV_RUB_EUR!T95</f>
        <v>-1465083.8733950069</v>
      </c>
      <c r="H43" s="1315">
        <f>A43+SUM(B43:G43)</f>
        <v>254388637.77884531</v>
      </c>
      <c r="I43" s="1313"/>
    </row>
    <row r="44" spans="1:9">
      <c r="A44" s="1313"/>
      <c r="B44" s="1313"/>
      <c r="C44" s="1313"/>
      <c r="D44" s="1313"/>
      <c r="E44" s="1313"/>
      <c r="F44" s="1313"/>
      <c r="G44" s="1313"/>
      <c r="H44" s="1313"/>
      <c r="I44" s="1313"/>
    </row>
    <row r="45" spans="1:9">
      <c r="A45" s="1313"/>
      <c r="B45" s="1313"/>
      <c r="C45" s="1313"/>
      <c r="D45" s="1313"/>
      <c r="E45" s="1313"/>
      <c r="F45" s="1313"/>
      <c r="G45" s="1313"/>
      <c r="H45" s="1313"/>
      <c r="I45" s="1313"/>
    </row>
    <row r="46" spans="1:9">
      <c r="A46" s="1313"/>
      <c r="B46" s="1313"/>
      <c r="C46" s="1313"/>
      <c r="D46" s="1313"/>
      <c r="E46" s="1313"/>
      <c r="F46" s="1313"/>
      <c r="G46" s="1313"/>
      <c r="H46" s="1313"/>
      <c r="I46" s="1313"/>
    </row>
  </sheetData>
  <pageMargins left="0.7" right="0.7" top="0.78740157500000008" bottom="0.78740157500000008"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tint="-0.249977111117893"/>
  </sheetPr>
  <dimension ref="A1"/>
  <sheetViews>
    <sheetView showGridLines="0" workbookViewId="0">
      <selection activeCell="X86" sqref="X86"/>
    </sheetView>
  </sheetViews>
  <sheetFormatPr defaultColWidth="11.1640625" defaultRowHeight="12.75"/>
  <sheetData/>
  <pageMargins left="0.7" right="0.7" top="0.78740157500000008" bottom="0.78740157500000008" header="0.3" footer="0.3"/>
  <pageSetup paperSize="9" orientation="portrait"/>
  <headerFooter>
    <oddHeader>&amp;R&amp;"Calibri"&amp;8&amp;K000000 INTERNAL&amp;1#_x000D_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N21"/>
  <sheetViews>
    <sheetView workbookViewId="0">
      <selection activeCell="X86" sqref="X86"/>
    </sheetView>
  </sheetViews>
  <sheetFormatPr defaultColWidth="12" defaultRowHeight="12.75"/>
  <cols>
    <col min="1" max="1" width="12" style="922"/>
    <col min="2" max="2" width="32" style="922" bestFit="1" customWidth="1"/>
    <col min="3" max="3" width="97.1640625" style="922" bestFit="1" customWidth="1"/>
    <col min="4" max="4" width="13.83203125" style="922" bestFit="1" customWidth="1"/>
    <col min="5" max="5" width="19.83203125" style="922" customWidth="1"/>
    <col min="6" max="8" width="12" style="922"/>
    <col min="9" max="9" width="19.1640625" style="922" hidden="1" customWidth="1"/>
    <col min="10" max="10" width="20" style="922" hidden="1" customWidth="1"/>
    <col min="11" max="11" width="13.6640625" style="922" hidden="1" customWidth="1"/>
    <col min="12" max="12" width="11.33203125" style="922" hidden="1" customWidth="1"/>
    <col min="13" max="13" width="13.83203125" style="922" hidden="1" customWidth="1"/>
    <col min="14" max="14" width="10.33203125" style="922" hidden="1" customWidth="1"/>
    <col min="15" max="16384" width="12" style="922"/>
  </cols>
  <sheetData>
    <row r="2" spans="2:14" ht="18">
      <c r="B2" s="1316" t="s">
        <v>1003</v>
      </c>
      <c r="C2" s="1317"/>
      <c r="I2" s="1318" t="s">
        <v>1004</v>
      </c>
      <c r="J2" s="1318" t="s">
        <v>1005</v>
      </c>
      <c r="K2" s="1318" t="s">
        <v>1006</v>
      </c>
      <c r="L2" s="1319" t="s">
        <v>1007</v>
      </c>
      <c r="M2" s="1319" t="s">
        <v>1008</v>
      </c>
      <c r="N2" s="1319" t="s">
        <v>1009</v>
      </c>
    </row>
    <row r="3" spans="2:14" ht="18">
      <c r="B3" s="1320" t="s">
        <v>1004</v>
      </c>
      <c r="C3" s="1320"/>
      <c r="D3" s="1321" t="s">
        <v>1010</v>
      </c>
      <c r="I3" s="922" t="s">
        <v>1011</v>
      </c>
      <c r="J3" s="922" t="s">
        <v>1012</v>
      </c>
      <c r="K3" s="922" t="s">
        <v>1013</v>
      </c>
      <c r="L3" s="922" t="s">
        <v>1014</v>
      </c>
      <c r="M3" s="922" t="s">
        <v>1015</v>
      </c>
      <c r="N3" s="922" t="s">
        <v>955</v>
      </c>
    </row>
    <row r="4" spans="2:14" ht="18">
      <c r="B4" s="1320" t="s">
        <v>1005</v>
      </c>
      <c r="C4" s="1320"/>
      <c r="D4" s="1321" t="s">
        <v>1010</v>
      </c>
      <c r="I4" s="922" t="s">
        <v>1016</v>
      </c>
      <c r="J4" s="922" t="s">
        <v>1017</v>
      </c>
      <c r="K4" s="922" t="s">
        <v>1018</v>
      </c>
      <c r="L4" s="922" t="s">
        <v>1019</v>
      </c>
      <c r="M4" s="922" t="s">
        <v>1020</v>
      </c>
      <c r="N4" s="922" t="s">
        <v>1021</v>
      </c>
    </row>
    <row r="5" spans="2:14" ht="18">
      <c r="B5" s="1320" t="s">
        <v>1006</v>
      </c>
      <c r="C5" s="1320"/>
      <c r="D5" s="1321" t="s">
        <v>1010</v>
      </c>
      <c r="I5" s="922" t="s">
        <v>1022</v>
      </c>
      <c r="J5" s="922" t="s">
        <v>1023</v>
      </c>
      <c r="L5" s="922" t="s">
        <v>1024</v>
      </c>
      <c r="N5" s="922" t="s">
        <v>1025</v>
      </c>
    </row>
    <row r="6" spans="2:14" ht="18">
      <c r="B6" s="1320" t="s">
        <v>1007</v>
      </c>
      <c r="C6" s="1320"/>
      <c r="D6" s="1321" t="s">
        <v>1010</v>
      </c>
      <c r="J6" s="922" t="s">
        <v>1026</v>
      </c>
      <c r="L6" s="922" t="s">
        <v>1027</v>
      </c>
    </row>
    <row r="7" spans="2:14" ht="18">
      <c r="B7" s="1320" t="s">
        <v>1028</v>
      </c>
      <c r="C7" s="1322"/>
      <c r="D7" s="1321" t="s">
        <v>1029</v>
      </c>
    </row>
    <row r="8" spans="2:14" ht="18">
      <c r="B8" s="1320" t="s">
        <v>1030</v>
      </c>
      <c r="C8" s="1322"/>
      <c r="D8" s="1321" t="s">
        <v>1029</v>
      </c>
    </row>
    <row r="9" spans="2:14" ht="18">
      <c r="B9" s="1320" t="s">
        <v>1031</v>
      </c>
      <c r="C9" s="1322"/>
      <c r="D9" s="1321" t="s">
        <v>1029</v>
      </c>
    </row>
    <row r="10" spans="2:14" ht="18">
      <c r="B10" s="1320" t="s">
        <v>1032</v>
      </c>
      <c r="C10" s="1322"/>
      <c r="D10" s="1321" t="s">
        <v>1029</v>
      </c>
    </row>
    <row r="11" spans="2:14" ht="18">
      <c r="B11" s="1320" t="s">
        <v>1033</v>
      </c>
      <c r="C11" s="1322"/>
      <c r="D11" s="1321" t="s">
        <v>1029</v>
      </c>
    </row>
    <row r="12" spans="2:14" ht="18">
      <c r="B12" s="1320" t="s">
        <v>1034</v>
      </c>
      <c r="C12" s="1322"/>
      <c r="D12" s="1321" t="s">
        <v>1029</v>
      </c>
    </row>
    <row r="13" spans="2:14" ht="18">
      <c r="B13" s="1320" t="s">
        <v>1035</v>
      </c>
      <c r="C13" s="1322"/>
      <c r="D13" s="1321" t="s">
        <v>1029</v>
      </c>
    </row>
    <row r="14" spans="2:14" ht="18">
      <c r="B14" s="1320" t="s">
        <v>1036</v>
      </c>
      <c r="C14" s="1322"/>
      <c r="D14" s="1321" t="s">
        <v>1029</v>
      </c>
    </row>
    <row r="15" spans="2:14" ht="18">
      <c r="B15" s="1320" t="s">
        <v>1037</v>
      </c>
      <c r="C15" s="1322"/>
      <c r="D15" s="1321" t="s">
        <v>1029</v>
      </c>
    </row>
    <row r="16" spans="2:14" ht="18">
      <c r="B16" s="1320" t="s">
        <v>1038</v>
      </c>
      <c r="C16" s="1323" t="str">
        <f>LEFT(Input!C4,2)</f>
        <v>RU</v>
      </c>
      <c r="D16" s="1321" t="s">
        <v>1029</v>
      </c>
    </row>
    <row r="17" spans="2:4" ht="18">
      <c r="B17" s="1320" t="s">
        <v>1039</v>
      </c>
      <c r="C17" s="1324"/>
      <c r="D17" s="1321" t="s">
        <v>1029</v>
      </c>
    </row>
    <row r="18" spans="2:4" ht="18">
      <c r="B18" s="1320" t="s">
        <v>1040</v>
      </c>
      <c r="C18" s="1325" t="str">
        <f>C19</f>
        <v>RU (2027 / 1)</v>
      </c>
      <c r="D18" s="1321" t="s">
        <v>1041</v>
      </c>
    </row>
    <row r="19" spans="2:4" ht="18">
      <c r="B19" s="1320" t="s">
        <v>1042</v>
      </c>
      <c r="C19" s="1325" t="str">
        <f>LEFT(Input!C4,2)&amp;" ("&amp;Input!C8&amp;" / "&amp;Input!D8&amp;")"</f>
        <v>RU (2027 / 1)</v>
      </c>
      <c r="D19" s="1321" t="s">
        <v>1041</v>
      </c>
    </row>
    <row r="20" spans="2:4" ht="18">
      <c r="B20" s="1320" t="s">
        <v>1008</v>
      </c>
      <c r="C20" s="1320"/>
      <c r="D20" s="1321" t="s">
        <v>1010</v>
      </c>
    </row>
    <row r="21" spans="2:4" ht="18">
      <c r="B21" s="1320" t="s">
        <v>1009</v>
      </c>
      <c r="C21" s="1320"/>
      <c r="D21" s="1321" t="s">
        <v>1010</v>
      </c>
    </row>
  </sheetData>
  <dataValidations count="6">
    <dataValidation type="list" allowBlank="1" showInputMessage="1" showErrorMessage="1" sqref="C21" xr:uid="{00300014-0003-4A94-92A9-0086001900A0}">
      <formula1>$N$3:$N$5</formula1>
    </dataValidation>
    <dataValidation type="list" allowBlank="1" showInputMessage="1" showErrorMessage="1" sqref="C20" xr:uid="{00DC0056-00CF-4B1A-A43F-00FD009E005C}">
      <formula1>$M$3:$M$4</formula1>
    </dataValidation>
    <dataValidation type="list" allowBlank="1" showInputMessage="1" showErrorMessage="1" sqref="C6" xr:uid="{002000D9-00B1-4EC0-A5B4-0091002F0099}">
      <formula1>$L$3:$L$6</formula1>
    </dataValidation>
    <dataValidation type="list" allowBlank="1" showInputMessage="1" showErrorMessage="1" sqref="C5" xr:uid="{008F0082-0080-4EEF-B4BF-00B1004F00E9}">
      <formula1>$K$3:$K$4</formula1>
    </dataValidation>
    <dataValidation type="list" allowBlank="1" showInputMessage="1" showErrorMessage="1" sqref="C4" xr:uid="{0067005E-00E8-470B-8D4D-00D40008009A}">
      <formula1>$J$3:$J$6</formula1>
    </dataValidation>
    <dataValidation type="list" allowBlank="1" showInputMessage="1" showErrorMessage="1" sqref="C3" xr:uid="{00C3007D-00F3-4C2A-B16F-009D005B0086}">
      <formula1>$I$3:$I$5</formula1>
    </dataValidation>
  </dataValidations>
  <pageMargins left="0.7" right="0.7" top="0.78740157500000008" bottom="0.78740157500000008" header="0.3" footer="0.3"/>
  <pageSetup paperSize="9" orientation="portrait"/>
  <headerFooter>
    <oddHeader>&amp;R&amp;"Calibri"&amp;8&amp;K000000 INTERNAL&amp;1#_x000D_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Y10"/>
  <sheetViews>
    <sheetView workbookViewId="0">
      <selection activeCell="X86" sqref="X86"/>
    </sheetView>
  </sheetViews>
  <sheetFormatPr defaultColWidth="12" defaultRowHeight="12.75"/>
  <cols>
    <col min="1" max="7" width="12" style="922"/>
    <col min="8" max="8" width="15.83203125" style="922" customWidth="1"/>
    <col min="9" max="12" width="12" style="922"/>
    <col min="13" max="13" width="13.83203125" style="922" bestFit="1" customWidth="1"/>
    <col min="14" max="16" width="12" style="922"/>
    <col min="17" max="17" width="17.83203125" style="922" customWidth="1"/>
    <col min="18" max="18" width="15.1640625" style="922" bestFit="1" customWidth="1"/>
    <col min="19" max="19" width="12" style="922"/>
    <col min="20" max="20" width="16" style="922" bestFit="1" customWidth="1"/>
    <col min="21" max="16384" width="12" style="922"/>
  </cols>
  <sheetData>
    <row r="2" spans="1:25" ht="30">
      <c r="C2" s="1326" t="s">
        <v>1043</v>
      </c>
      <c r="D2" s="1327" t="s">
        <v>1039</v>
      </c>
      <c r="E2" s="1328" t="s">
        <v>1044</v>
      </c>
      <c r="F2" s="1328" t="s">
        <v>1009</v>
      </c>
      <c r="G2" s="1328" t="s">
        <v>1045</v>
      </c>
      <c r="H2" s="1328" t="s">
        <v>1046</v>
      </c>
      <c r="I2" s="1328" t="s">
        <v>802</v>
      </c>
      <c r="J2" s="1328" t="s">
        <v>201</v>
      </c>
      <c r="K2" s="1328" t="s">
        <v>1047</v>
      </c>
      <c r="L2" s="1328" t="s">
        <v>299</v>
      </c>
      <c r="M2" s="1328" t="s">
        <v>1048</v>
      </c>
      <c r="N2" s="1328" t="s">
        <v>1049</v>
      </c>
      <c r="O2" s="1328" t="s">
        <v>1050</v>
      </c>
      <c r="P2" s="1328" t="s">
        <v>1051</v>
      </c>
      <c r="Q2" s="1328" t="s">
        <v>1052</v>
      </c>
      <c r="R2" s="1329" t="s">
        <v>1053</v>
      </c>
      <c r="S2" s="1329" t="s">
        <v>831</v>
      </c>
      <c r="T2" s="1329" t="s">
        <v>1054</v>
      </c>
      <c r="U2" s="1329" t="s">
        <v>930</v>
      </c>
      <c r="V2" s="1329" t="s">
        <v>1055</v>
      </c>
      <c r="W2" s="1329" t="s">
        <v>1056</v>
      </c>
      <c r="X2" s="1329" t="s">
        <v>1057</v>
      </c>
      <c r="Y2" s="1330" t="s">
        <v>1058</v>
      </c>
    </row>
    <row r="3" spans="1:25" s="1331" customFormat="1" ht="57">
      <c r="C3" s="1332">
        <f>'Master data input'!C4</f>
        <v>0</v>
      </c>
      <c r="D3" s="1333">
        <f>'Master data input'!C17</f>
        <v>0</v>
      </c>
      <c r="E3" s="1334">
        <f>'Master data input'!C6</f>
        <v>0</v>
      </c>
      <c r="F3" s="1334">
        <f>'Master data input'!C21</f>
        <v>0</v>
      </c>
      <c r="G3" s="1334" t="str">
        <f>'Master data input'!C16</f>
        <v>RU</v>
      </c>
      <c r="H3" s="1335">
        <f>'Master data input'!C8</f>
        <v>0</v>
      </c>
      <c r="I3" s="1335">
        <f>'Master data input'!C10</f>
        <v>0</v>
      </c>
      <c r="J3" s="1335">
        <f>'Master data input'!C11</f>
        <v>0</v>
      </c>
      <c r="K3" s="1335">
        <f>'Master data input'!C9</f>
        <v>0</v>
      </c>
      <c r="L3" s="1335">
        <f>'Master data input'!C7</f>
        <v>0</v>
      </c>
      <c r="M3" s="1336">
        <f>PCM_Output!C8/1000</f>
        <v>2.2120751111203928E-3</v>
      </c>
      <c r="N3" s="1335" t="s">
        <v>1059</v>
      </c>
      <c r="O3" s="1335">
        <f>'Master data input'!C5</f>
        <v>0</v>
      </c>
      <c r="P3" s="1335" t="s">
        <v>1060</v>
      </c>
      <c r="Q3" s="1335" t="s">
        <v>1061</v>
      </c>
      <c r="R3" s="1337">
        <f>PCM_Output!C4</f>
        <v>4.5971600025600008</v>
      </c>
      <c r="S3" s="1338">
        <f>PCM_Output!C6</f>
        <v>0.69794596075559079</v>
      </c>
      <c r="T3" s="1337">
        <f>PCM_Output!C7</f>
        <v>1.1760442982121748</v>
      </c>
      <c r="U3" s="1339">
        <f>PCM_Output!C9</f>
        <v>0.52151589496631501</v>
      </c>
      <c r="V3" s="1340">
        <f>M3</f>
        <v>2.2120751111203928E-3</v>
      </c>
      <c r="W3" s="1341">
        <f>PCM_Output!C11</f>
        <v>-1.7392000000000001E-2</v>
      </c>
      <c r="X3" s="1342" t="s">
        <v>1062</v>
      </c>
      <c r="Y3" s="1343" t="s">
        <v>1063</v>
      </c>
    </row>
    <row r="5" spans="1:25" ht="15">
      <c r="A5" s="1344" t="s">
        <v>1064</v>
      </c>
      <c r="B5" s="1345"/>
      <c r="C5" s="1346"/>
      <c r="D5" s="1346"/>
      <c r="E5" s="1346"/>
      <c r="F5" s="1346"/>
      <c r="G5" s="1346"/>
      <c r="H5" s="1346"/>
      <c r="I5" s="1346"/>
      <c r="J5" s="1346"/>
      <c r="K5" s="1346"/>
      <c r="L5" s="1346"/>
      <c r="M5" s="1346"/>
      <c r="N5" s="1346"/>
      <c r="O5" s="1346"/>
      <c r="P5" s="1346"/>
      <c r="Q5" s="1346"/>
      <c r="R5" s="1346"/>
      <c r="S5" s="1346"/>
      <c r="T5" s="1346"/>
      <c r="U5" s="1346"/>
      <c r="V5" s="1346"/>
      <c r="W5" s="1346"/>
      <c r="X5" s="1346"/>
      <c r="Y5" s="1346"/>
    </row>
    <row r="6" spans="1:25">
      <c r="A6" s="1346" t="s">
        <v>1065</v>
      </c>
      <c r="B6" s="1345"/>
      <c r="C6" s="1345" t="s">
        <v>934</v>
      </c>
      <c r="D6" s="1345" t="s">
        <v>934</v>
      </c>
      <c r="E6" s="1345" t="s">
        <v>934</v>
      </c>
      <c r="F6" s="1345" t="s">
        <v>934</v>
      </c>
      <c r="G6" s="1345"/>
      <c r="H6" s="1345" t="s">
        <v>934</v>
      </c>
      <c r="I6" s="1345" t="s">
        <v>934</v>
      </c>
      <c r="J6" s="1345" t="s">
        <v>934</v>
      </c>
      <c r="K6" s="1345" t="s">
        <v>934</v>
      </c>
      <c r="L6" s="1345" t="s">
        <v>934</v>
      </c>
      <c r="M6" s="1345"/>
      <c r="N6" s="1345"/>
      <c r="O6" s="1345" t="s">
        <v>934</v>
      </c>
      <c r="P6" s="1345"/>
      <c r="Q6" s="1345"/>
      <c r="R6" s="1346"/>
      <c r="S6" s="1346"/>
      <c r="T6" s="1346"/>
      <c r="U6" s="1346"/>
      <c r="V6" s="1346"/>
      <c r="W6" s="1346"/>
      <c r="X6" s="1346"/>
      <c r="Y6" s="1346"/>
    </row>
    <row r="7" spans="1:25">
      <c r="A7" s="1346" t="s">
        <v>1066</v>
      </c>
      <c r="B7" s="1345"/>
      <c r="C7" s="1346"/>
      <c r="D7" s="1346"/>
      <c r="E7" s="1346"/>
      <c r="F7" s="1346"/>
      <c r="G7" s="1345" t="s">
        <v>934</v>
      </c>
      <c r="H7" s="1346"/>
      <c r="I7" s="1346"/>
      <c r="J7" s="1346"/>
      <c r="K7" s="1346"/>
      <c r="L7" s="1346"/>
      <c r="M7" s="1345" t="s">
        <v>934</v>
      </c>
      <c r="N7" s="1346"/>
      <c r="O7" s="1346"/>
      <c r="P7" s="1346"/>
      <c r="Q7" s="1346"/>
      <c r="R7" s="1345" t="s">
        <v>934</v>
      </c>
      <c r="S7" s="1345" t="s">
        <v>934</v>
      </c>
      <c r="T7" s="1345" t="s">
        <v>934</v>
      </c>
      <c r="U7" s="1345" t="s">
        <v>934</v>
      </c>
      <c r="V7" s="1345" t="s">
        <v>934</v>
      </c>
      <c r="W7" s="1345" t="s">
        <v>934</v>
      </c>
      <c r="X7" s="1346"/>
      <c r="Y7" s="1346"/>
    </row>
    <row r="8" spans="1:25">
      <c r="A8" s="1346" t="s">
        <v>1067</v>
      </c>
      <c r="B8" s="1345"/>
      <c r="C8" s="1346"/>
      <c r="D8" s="1346"/>
      <c r="E8" s="1346"/>
      <c r="F8" s="1346"/>
      <c r="G8" s="1346"/>
      <c r="H8" s="1346"/>
      <c r="I8" s="1346"/>
      <c r="J8" s="1346"/>
      <c r="K8" s="1346"/>
      <c r="L8" s="1346"/>
      <c r="M8" s="1346"/>
      <c r="N8" s="1345" t="s">
        <v>934</v>
      </c>
      <c r="O8" s="1346"/>
      <c r="P8" s="1345" t="s">
        <v>934</v>
      </c>
      <c r="Q8" s="1345" t="s">
        <v>934</v>
      </c>
      <c r="R8" s="1346"/>
      <c r="S8" s="1346"/>
      <c r="T8" s="1346"/>
      <c r="U8" s="1346"/>
      <c r="V8" s="1346"/>
      <c r="W8" s="1346"/>
      <c r="X8" s="1345" t="s">
        <v>934</v>
      </c>
      <c r="Y8" s="1345" t="s">
        <v>934</v>
      </c>
    </row>
    <row r="10" spans="1:25">
      <c r="C10" s="1347" t="s">
        <v>1068</v>
      </c>
      <c r="D10" s="1347" t="s">
        <v>1068</v>
      </c>
      <c r="E10" s="1347" t="s">
        <v>1068</v>
      </c>
      <c r="F10" s="1347" t="s">
        <v>1068</v>
      </c>
      <c r="G10" s="1347" t="s">
        <v>1068</v>
      </c>
      <c r="H10" s="1347" t="s">
        <v>1068</v>
      </c>
      <c r="I10" s="1347" t="s">
        <v>1068</v>
      </c>
      <c r="J10" s="1347" t="s">
        <v>1068</v>
      </c>
      <c r="K10" s="1347" t="s">
        <v>1068</v>
      </c>
      <c r="L10" s="1347" t="s">
        <v>1068</v>
      </c>
      <c r="M10" s="1347" t="s">
        <v>1068</v>
      </c>
      <c r="N10" s="1347" t="s">
        <v>1068</v>
      </c>
      <c r="O10" s="1347" t="s">
        <v>1068</v>
      </c>
      <c r="P10" s="1347" t="s">
        <v>1068</v>
      </c>
      <c r="Q10" s="1347" t="s">
        <v>1068</v>
      </c>
      <c r="R10" s="1347" t="s">
        <v>1068</v>
      </c>
      <c r="S10" s="1347" t="s">
        <v>1068</v>
      </c>
      <c r="T10" s="1347" t="s">
        <v>1068</v>
      </c>
      <c r="U10" s="1347" t="s">
        <v>1068</v>
      </c>
      <c r="V10" s="1347" t="s">
        <v>1068</v>
      </c>
      <c r="W10" s="1347" t="s">
        <v>1068</v>
      </c>
      <c r="X10" s="1347" t="s">
        <v>1068</v>
      </c>
      <c r="Y10" s="1347" t="s">
        <v>1068</v>
      </c>
    </row>
  </sheetData>
  <pageMargins left="0.7" right="0.7" top="0.78740157500000008" bottom="0.78740157500000008" header="0.3" footer="0.3"/>
  <pageSetup paperSize="9" orientation="portrait" horizontalDpi="4294967293" verticalDpi="0"/>
  <headerFooter>
    <oddHeader>&amp;R&amp;"Calibri"&amp;8&amp;K000000 INTERNAL&amp;1#_x000D_</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2:IC71"/>
  <sheetViews>
    <sheetView topLeftCell="A3" zoomScale="70" workbookViewId="0">
      <selection activeCell="C12" sqref="C12"/>
    </sheetView>
  </sheetViews>
  <sheetFormatPr defaultColWidth="9.33203125" defaultRowHeight="13.5"/>
  <cols>
    <col min="1" max="1" width="10.5" style="7" customWidth="1"/>
    <col min="2" max="2" width="75.83203125" style="39" customWidth="1"/>
    <col min="3" max="3" width="52.5" style="39" customWidth="1"/>
    <col min="4" max="4" width="26.1640625" style="39" customWidth="1"/>
    <col min="5" max="5" width="29.5" style="7" customWidth="1"/>
    <col min="6" max="6" width="29.6640625" style="7" customWidth="1"/>
    <col min="7" max="46" width="10.1640625" style="7" customWidth="1"/>
    <col min="47" max="16384" width="9.33203125" style="7"/>
  </cols>
  <sheetData>
    <row r="2" spans="1:7" ht="25.5">
      <c r="A2" s="1477" t="s">
        <v>34</v>
      </c>
      <c r="B2" s="1478"/>
      <c r="E2" s="39"/>
    </row>
    <row r="3" spans="1:7" ht="25.5">
      <c r="A3" s="43" t="s">
        <v>35</v>
      </c>
      <c r="B3" s="44">
        <f>Title!C6</f>
        <v>0</v>
      </c>
      <c r="E3" s="39"/>
    </row>
    <row r="4" spans="1:7">
      <c r="A4" s="1479" t="str">
        <f>IF(OR(Title!$C$12="Stada AG",Title!$C$12="M&amp;A and BD&amp;L"),"Portfolio Management",Title!$C$12)</f>
        <v>BU</v>
      </c>
      <c r="B4" s="1480"/>
    </row>
    <row r="5" spans="1:7" ht="18" customHeight="1">
      <c r="A5" s="45"/>
      <c r="B5" s="45"/>
    </row>
    <row r="6" spans="1:7" s="46" customFormat="1" ht="64.5" customHeight="1">
      <c r="A6" s="47" t="s">
        <v>36</v>
      </c>
      <c r="B6" s="1481" t="s">
        <v>37</v>
      </c>
      <c r="C6" s="1482"/>
      <c r="D6" s="48" t="s">
        <v>38</v>
      </c>
      <c r="E6" s="48" t="s">
        <v>39</v>
      </c>
      <c r="F6" s="48" t="s">
        <v>40</v>
      </c>
    </row>
    <row r="7" spans="1:7" s="46" customFormat="1" ht="13.5" customHeight="1">
      <c r="A7" s="49"/>
      <c r="B7" s="50"/>
      <c r="C7" s="50"/>
      <c r="D7" s="50"/>
      <c r="E7" s="50"/>
      <c r="F7" s="51"/>
    </row>
    <row r="8" spans="1:7" ht="16.5">
      <c r="A8" s="52" t="s">
        <v>41</v>
      </c>
      <c r="B8" s="53" t="s">
        <v>29</v>
      </c>
      <c r="C8" s="54"/>
      <c r="D8" s="55" t="str">
        <f t="shared" ref="D8:D54" si="0">$A$4</f>
        <v>BU</v>
      </c>
      <c r="E8" s="56"/>
      <c r="F8" s="56"/>
    </row>
    <row r="9" spans="1:7" ht="16.5">
      <c r="A9" s="52" t="s">
        <v>42</v>
      </c>
      <c r="B9" s="57" t="s">
        <v>43</v>
      </c>
      <c r="C9" s="58"/>
      <c r="D9" s="55" t="str">
        <f t="shared" si="0"/>
        <v>BU</v>
      </c>
      <c r="E9" s="59"/>
      <c r="F9" s="59"/>
    </row>
    <row r="10" spans="1:7" ht="14.25">
      <c r="A10" s="52" t="s">
        <v>44</v>
      </c>
      <c r="B10" s="57" t="s">
        <v>45</v>
      </c>
      <c r="C10" s="57"/>
      <c r="D10" s="55" t="str">
        <f t="shared" si="0"/>
        <v>BU</v>
      </c>
      <c r="E10" s="60"/>
      <c r="F10" s="60"/>
    </row>
    <row r="11" spans="1:7" ht="16.5" customHeight="1">
      <c r="A11" s="52" t="s">
        <v>46</v>
      </c>
      <c r="B11" s="57" t="s">
        <v>47</v>
      </c>
      <c r="C11" s="57"/>
      <c r="D11" s="55" t="str">
        <f t="shared" si="0"/>
        <v>BU</v>
      </c>
      <c r="E11" s="60"/>
      <c r="F11" s="60"/>
    </row>
    <row r="12" spans="1:7" ht="14.25">
      <c r="A12" s="52" t="s">
        <v>48</v>
      </c>
      <c r="B12" s="61" t="s">
        <v>49</v>
      </c>
      <c r="C12" s="57"/>
      <c r="D12" s="55" t="str">
        <f t="shared" si="0"/>
        <v>BU</v>
      </c>
      <c r="E12" s="60"/>
      <c r="F12" s="60"/>
    </row>
    <row r="13" spans="1:7" ht="14.25">
      <c r="A13" s="52" t="s">
        <v>50</v>
      </c>
      <c r="B13" s="57" t="s">
        <v>51</v>
      </c>
      <c r="C13" s="57"/>
      <c r="D13" s="55" t="str">
        <f t="shared" si="0"/>
        <v>BU</v>
      </c>
      <c r="E13" s="60"/>
      <c r="F13" s="60"/>
    </row>
    <row r="14" spans="1:7" ht="18" customHeight="1">
      <c r="A14" s="52" t="s">
        <v>52</v>
      </c>
      <c r="B14" s="61" t="s">
        <v>53</v>
      </c>
      <c r="C14" s="57"/>
      <c r="D14" s="55" t="str">
        <f t="shared" si="0"/>
        <v>BU</v>
      </c>
      <c r="E14" s="60"/>
      <c r="F14" s="60"/>
      <c r="G14" s="6"/>
    </row>
    <row r="15" spans="1:7" ht="16.5">
      <c r="A15" s="52" t="s">
        <v>54</v>
      </c>
      <c r="B15" s="57" t="s">
        <v>55</v>
      </c>
      <c r="C15" s="57"/>
      <c r="D15" s="55" t="str">
        <f t="shared" si="0"/>
        <v>BU</v>
      </c>
      <c r="E15" s="59"/>
      <c r="F15" s="59"/>
    </row>
    <row r="16" spans="1:7">
      <c r="A16" s="1483"/>
      <c r="B16" s="1484"/>
      <c r="C16" s="1484"/>
      <c r="D16" s="1484"/>
      <c r="E16" s="1484"/>
      <c r="F16" s="1485"/>
    </row>
    <row r="17" spans="1:237" ht="16.5">
      <c r="A17" s="52" t="s">
        <v>56</v>
      </c>
      <c r="B17" s="57" t="s">
        <v>57</v>
      </c>
      <c r="C17" s="57"/>
      <c r="D17" s="55" t="str">
        <f t="shared" si="0"/>
        <v>BU</v>
      </c>
      <c r="E17" s="59"/>
      <c r="F17" s="59"/>
    </row>
    <row r="18" spans="1:237" ht="16.5">
      <c r="A18" s="52" t="s">
        <v>58</v>
      </c>
      <c r="B18" s="57" t="s">
        <v>59</v>
      </c>
      <c r="C18" s="57"/>
      <c r="D18" s="55" t="str">
        <f t="shared" si="0"/>
        <v>BU</v>
      </c>
      <c r="E18" s="59"/>
      <c r="F18" s="59"/>
    </row>
    <row r="19" spans="1:237" ht="16.5">
      <c r="A19" s="52" t="s">
        <v>60</v>
      </c>
      <c r="B19" s="57" t="s">
        <v>61</v>
      </c>
      <c r="C19" s="57"/>
      <c r="D19" s="55" t="str">
        <f t="shared" si="0"/>
        <v>BU</v>
      </c>
      <c r="E19" s="59"/>
      <c r="F19" s="59"/>
    </row>
    <row r="20" spans="1:237" ht="16.5">
      <c r="A20" s="52" t="s">
        <v>62</v>
      </c>
      <c r="B20" s="57" t="s">
        <v>63</v>
      </c>
      <c r="C20" s="57"/>
      <c r="D20" s="55" t="str">
        <f t="shared" si="0"/>
        <v>BU</v>
      </c>
      <c r="E20" s="59"/>
      <c r="F20" s="59"/>
    </row>
    <row r="21" spans="1:237" ht="16.5">
      <c r="A21" s="52" t="s">
        <v>64</v>
      </c>
      <c r="B21" s="57" t="s">
        <v>65</v>
      </c>
      <c r="C21" s="57"/>
      <c r="D21" s="55" t="str">
        <f t="shared" si="0"/>
        <v>BU</v>
      </c>
      <c r="E21" s="59"/>
      <c r="F21" s="59"/>
    </row>
    <row r="22" spans="1:237" ht="27">
      <c r="A22" s="52" t="s">
        <v>66</v>
      </c>
      <c r="B22" s="57" t="s">
        <v>67</v>
      </c>
      <c r="C22" s="57"/>
      <c r="D22" s="55" t="str">
        <f t="shared" si="0"/>
        <v>BU</v>
      </c>
      <c r="E22" s="59"/>
      <c r="F22" s="59"/>
    </row>
    <row r="23" spans="1:237" ht="16.5">
      <c r="A23" s="52" t="s">
        <v>68</v>
      </c>
      <c r="B23" s="57" t="s">
        <v>69</v>
      </c>
      <c r="C23" s="57"/>
      <c r="D23" s="55" t="str">
        <f t="shared" si="0"/>
        <v>BU</v>
      </c>
      <c r="E23" s="59"/>
      <c r="F23" s="59"/>
    </row>
    <row r="24" spans="1:237" ht="16.5">
      <c r="A24" s="64" t="s">
        <v>70</v>
      </c>
      <c r="B24" s="57" t="s">
        <v>71</v>
      </c>
      <c r="C24" s="57"/>
      <c r="D24" s="55" t="str">
        <f t="shared" si="0"/>
        <v>BU</v>
      </c>
      <c r="E24" s="59"/>
      <c r="F24" s="59"/>
    </row>
    <row r="25" spans="1:237">
      <c r="A25" s="1483"/>
      <c r="B25" s="1484"/>
      <c r="C25" s="1484"/>
      <c r="D25" s="1484"/>
      <c r="E25" s="1484"/>
      <c r="F25" s="1485"/>
      <c r="G25" s="45"/>
      <c r="H25" s="1475"/>
      <c r="I25" s="1475"/>
      <c r="J25" s="1475"/>
      <c r="K25" s="1475"/>
      <c r="L25" s="1475"/>
      <c r="M25" s="1475"/>
      <c r="N25" s="1475"/>
      <c r="O25" s="1475"/>
      <c r="P25" s="1475"/>
      <c r="Q25" s="1475"/>
      <c r="R25" s="1475"/>
      <c r="S25" s="1475"/>
      <c r="T25" s="1475"/>
      <c r="U25" s="1475"/>
      <c r="V25" s="1475"/>
      <c r="W25" s="1475"/>
      <c r="X25" s="1475"/>
      <c r="Y25" s="1475"/>
      <c r="Z25" s="1475"/>
      <c r="AA25" s="1475"/>
      <c r="AB25" s="1475"/>
      <c r="AC25" s="1475"/>
      <c r="AD25" s="1475"/>
      <c r="AE25" s="1475"/>
      <c r="AF25" s="1475"/>
      <c r="AG25" s="1475"/>
      <c r="AH25" s="1475"/>
      <c r="AI25" s="1475"/>
      <c r="AJ25" s="1475"/>
      <c r="AK25" s="1475"/>
      <c r="AL25" s="1475"/>
      <c r="AM25" s="1475"/>
      <c r="AN25" s="1475"/>
      <c r="AO25" s="1475"/>
      <c r="AP25" s="1475"/>
      <c r="AQ25" s="1475"/>
      <c r="AR25" s="1475"/>
      <c r="AS25" s="1475"/>
      <c r="AT25" s="1475"/>
      <c r="AU25" s="1475"/>
      <c r="AV25" s="1475"/>
      <c r="AW25" s="1475"/>
      <c r="AX25" s="1475"/>
      <c r="AY25" s="1475"/>
      <c r="AZ25" s="1475"/>
      <c r="BA25" s="1475"/>
      <c r="BB25" s="1475"/>
      <c r="BC25" s="1475"/>
      <c r="BD25" s="1475"/>
      <c r="BE25" s="1475"/>
      <c r="BF25" s="1475"/>
      <c r="BG25" s="1475"/>
      <c r="BH25" s="1472"/>
      <c r="BI25" s="1473"/>
      <c r="BJ25" s="1473"/>
      <c r="BK25" s="1473"/>
      <c r="BL25" s="1473"/>
      <c r="BM25" s="1473"/>
      <c r="BN25" s="1473"/>
      <c r="BO25" s="1473"/>
      <c r="BP25" s="1473"/>
      <c r="BQ25" s="1473"/>
      <c r="BR25" s="1473"/>
      <c r="BS25" s="1473"/>
      <c r="BT25" s="1474"/>
      <c r="BU25" s="1472"/>
      <c r="BV25" s="1473"/>
      <c r="BW25" s="1473"/>
      <c r="BX25" s="1473"/>
      <c r="BY25" s="1473"/>
      <c r="BZ25" s="1473"/>
      <c r="CA25" s="1473"/>
      <c r="CB25" s="1473"/>
      <c r="CC25" s="1473"/>
      <c r="CD25" s="1473"/>
      <c r="CE25" s="1473"/>
      <c r="CF25" s="1473"/>
      <c r="CG25" s="1474"/>
      <c r="CH25" s="1472"/>
      <c r="CI25" s="1473"/>
      <c r="CJ25" s="1473"/>
      <c r="CK25" s="1473"/>
      <c r="CL25" s="1473"/>
      <c r="CM25" s="1473"/>
      <c r="CN25" s="1473"/>
      <c r="CO25" s="1473"/>
      <c r="CP25" s="1473"/>
      <c r="CQ25" s="1473"/>
      <c r="CR25" s="1473"/>
      <c r="CS25" s="1473"/>
      <c r="CT25" s="1474"/>
      <c r="CU25" s="1472"/>
      <c r="CV25" s="1473"/>
      <c r="CW25" s="1473"/>
      <c r="CX25" s="1473"/>
      <c r="CY25" s="1473"/>
      <c r="CZ25" s="1473"/>
      <c r="DA25" s="1473"/>
      <c r="DB25" s="1473"/>
      <c r="DC25" s="1473"/>
      <c r="DD25" s="1473"/>
      <c r="DE25" s="1473"/>
      <c r="DF25" s="1473"/>
      <c r="DG25" s="1474"/>
      <c r="DH25" s="1472"/>
      <c r="DI25" s="1473"/>
      <c r="DJ25" s="1473"/>
      <c r="DK25" s="1473"/>
      <c r="DL25" s="1473"/>
      <c r="DM25" s="1473"/>
      <c r="DN25" s="1473"/>
      <c r="DO25" s="1473"/>
      <c r="DP25" s="1473"/>
      <c r="DQ25" s="1473"/>
      <c r="DR25" s="1473"/>
      <c r="DS25" s="1473"/>
      <c r="DT25" s="1474"/>
      <c r="DU25" s="1472"/>
      <c r="DV25" s="1473"/>
      <c r="DW25" s="1473"/>
      <c r="DX25" s="1473"/>
      <c r="DY25" s="1473"/>
      <c r="DZ25" s="1473"/>
      <c r="EA25" s="1473"/>
      <c r="EB25" s="1473"/>
      <c r="EC25" s="1473"/>
      <c r="ED25" s="1473"/>
      <c r="EE25" s="1473"/>
      <c r="EF25" s="1473"/>
      <c r="EG25" s="1474"/>
      <c r="EH25" s="1472"/>
      <c r="EI25" s="1473"/>
      <c r="EJ25" s="1473"/>
      <c r="EK25" s="1473"/>
      <c r="EL25" s="1473"/>
      <c r="EM25" s="1473"/>
      <c r="EN25" s="1473"/>
      <c r="EO25" s="1473"/>
      <c r="EP25" s="1473"/>
      <c r="EQ25" s="1473"/>
      <c r="ER25" s="1473"/>
      <c r="ES25" s="1473"/>
      <c r="ET25" s="1474"/>
      <c r="EU25" s="1472"/>
      <c r="EV25" s="1473"/>
      <c r="EW25" s="1473"/>
      <c r="EX25" s="1473"/>
      <c r="EY25" s="1473"/>
      <c r="EZ25" s="1473"/>
      <c r="FA25" s="1473"/>
      <c r="FB25" s="1473"/>
      <c r="FC25" s="1473"/>
      <c r="FD25" s="1473"/>
      <c r="FE25" s="1473"/>
      <c r="FF25" s="1473"/>
      <c r="FG25" s="1474"/>
      <c r="FH25" s="1472"/>
      <c r="FI25" s="1473"/>
      <c r="FJ25" s="1473"/>
      <c r="FK25" s="1473"/>
      <c r="FL25" s="1473"/>
      <c r="FM25" s="1473"/>
      <c r="FN25" s="1473"/>
      <c r="FO25" s="1473"/>
      <c r="FP25" s="1473"/>
      <c r="FQ25" s="1473"/>
      <c r="FR25" s="1473"/>
      <c r="FS25" s="1473"/>
      <c r="FT25" s="1474"/>
      <c r="FU25" s="1472"/>
      <c r="FV25" s="1473"/>
      <c r="FW25" s="1473"/>
      <c r="FX25" s="1473"/>
      <c r="FY25" s="1473"/>
      <c r="FZ25" s="1473"/>
      <c r="GA25" s="1473"/>
      <c r="GB25" s="1473"/>
      <c r="GC25" s="1473"/>
      <c r="GD25" s="1473"/>
      <c r="GE25" s="1473"/>
      <c r="GF25" s="1473"/>
      <c r="GG25" s="1474"/>
      <c r="GH25" s="1472"/>
      <c r="GI25" s="1473"/>
      <c r="GJ25" s="1473"/>
      <c r="GK25" s="1473"/>
      <c r="GL25" s="1473"/>
      <c r="GM25" s="1473"/>
      <c r="GN25" s="1473"/>
      <c r="GO25" s="1473"/>
      <c r="GP25" s="1473"/>
      <c r="GQ25" s="1473"/>
      <c r="GR25" s="1473"/>
      <c r="GS25" s="1473"/>
      <c r="GT25" s="1474"/>
      <c r="GU25" s="1472"/>
      <c r="GV25" s="1473"/>
      <c r="GW25" s="1473"/>
      <c r="GX25" s="1473"/>
      <c r="GY25" s="1473"/>
      <c r="GZ25" s="1473"/>
      <c r="HA25" s="1473"/>
      <c r="HB25" s="1473"/>
      <c r="HC25" s="1473"/>
      <c r="HD25" s="1473"/>
      <c r="HE25" s="1473"/>
      <c r="HF25" s="1473"/>
      <c r="HG25" s="1474"/>
      <c r="HH25" s="1472"/>
      <c r="HI25" s="1473"/>
      <c r="HJ25" s="1473"/>
      <c r="HK25" s="1473"/>
      <c r="HL25" s="1473"/>
      <c r="HM25" s="1473"/>
      <c r="HN25" s="1473"/>
      <c r="HO25" s="1473"/>
      <c r="HP25" s="1473"/>
      <c r="HQ25" s="1473"/>
      <c r="HR25" s="1473"/>
      <c r="HS25" s="1473"/>
      <c r="HT25" s="1474"/>
      <c r="HU25" s="1472"/>
      <c r="HV25" s="1472"/>
      <c r="HW25" s="1472"/>
      <c r="HX25" s="1472"/>
      <c r="HY25" s="1472"/>
      <c r="HZ25" s="1472"/>
      <c r="IA25" s="1472"/>
      <c r="IB25" s="1472"/>
      <c r="IC25" s="1472"/>
    </row>
    <row r="26" spans="1:237" ht="16.5">
      <c r="A26" s="65" t="s">
        <v>72</v>
      </c>
      <c r="B26" s="53" t="s">
        <v>73</v>
      </c>
      <c r="C26" s="56"/>
      <c r="D26" s="55" t="str">
        <f t="shared" si="0"/>
        <v>BU</v>
      </c>
      <c r="E26" s="56"/>
      <c r="F26" s="56"/>
    </row>
    <row r="27" spans="1:237" ht="16.5">
      <c r="A27" s="65" t="s">
        <v>74</v>
      </c>
      <c r="B27" s="57" t="s">
        <v>75</v>
      </c>
      <c r="C27" s="56"/>
      <c r="D27" s="55"/>
      <c r="E27" s="56"/>
      <c r="F27" s="56"/>
    </row>
    <row r="28" spans="1:237" ht="31.5" customHeight="1">
      <c r="A28" s="65" t="s">
        <v>76</v>
      </c>
      <c r="B28" s="57" t="s">
        <v>77</v>
      </c>
      <c r="C28" s="59"/>
      <c r="D28" s="55" t="str">
        <f t="shared" si="0"/>
        <v>BU</v>
      </c>
      <c r="E28" s="66"/>
      <c r="F28" s="66"/>
    </row>
    <row r="29" spans="1:237" ht="16.5">
      <c r="A29" s="65" t="s">
        <v>78</v>
      </c>
      <c r="B29" s="67" t="s">
        <v>79</v>
      </c>
      <c r="C29" s="59"/>
      <c r="D29" s="55" t="str">
        <f t="shared" si="0"/>
        <v>BU</v>
      </c>
      <c r="E29" s="66"/>
      <c r="F29" s="66"/>
    </row>
    <row r="30" spans="1:237" ht="16.5">
      <c r="A30" s="65" t="s">
        <v>80</v>
      </c>
      <c r="B30" s="61" t="s">
        <v>81</v>
      </c>
      <c r="C30" s="59"/>
      <c r="D30" s="55" t="str">
        <f t="shared" si="0"/>
        <v>BU</v>
      </c>
      <c r="E30" s="66"/>
      <c r="F30" s="66"/>
    </row>
    <row r="31" spans="1:237" ht="16.5" customHeight="1">
      <c r="A31" s="65" t="s">
        <v>82</v>
      </c>
      <c r="B31" s="57" t="s">
        <v>83</v>
      </c>
      <c r="C31" s="59"/>
      <c r="D31" s="55" t="str">
        <f t="shared" si="0"/>
        <v>BU</v>
      </c>
      <c r="E31" s="66"/>
      <c r="F31" s="66"/>
    </row>
    <row r="32" spans="1:237" ht="19.5" customHeight="1">
      <c r="A32" s="65" t="s">
        <v>84</v>
      </c>
      <c r="B32" s="57" t="s">
        <v>85</v>
      </c>
      <c r="C32" s="59"/>
      <c r="D32" s="68" t="s">
        <v>86</v>
      </c>
      <c r="E32" s="66"/>
      <c r="F32" s="66"/>
    </row>
    <row r="33" spans="1:237" ht="16.5">
      <c r="A33" s="65" t="s">
        <v>87</v>
      </c>
      <c r="B33" s="57" t="s">
        <v>88</v>
      </c>
      <c r="C33" s="59"/>
      <c r="D33" s="55" t="str">
        <f t="shared" si="0"/>
        <v>BU</v>
      </c>
      <c r="E33" s="66"/>
      <c r="F33" s="66"/>
    </row>
    <row r="34" spans="1:237" ht="29.25" customHeight="1">
      <c r="A34" s="65" t="s">
        <v>89</v>
      </c>
      <c r="B34" s="61" t="s">
        <v>90</v>
      </c>
      <c r="C34" s="69"/>
      <c r="D34" s="55" t="str">
        <f t="shared" si="0"/>
        <v>BU</v>
      </c>
      <c r="E34" s="70"/>
      <c r="F34" s="70"/>
    </row>
    <row r="35" spans="1:237" ht="16.5">
      <c r="A35" s="65" t="s">
        <v>91</v>
      </c>
      <c r="B35" s="61" t="s">
        <v>92</v>
      </c>
      <c r="C35" s="69"/>
      <c r="D35" s="55" t="str">
        <f t="shared" si="0"/>
        <v>BU</v>
      </c>
      <c r="E35" s="70"/>
      <c r="F35" s="70"/>
    </row>
    <row r="36" spans="1:237" ht="16.5">
      <c r="A36" s="65" t="s">
        <v>93</v>
      </c>
      <c r="B36" s="61" t="s">
        <v>94</v>
      </c>
      <c r="C36" s="69"/>
      <c r="D36" s="55" t="str">
        <f t="shared" si="0"/>
        <v>BU</v>
      </c>
      <c r="E36" s="70"/>
      <c r="F36" s="70"/>
    </row>
    <row r="37" spans="1:237" ht="16.5">
      <c r="A37" s="65" t="s">
        <v>95</v>
      </c>
      <c r="B37" s="61" t="s">
        <v>96</v>
      </c>
      <c r="C37" s="69"/>
      <c r="D37" s="55" t="str">
        <f t="shared" si="0"/>
        <v>BU</v>
      </c>
      <c r="E37" s="70"/>
      <c r="F37" s="70"/>
    </row>
    <row r="38" spans="1:237" ht="16.5">
      <c r="A38" s="65" t="s">
        <v>97</v>
      </c>
      <c r="B38" s="61" t="s">
        <v>98</v>
      </c>
      <c r="C38" s="69"/>
      <c r="D38" s="55" t="str">
        <f t="shared" si="0"/>
        <v>BU</v>
      </c>
      <c r="E38" s="70"/>
      <c r="F38" s="70"/>
    </row>
    <row r="39" spans="1:237">
      <c r="A39" s="1483"/>
      <c r="B39" s="1484"/>
      <c r="C39" s="1484"/>
      <c r="D39" s="1484"/>
      <c r="E39" s="1484"/>
      <c r="F39" s="1485"/>
      <c r="G39" s="45"/>
      <c r="H39" s="1475"/>
      <c r="I39" s="1475"/>
      <c r="J39" s="1475"/>
      <c r="K39" s="1475"/>
      <c r="L39" s="1475"/>
      <c r="M39" s="1475"/>
      <c r="N39" s="1475"/>
      <c r="O39" s="1475"/>
      <c r="P39" s="1475"/>
      <c r="Q39" s="1475"/>
      <c r="R39" s="1475"/>
      <c r="S39" s="1475"/>
      <c r="T39" s="1475"/>
      <c r="U39" s="1475"/>
      <c r="V39" s="1475"/>
      <c r="W39" s="1475"/>
      <c r="X39" s="1475"/>
      <c r="Y39" s="1475"/>
      <c r="Z39" s="1475"/>
      <c r="AA39" s="1475"/>
      <c r="AB39" s="1475"/>
      <c r="AC39" s="1475"/>
      <c r="AD39" s="1475"/>
      <c r="AE39" s="1475"/>
      <c r="AF39" s="1475"/>
      <c r="AG39" s="1475"/>
      <c r="AH39" s="1475"/>
      <c r="AI39" s="1475"/>
      <c r="AJ39" s="1475"/>
      <c r="AK39" s="1475"/>
      <c r="AL39" s="1475"/>
      <c r="AM39" s="1475"/>
      <c r="AN39" s="1475"/>
      <c r="AO39" s="1475"/>
      <c r="AP39" s="1475"/>
      <c r="AQ39" s="1475"/>
      <c r="AR39" s="1475"/>
      <c r="AS39" s="1475"/>
      <c r="AT39" s="1475"/>
      <c r="AU39" s="1475"/>
      <c r="AV39" s="1475"/>
      <c r="AW39" s="1475"/>
      <c r="AX39" s="1475"/>
      <c r="AY39" s="1475"/>
      <c r="AZ39" s="1475"/>
      <c r="BA39" s="1475"/>
      <c r="BB39" s="1475"/>
      <c r="BC39" s="1475"/>
      <c r="BD39" s="1475"/>
      <c r="BE39" s="1475"/>
      <c r="BF39" s="1475"/>
      <c r="BG39" s="1475"/>
      <c r="BH39" s="1472"/>
      <c r="BI39" s="1473"/>
      <c r="BJ39" s="1473"/>
      <c r="BK39" s="1473"/>
      <c r="BL39" s="1473"/>
      <c r="BM39" s="1473"/>
      <c r="BN39" s="1473"/>
      <c r="BO39" s="1473"/>
      <c r="BP39" s="1473"/>
      <c r="BQ39" s="1473"/>
      <c r="BR39" s="1473"/>
      <c r="BS39" s="1473"/>
      <c r="BT39" s="1474"/>
      <c r="BU39" s="1472"/>
      <c r="BV39" s="1473"/>
      <c r="BW39" s="1473"/>
      <c r="BX39" s="1473"/>
      <c r="BY39" s="1473"/>
      <c r="BZ39" s="1473"/>
      <c r="CA39" s="1473"/>
      <c r="CB39" s="1473"/>
      <c r="CC39" s="1473"/>
      <c r="CD39" s="1473"/>
      <c r="CE39" s="1473"/>
      <c r="CF39" s="1473"/>
      <c r="CG39" s="1474"/>
      <c r="CH39" s="1472"/>
      <c r="CI39" s="1473"/>
      <c r="CJ39" s="1473"/>
      <c r="CK39" s="1473"/>
      <c r="CL39" s="1473"/>
      <c r="CM39" s="1473"/>
      <c r="CN39" s="1473"/>
      <c r="CO39" s="1473"/>
      <c r="CP39" s="1473"/>
      <c r="CQ39" s="1473"/>
      <c r="CR39" s="1473"/>
      <c r="CS39" s="1473"/>
      <c r="CT39" s="1474"/>
      <c r="CU39" s="1472"/>
      <c r="CV39" s="1473"/>
      <c r="CW39" s="1473"/>
      <c r="CX39" s="1473"/>
      <c r="CY39" s="1473"/>
      <c r="CZ39" s="1473"/>
      <c r="DA39" s="1473"/>
      <c r="DB39" s="1473"/>
      <c r="DC39" s="1473"/>
      <c r="DD39" s="1473"/>
      <c r="DE39" s="1473"/>
      <c r="DF39" s="1473"/>
      <c r="DG39" s="1474"/>
      <c r="DH39" s="1472"/>
      <c r="DI39" s="1473"/>
      <c r="DJ39" s="1473"/>
      <c r="DK39" s="1473"/>
      <c r="DL39" s="1473"/>
      <c r="DM39" s="1473"/>
      <c r="DN39" s="1473"/>
      <c r="DO39" s="1473"/>
      <c r="DP39" s="1473"/>
      <c r="DQ39" s="1473"/>
      <c r="DR39" s="1473"/>
      <c r="DS39" s="1473"/>
      <c r="DT39" s="1474"/>
      <c r="DU39" s="1472"/>
      <c r="DV39" s="1473"/>
      <c r="DW39" s="1473"/>
      <c r="DX39" s="1473"/>
      <c r="DY39" s="1473"/>
      <c r="DZ39" s="1473"/>
      <c r="EA39" s="1473"/>
      <c r="EB39" s="1473"/>
      <c r="EC39" s="1473"/>
      <c r="ED39" s="1473"/>
      <c r="EE39" s="1473"/>
      <c r="EF39" s="1473"/>
      <c r="EG39" s="1474"/>
      <c r="EH39" s="1472"/>
      <c r="EI39" s="1473"/>
      <c r="EJ39" s="1473"/>
      <c r="EK39" s="1473"/>
      <c r="EL39" s="1473"/>
      <c r="EM39" s="1473"/>
      <c r="EN39" s="1473"/>
      <c r="EO39" s="1473"/>
      <c r="EP39" s="1473"/>
      <c r="EQ39" s="1473"/>
      <c r="ER39" s="1473"/>
      <c r="ES39" s="1473"/>
      <c r="ET39" s="1474"/>
      <c r="EU39" s="1472"/>
      <c r="EV39" s="1473"/>
      <c r="EW39" s="1473"/>
      <c r="EX39" s="1473"/>
      <c r="EY39" s="1473"/>
      <c r="EZ39" s="1473"/>
      <c r="FA39" s="1473"/>
      <c r="FB39" s="1473"/>
      <c r="FC39" s="1473"/>
      <c r="FD39" s="1473"/>
      <c r="FE39" s="1473"/>
      <c r="FF39" s="1473"/>
      <c r="FG39" s="1474"/>
      <c r="FH39" s="1472"/>
      <c r="FI39" s="1473"/>
      <c r="FJ39" s="1473"/>
      <c r="FK39" s="1473"/>
      <c r="FL39" s="1473"/>
      <c r="FM39" s="1473"/>
      <c r="FN39" s="1473"/>
      <c r="FO39" s="1473"/>
      <c r="FP39" s="1473"/>
      <c r="FQ39" s="1473"/>
      <c r="FR39" s="1473"/>
      <c r="FS39" s="1473"/>
      <c r="FT39" s="1474"/>
      <c r="FU39" s="1472"/>
      <c r="FV39" s="1473"/>
      <c r="FW39" s="1473"/>
      <c r="FX39" s="1473"/>
      <c r="FY39" s="1473"/>
      <c r="FZ39" s="1473"/>
      <c r="GA39" s="1473"/>
      <c r="GB39" s="1473"/>
      <c r="GC39" s="1473"/>
      <c r="GD39" s="1473"/>
      <c r="GE39" s="1473"/>
      <c r="GF39" s="1473"/>
      <c r="GG39" s="1474"/>
      <c r="GH39" s="1472"/>
      <c r="GI39" s="1473"/>
      <c r="GJ39" s="1473"/>
      <c r="GK39" s="1473"/>
      <c r="GL39" s="1473"/>
      <c r="GM39" s="1473"/>
      <c r="GN39" s="1473"/>
      <c r="GO39" s="1473"/>
      <c r="GP39" s="1473"/>
      <c r="GQ39" s="1473"/>
      <c r="GR39" s="1473"/>
      <c r="GS39" s="1473"/>
      <c r="GT39" s="1474"/>
      <c r="GU39" s="1472"/>
      <c r="GV39" s="1473"/>
      <c r="GW39" s="1473"/>
      <c r="GX39" s="1473"/>
      <c r="GY39" s="1473"/>
      <c r="GZ39" s="1473"/>
      <c r="HA39" s="1473"/>
      <c r="HB39" s="1473"/>
      <c r="HC39" s="1473"/>
      <c r="HD39" s="1473"/>
      <c r="HE39" s="1473"/>
      <c r="HF39" s="1473"/>
      <c r="HG39" s="1474"/>
      <c r="HH39" s="1472"/>
      <c r="HI39" s="1473"/>
      <c r="HJ39" s="1473"/>
      <c r="HK39" s="1473"/>
      <c r="HL39" s="1473"/>
      <c r="HM39" s="1473"/>
      <c r="HN39" s="1473"/>
      <c r="HO39" s="1473"/>
      <c r="HP39" s="1473"/>
      <c r="HQ39" s="1473"/>
      <c r="HR39" s="1473"/>
      <c r="HS39" s="1473"/>
      <c r="HT39" s="1474"/>
      <c r="HU39" s="1472"/>
      <c r="HV39" s="1472"/>
      <c r="HW39" s="1472"/>
      <c r="HX39" s="1472"/>
      <c r="HY39" s="1472"/>
      <c r="HZ39" s="1472"/>
      <c r="IA39" s="1472"/>
      <c r="IB39" s="1472"/>
      <c r="IC39" s="1472"/>
    </row>
    <row r="40" spans="1:237" ht="15">
      <c r="A40" s="71" t="s">
        <v>99</v>
      </c>
      <c r="B40" s="66" t="s">
        <v>100</v>
      </c>
      <c r="C40" s="57"/>
      <c r="D40" s="55" t="str">
        <f t="shared" si="0"/>
        <v>BU</v>
      </c>
      <c r="E40" s="72"/>
      <c r="F40" s="72"/>
    </row>
    <row r="41" spans="1:237" ht="27">
      <c r="A41" s="71" t="s">
        <v>101</v>
      </c>
      <c r="B41" s="57" t="s">
        <v>102</v>
      </c>
      <c r="C41" s="57"/>
      <c r="D41" s="55" t="str">
        <f t="shared" si="0"/>
        <v>BU</v>
      </c>
      <c r="E41" s="72"/>
      <c r="F41" s="72"/>
    </row>
    <row r="42" spans="1:237" ht="15">
      <c r="A42" s="71" t="s">
        <v>103</v>
      </c>
      <c r="B42" s="66" t="s">
        <v>104</v>
      </c>
      <c r="C42" s="57"/>
      <c r="D42" s="55" t="str">
        <f t="shared" si="0"/>
        <v>BU</v>
      </c>
      <c r="E42" s="72"/>
      <c r="F42" s="72"/>
    </row>
    <row r="43" spans="1:237" ht="27.75" customHeight="1">
      <c r="A43" s="71" t="s">
        <v>105</v>
      </c>
      <c r="B43" s="73" t="s">
        <v>106</v>
      </c>
      <c r="C43" s="57"/>
      <c r="D43" s="55" t="str">
        <f t="shared" si="0"/>
        <v>BU</v>
      </c>
      <c r="E43" s="72"/>
      <c r="F43" s="72"/>
    </row>
    <row r="44" spans="1:237" ht="16.5">
      <c r="A44" s="71" t="s">
        <v>107</v>
      </c>
      <c r="B44" s="57" t="s">
        <v>108</v>
      </c>
      <c r="C44" s="59"/>
      <c r="D44" s="55" t="str">
        <f t="shared" si="0"/>
        <v>BU</v>
      </c>
      <c r="E44" s="72"/>
      <c r="F44" s="72"/>
    </row>
    <row r="45" spans="1:237" ht="16.5">
      <c r="A45" s="71" t="s">
        <v>109</v>
      </c>
      <c r="B45" s="61" t="s">
        <v>110</v>
      </c>
      <c r="C45" s="59"/>
      <c r="D45" s="55" t="str">
        <f t="shared" si="0"/>
        <v>BU</v>
      </c>
      <c r="E45" s="72"/>
      <c r="F45" s="72"/>
    </row>
    <row r="46" spans="1:237" ht="16.5">
      <c r="A46" s="71" t="s">
        <v>111</v>
      </c>
      <c r="B46" s="61" t="s">
        <v>112</v>
      </c>
      <c r="C46" s="59"/>
      <c r="D46" s="55" t="str">
        <f t="shared" si="0"/>
        <v>BU</v>
      </c>
      <c r="E46" s="72"/>
      <c r="F46" s="72"/>
    </row>
    <row r="47" spans="1:237" ht="16.5">
      <c r="A47" s="71" t="s">
        <v>113</v>
      </c>
      <c r="B47" s="57" t="s">
        <v>114</v>
      </c>
      <c r="C47" s="59"/>
      <c r="D47" s="55" t="str">
        <f t="shared" si="0"/>
        <v>BU</v>
      </c>
      <c r="E47" s="72"/>
      <c r="F47" s="72"/>
    </row>
    <row r="48" spans="1:237" ht="16.5">
      <c r="A48" s="71" t="s">
        <v>115</v>
      </c>
      <c r="B48" s="57" t="s">
        <v>116</v>
      </c>
      <c r="C48" s="59"/>
      <c r="D48" s="55" t="str">
        <f t="shared" si="0"/>
        <v>BU</v>
      </c>
      <c r="E48" s="72"/>
      <c r="F48" s="72"/>
    </row>
    <row r="49" spans="1:6" ht="16.5">
      <c r="A49" s="71" t="s">
        <v>117</v>
      </c>
      <c r="B49" s="57" t="s">
        <v>118</v>
      </c>
      <c r="C49" s="59"/>
      <c r="D49" s="55" t="s">
        <v>119</v>
      </c>
      <c r="E49" s="72"/>
      <c r="F49" s="72"/>
    </row>
    <row r="50" spans="1:6" ht="16.5">
      <c r="A50" s="71" t="s">
        <v>120</v>
      </c>
      <c r="B50" s="57" t="s">
        <v>121</v>
      </c>
      <c r="C50" s="59"/>
      <c r="D50" s="55" t="str">
        <f t="shared" si="0"/>
        <v>BU</v>
      </c>
      <c r="E50" s="72"/>
      <c r="F50" s="72"/>
    </row>
    <row r="51" spans="1:6" ht="16.5">
      <c r="A51" s="71" t="s">
        <v>122</v>
      </c>
      <c r="B51" s="57" t="s">
        <v>123</v>
      </c>
      <c r="C51" s="59"/>
      <c r="D51" s="55" t="str">
        <f t="shared" si="0"/>
        <v>BU</v>
      </c>
      <c r="E51" s="72"/>
      <c r="F51" s="72"/>
    </row>
    <row r="52" spans="1:6" ht="14.25" customHeight="1">
      <c r="A52" s="71" t="s">
        <v>124</v>
      </c>
      <c r="B52" s="57" t="s">
        <v>125</v>
      </c>
      <c r="C52" s="59"/>
      <c r="D52" s="55" t="str">
        <f t="shared" si="0"/>
        <v>BU</v>
      </c>
      <c r="E52" s="72"/>
      <c r="F52" s="72"/>
    </row>
    <row r="53" spans="1:6" ht="16.5">
      <c r="A53" s="71" t="s">
        <v>126</v>
      </c>
      <c r="B53" s="57" t="s">
        <v>127</v>
      </c>
      <c r="C53" s="59"/>
      <c r="D53" s="55" t="str">
        <f t="shared" si="0"/>
        <v>BU</v>
      </c>
      <c r="E53" s="72"/>
      <c r="F53" s="72"/>
    </row>
    <row r="54" spans="1:6" ht="16.5">
      <c r="A54" s="71" t="s">
        <v>128</v>
      </c>
      <c r="B54" s="57" t="s">
        <v>129</v>
      </c>
      <c r="C54" s="74"/>
      <c r="D54" s="55" t="str">
        <f t="shared" si="0"/>
        <v>BU</v>
      </c>
      <c r="E54" s="72"/>
      <c r="F54" s="72"/>
    </row>
    <row r="55" spans="1:6">
      <c r="A55" s="1483"/>
      <c r="B55" s="1484"/>
      <c r="C55" s="1484"/>
      <c r="D55" s="1484"/>
      <c r="E55" s="1484"/>
      <c r="F55" s="1485"/>
    </row>
    <row r="56" spans="1:6" ht="16.5">
      <c r="A56" s="75" t="s">
        <v>130</v>
      </c>
      <c r="B56" s="57" t="s">
        <v>131</v>
      </c>
      <c r="C56" s="59"/>
      <c r="D56" s="55"/>
      <c r="E56" s="72"/>
      <c r="F56" s="72"/>
    </row>
    <row r="57" spans="1:6">
      <c r="A57" s="76"/>
      <c r="B57" s="77" t="s">
        <v>132</v>
      </c>
      <c r="C57" s="77" t="s">
        <v>133</v>
      </c>
      <c r="D57" s="78"/>
      <c r="E57" s="77" t="s">
        <v>133</v>
      </c>
      <c r="F57" s="79" t="s">
        <v>133</v>
      </c>
    </row>
    <row r="61" spans="1:6" ht="17.25">
      <c r="A61" s="80"/>
      <c r="C61" s="81"/>
    </row>
    <row r="62" spans="1:6">
      <c r="A62" s="80"/>
      <c r="B62" s="82" t="s">
        <v>134</v>
      </c>
      <c r="C62" s="82"/>
    </row>
    <row r="63" spans="1:6">
      <c r="A63" s="80"/>
      <c r="B63" s="83" t="s">
        <v>135</v>
      </c>
      <c r="C63" s="84"/>
    </row>
    <row r="64" spans="1:6">
      <c r="A64" s="80"/>
      <c r="B64" s="83" t="s">
        <v>136</v>
      </c>
      <c r="C64" s="84"/>
    </row>
    <row r="65" spans="1:3">
      <c r="A65" s="80"/>
      <c r="B65" s="83" t="s">
        <v>137</v>
      </c>
      <c r="C65" s="85"/>
    </row>
    <row r="66" spans="1:3">
      <c r="A66" s="80"/>
      <c r="B66" s="83" t="s">
        <v>138</v>
      </c>
      <c r="C66" s="83"/>
    </row>
    <row r="67" spans="1:3">
      <c r="A67" s="80"/>
      <c r="B67" s="1476"/>
      <c r="C67" s="1476"/>
    </row>
    <row r="68" spans="1:3">
      <c r="A68" s="80"/>
    </row>
    <row r="69" spans="1:3">
      <c r="A69" s="80"/>
    </row>
    <row r="70" spans="1:3">
      <c r="A70" s="80"/>
    </row>
    <row r="71" spans="1:3">
      <c r="A71" s="80"/>
    </row>
  </sheetData>
  <mergeCells count="44">
    <mergeCell ref="B67:C67"/>
    <mergeCell ref="U25:AG25"/>
    <mergeCell ref="A2:B2"/>
    <mergeCell ref="A4:B4"/>
    <mergeCell ref="B6:C6"/>
    <mergeCell ref="A25:F25"/>
    <mergeCell ref="H25:T25"/>
    <mergeCell ref="A39:F39"/>
    <mergeCell ref="H39:T39"/>
    <mergeCell ref="U39:AG39"/>
    <mergeCell ref="A16:F16"/>
    <mergeCell ref="A55:F55"/>
    <mergeCell ref="AH25:AT25"/>
    <mergeCell ref="AU25:BG25"/>
    <mergeCell ref="BH25:BT25"/>
    <mergeCell ref="BU25:CG25"/>
    <mergeCell ref="CH25:CT25"/>
    <mergeCell ref="CU25:DG25"/>
    <mergeCell ref="GH25:GT25"/>
    <mergeCell ref="GU25:HG25"/>
    <mergeCell ref="HH25:HT25"/>
    <mergeCell ref="DH25:DT25"/>
    <mergeCell ref="DU25:EG25"/>
    <mergeCell ref="HU25:IC25"/>
    <mergeCell ref="FH25:FT25"/>
    <mergeCell ref="FU25:GG25"/>
    <mergeCell ref="EH25:ET25"/>
    <mergeCell ref="EU25:FG25"/>
    <mergeCell ref="AH39:AT39"/>
    <mergeCell ref="AU39:BG39"/>
    <mergeCell ref="BH39:BT39"/>
    <mergeCell ref="EH39:ET39"/>
    <mergeCell ref="BU39:CG39"/>
    <mergeCell ref="CH39:CT39"/>
    <mergeCell ref="CU39:DG39"/>
    <mergeCell ref="DH39:DT39"/>
    <mergeCell ref="DU39:EG39"/>
    <mergeCell ref="HU39:IC39"/>
    <mergeCell ref="EU39:FG39"/>
    <mergeCell ref="FH39:FT39"/>
    <mergeCell ref="FU39:GG39"/>
    <mergeCell ref="GH39:GT39"/>
    <mergeCell ref="GU39:HG39"/>
    <mergeCell ref="HH39:HT39"/>
  </mergeCells>
  <pageMargins left="0.70866141732283472" right="0.70866141732283472" top="0.74803149606299213" bottom="0.74803149606299213" header="0.31496062992125984" footer="0.31496062992125984"/>
  <pageSetup paperSize="9" scale="80" orientation="landscape"/>
  <headerFooter scaleWithDoc="0">
    <oddHeader>&amp;L&amp;A&amp;R&amp;"Calibri"&amp;8&amp;K000000INTERNAL&amp;1#</oddHeader>
  </headerFooter>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O12"/>
  <sheetViews>
    <sheetView topLeftCell="A7" workbookViewId="0">
      <selection activeCell="X86" sqref="X86"/>
    </sheetView>
  </sheetViews>
  <sheetFormatPr defaultColWidth="10.6640625" defaultRowHeight="15"/>
  <cols>
    <col min="1" max="1" width="18.33203125" style="1348" bestFit="1" customWidth="1"/>
    <col min="2" max="2" width="10.6640625" style="1348"/>
    <col min="3" max="3" width="12.6640625" style="1348" bestFit="1" customWidth="1"/>
    <col min="4" max="4" width="11.5" style="1348" bestFit="1" customWidth="1"/>
    <col min="5" max="5" width="28.6640625" style="1348" bestFit="1" customWidth="1"/>
    <col min="6" max="6" width="30.83203125" style="1348" bestFit="1" customWidth="1"/>
    <col min="7" max="7" width="15.83203125" style="1348" bestFit="1" customWidth="1"/>
    <col min="8" max="8" width="12.6640625" style="1348" bestFit="1" customWidth="1"/>
    <col min="9" max="9" width="6.33203125" style="1348" bestFit="1" customWidth="1"/>
    <col min="10" max="10" width="9.1640625" style="1348" bestFit="1" customWidth="1"/>
    <col min="11" max="11" width="16" style="1348" bestFit="1" customWidth="1"/>
    <col min="12" max="12" width="93.1640625" style="1348" bestFit="1" customWidth="1"/>
    <col min="13" max="13" width="11" style="1348" bestFit="1" customWidth="1"/>
    <col min="14" max="14" width="47.83203125" style="1348" bestFit="1" customWidth="1"/>
    <col min="15" max="15" width="21.33203125" style="1348" bestFit="1" customWidth="1"/>
    <col min="16" max="16384" width="10.6640625" style="1348"/>
  </cols>
  <sheetData>
    <row r="1" spans="1:15">
      <c r="A1" s="1348" t="s">
        <v>1069</v>
      </c>
    </row>
    <row r="3" spans="1:15" s="1349" customFormat="1" ht="30">
      <c r="C3" s="1350" t="s">
        <v>1007</v>
      </c>
      <c r="D3" s="1350" t="s">
        <v>1009</v>
      </c>
      <c r="E3" s="1350" t="s">
        <v>1070</v>
      </c>
      <c r="F3" s="1350" t="s">
        <v>1071</v>
      </c>
      <c r="G3" s="1350" t="s">
        <v>802</v>
      </c>
      <c r="H3" s="1350" t="s">
        <v>201</v>
      </c>
      <c r="I3" s="1350" t="s">
        <v>1047</v>
      </c>
      <c r="J3" s="1350" t="s">
        <v>299</v>
      </c>
      <c r="K3" s="1351" t="s">
        <v>1048</v>
      </c>
      <c r="L3" s="1350" t="s">
        <v>1049</v>
      </c>
      <c r="M3" s="1350" t="s">
        <v>1072</v>
      </c>
      <c r="N3" s="1350" t="s">
        <v>1051</v>
      </c>
      <c r="O3" s="1350" t="s">
        <v>1052</v>
      </c>
    </row>
    <row r="4" spans="1:15" ht="114">
      <c r="C4" s="1352">
        <f>'Master data input'!C6</f>
        <v>0</v>
      </c>
      <c r="D4" s="1352">
        <f>'Master data input'!C21</f>
        <v>0</v>
      </c>
      <c r="E4" s="1352" t="str">
        <f>'Master data input'!C16</f>
        <v>RU</v>
      </c>
      <c r="F4" s="1352">
        <f>'Master data input'!C8</f>
        <v>0</v>
      </c>
      <c r="G4" s="1352">
        <f>'Master data input'!C10</f>
        <v>0</v>
      </c>
      <c r="H4" s="1352">
        <f>'Master data input'!C11</f>
        <v>0</v>
      </c>
      <c r="I4" s="1352">
        <f>'Master data input'!C9</f>
        <v>0</v>
      </c>
      <c r="J4" s="1352">
        <f>'Master data input'!C7</f>
        <v>0</v>
      </c>
      <c r="K4" s="1353">
        <f>PCM_Output!C8/1000</f>
        <v>2.2120751111203928E-3</v>
      </c>
      <c r="L4" s="1354" t="s">
        <v>1073</v>
      </c>
      <c r="M4" s="1352" t="s">
        <v>1074</v>
      </c>
      <c r="N4" s="1352" t="s">
        <v>1075</v>
      </c>
      <c r="O4" s="1352" t="s">
        <v>1076</v>
      </c>
    </row>
    <row r="7" spans="1:15">
      <c r="A7" s="1355" t="s">
        <v>1064</v>
      </c>
    </row>
    <row r="8" spans="1:15">
      <c r="A8" s="1356" t="s">
        <v>1065</v>
      </c>
      <c r="B8" s="1357"/>
      <c r="C8" s="1357" t="s">
        <v>934</v>
      </c>
      <c r="D8" s="1357" t="s">
        <v>934</v>
      </c>
      <c r="E8" s="1357" t="s">
        <v>934</v>
      </c>
      <c r="F8" s="1357" t="s">
        <v>934</v>
      </c>
      <c r="G8" s="1357" t="s">
        <v>934</v>
      </c>
      <c r="H8" s="1357" t="s">
        <v>934</v>
      </c>
      <c r="I8" s="1357" t="s">
        <v>934</v>
      </c>
      <c r="J8" s="1357" t="s">
        <v>934</v>
      </c>
      <c r="K8" s="1357"/>
      <c r="L8" s="1357"/>
      <c r="M8" s="1357"/>
      <c r="N8" s="1357"/>
      <c r="O8" s="1357"/>
    </row>
    <row r="9" spans="1:15">
      <c r="A9" s="1356" t="s">
        <v>1066</v>
      </c>
      <c r="B9" s="1357"/>
      <c r="C9" s="1357"/>
      <c r="D9" s="1357"/>
      <c r="E9" s="1357"/>
      <c r="F9" s="1357"/>
      <c r="G9" s="1357"/>
      <c r="H9" s="1357"/>
      <c r="I9" s="1357"/>
      <c r="J9" s="1357"/>
      <c r="K9" s="1357" t="s">
        <v>934</v>
      </c>
      <c r="L9" s="1357"/>
      <c r="M9" s="1357"/>
      <c r="N9" s="1357"/>
      <c r="O9" s="1357"/>
    </row>
    <row r="10" spans="1:15">
      <c r="A10" s="1356" t="s">
        <v>1067</v>
      </c>
      <c r="B10" s="1357"/>
      <c r="C10" s="1357"/>
      <c r="D10" s="1357"/>
      <c r="E10" s="1357"/>
      <c r="F10" s="1357"/>
      <c r="G10" s="1357"/>
      <c r="H10" s="1357"/>
      <c r="I10" s="1357"/>
      <c r="J10" s="1357"/>
      <c r="K10" s="1357"/>
      <c r="L10" s="1357" t="s">
        <v>934</v>
      </c>
      <c r="M10" s="1357" t="s">
        <v>934</v>
      </c>
      <c r="N10" s="1357" t="s">
        <v>934</v>
      </c>
      <c r="O10" s="1357" t="s">
        <v>934</v>
      </c>
    </row>
    <row r="12" spans="1:15">
      <c r="C12" s="1358" t="s">
        <v>1068</v>
      </c>
      <c r="D12" s="1358" t="s">
        <v>1068</v>
      </c>
      <c r="E12" s="1358" t="s">
        <v>1068</v>
      </c>
      <c r="F12" s="1358" t="s">
        <v>1068</v>
      </c>
      <c r="G12" s="1358" t="s">
        <v>1068</v>
      </c>
      <c r="H12" s="1358" t="s">
        <v>1068</v>
      </c>
      <c r="I12" s="1358" t="s">
        <v>1068</v>
      </c>
      <c r="J12" s="1358" t="s">
        <v>1068</v>
      </c>
      <c r="K12" s="1358" t="s">
        <v>1068</v>
      </c>
      <c r="L12" s="1358" t="s">
        <v>1068</v>
      </c>
      <c r="M12" s="1358" t="s">
        <v>1068</v>
      </c>
      <c r="N12" s="1358" t="s">
        <v>1068</v>
      </c>
      <c r="O12" s="1358" t="s">
        <v>1068</v>
      </c>
    </row>
  </sheetData>
  <pageMargins left="0.7" right="0.7" top="0.75" bottom="0.75" header="0.3" footer="0.3"/>
  <pageSetup paperSize="9" orientation="portrait"/>
  <headerFooter>
    <oddHeader>&amp;R&amp;"Calibri"&amp;8&amp;K000000 INTERNAL&amp;1#_x000D_</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Y12"/>
  <sheetViews>
    <sheetView workbookViewId="0">
      <selection activeCell="X86" sqref="X86"/>
    </sheetView>
  </sheetViews>
  <sheetFormatPr defaultColWidth="10.33203125" defaultRowHeight="15"/>
  <cols>
    <col min="1" max="1" width="14" style="1348" customWidth="1"/>
    <col min="2" max="2" width="10.33203125" style="1348"/>
    <col min="3" max="25" width="21.33203125" style="1348" customWidth="1"/>
    <col min="26" max="16384" width="10.33203125" style="1348"/>
  </cols>
  <sheetData>
    <row r="1" spans="1:25">
      <c r="A1" s="1348" t="s">
        <v>1069</v>
      </c>
    </row>
    <row r="3" spans="1:25" ht="57">
      <c r="C3" s="1359" t="s">
        <v>801</v>
      </c>
      <c r="D3" s="1360" t="s">
        <v>1077</v>
      </c>
      <c r="E3" s="1360" t="s">
        <v>201</v>
      </c>
      <c r="F3" s="1361" t="s">
        <v>249</v>
      </c>
      <c r="G3" s="1362" t="s">
        <v>1078</v>
      </c>
      <c r="H3" s="1362" t="s">
        <v>1079</v>
      </c>
      <c r="I3" s="1360" t="s">
        <v>1028</v>
      </c>
      <c r="J3" s="1360" t="s">
        <v>1080</v>
      </c>
      <c r="K3" s="1363" t="s">
        <v>1081</v>
      </c>
      <c r="L3" s="1363" t="s">
        <v>1082</v>
      </c>
      <c r="M3" s="1364" t="s">
        <v>602</v>
      </c>
      <c r="N3" s="1364" t="s">
        <v>603</v>
      </c>
      <c r="O3" s="1364" t="s">
        <v>604</v>
      </c>
      <c r="P3" s="1364" t="s">
        <v>605</v>
      </c>
      <c r="Q3" s="1364" t="s">
        <v>606</v>
      </c>
      <c r="R3" s="1365" t="s">
        <v>1083</v>
      </c>
      <c r="S3" s="1365" t="s">
        <v>1005</v>
      </c>
      <c r="T3" s="1365" t="s">
        <v>1006</v>
      </c>
      <c r="U3" s="1366" t="s">
        <v>1084</v>
      </c>
      <c r="V3" s="1366" t="s">
        <v>1085</v>
      </c>
      <c r="W3" s="1367" t="s">
        <v>1086</v>
      </c>
      <c r="X3" s="1368" t="s">
        <v>1087</v>
      </c>
      <c r="Y3" s="1369" t="s">
        <v>1088</v>
      </c>
    </row>
    <row r="4" spans="1:25" ht="57">
      <c r="C4" s="1370">
        <f>'Master data input'!C8</f>
        <v>0</v>
      </c>
      <c r="D4" s="1371">
        <f>'Master data input'!C10</f>
        <v>0</v>
      </c>
      <c r="E4" s="1371">
        <f>'Master data input'!C11</f>
        <v>0</v>
      </c>
      <c r="F4" s="1372" t="str">
        <f>'Master data input'!C16</f>
        <v>RU</v>
      </c>
      <c r="G4" s="1373" t="str">
        <f>VLOOKUP(F4,'Country codes'!A:D,2,FALSE)</f>
        <v>RU-Russian Federation</v>
      </c>
      <c r="H4" s="1373" t="str">
        <f>VLOOKUP(F4,'Country codes'!A:D,4,FALSE)</f>
        <v>CIS</v>
      </c>
      <c r="I4" s="1371">
        <f>'Master data input'!C7</f>
        <v>0</v>
      </c>
      <c r="J4" s="1374" t="s">
        <v>1089</v>
      </c>
      <c r="K4" s="1375">
        <v>44713</v>
      </c>
      <c r="L4" s="1375">
        <v>44896</v>
      </c>
      <c r="M4" s="1376">
        <f>SUMIF('Input_P&amp;L'!$C:$C,'Non-EEA file'!$G$4,'Input_P&amp;L'!BK:BK)</f>
        <v>1343520.0000000002</v>
      </c>
      <c r="N4" s="1376">
        <f>SUMIF('Input_P&amp;L'!$C:$C,'Non-EEA file'!$G$4,'Input_P&amp;L'!BL:BL)</f>
        <v>2343098.8800000004</v>
      </c>
      <c r="O4" s="1376">
        <f>SUMIF('Input_P&amp;L'!$C:$C,'Non-EEA file'!$G$4,'Input_P&amp;L'!BM:BM)</f>
        <v>4597160.0025600009</v>
      </c>
      <c r="P4" s="1376">
        <f>SUMIF('Input_P&amp;L'!$C:$C,'Non-EEA file'!$G$4,'Input_P&amp;L'!BN:BN)</f>
        <v>7015266.1639065612</v>
      </c>
      <c r="Q4" s="1376">
        <f>SUMIF('Input_P&amp;L'!$C:$C,'Non-EEA file'!$G$4,'Input_P&amp;L'!BO:BO)</f>
        <v>9940632.1542556006</v>
      </c>
      <c r="R4" s="1377" t="s">
        <v>1090</v>
      </c>
      <c r="S4" s="1378">
        <f>'Master data input'!C4</f>
        <v>0</v>
      </c>
      <c r="T4" s="1378">
        <f>'Master data input'!C5</f>
        <v>0</v>
      </c>
      <c r="U4" s="1378" t="s">
        <v>1091</v>
      </c>
      <c r="V4" s="1378"/>
      <c r="W4" s="1379" t="s">
        <v>1092</v>
      </c>
      <c r="X4" s="1380">
        <v>1</v>
      </c>
      <c r="Y4" s="1378"/>
    </row>
    <row r="7" spans="1:25">
      <c r="A7" s="1355" t="s">
        <v>1064</v>
      </c>
    </row>
    <row r="8" spans="1:25">
      <c r="A8" s="1356" t="s">
        <v>1065</v>
      </c>
      <c r="B8" s="1357"/>
      <c r="C8" s="1357" t="s">
        <v>934</v>
      </c>
      <c r="D8" s="1357" t="s">
        <v>934</v>
      </c>
      <c r="E8" s="1357" t="s">
        <v>934</v>
      </c>
      <c r="F8" s="1357" t="s">
        <v>934</v>
      </c>
      <c r="G8" s="1357"/>
      <c r="H8" s="1357"/>
      <c r="I8" s="1357" t="s">
        <v>934</v>
      </c>
      <c r="J8" s="1357"/>
      <c r="K8" s="1357"/>
      <c r="L8" s="1357"/>
      <c r="M8" s="1357"/>
      <c r="N8" s="1357"/>
      <c r="O8" s="1357"/>
      <c r="P8" s="1357"/>
      <c r="Q8" s="1357"/>
      <c r="R8" s="1357"/>
      <c r="S8" s="1357" t="s">
        <v>934</v>
      </c>
      <c r="T8" s="1357"/>
      <c r="U8" s="1357"/>
      <c r="V8" s="1357"/>
      <c r="W8" s="1357"/>
      <c r="X8" s="1357"/>
      <c r="Y8" s="1357"/>
    </row>
    <row r="9" spans="1:25">
      <c r="A9" s="1356" t="s">
        <v>1066</v>
      </c>
      <c r="B9" s="1357"/>
      <c r="C9" s="1357"/>
      <c r="D9" s="1357"/>
      <c r="E9" s="1357"/>
      <c r="F9" s="1357"/>
      <c r="G9" s="1357"/>
      <c r="H9" s="1357"/>
      <c r="I9" s="1357"/>
      <c r="J9" s="1357"/>
      <c r="K9" s="1357"/>
      <c r="L9" s="1357"/>
      <c r="M9" s="1357" t="s">
        <v>934</v>
      </c>
      <c r="N9" s="1357" t="s">
        <v>934</v>
      </c>
      <c r="O9" s="1357" t="s">
        <v>934</v>
      </c>
      <c r="P9" s="1357" t="s">
        <v>934</v>
      </c>
      <c r="Q9" s="1357" t="s">
        <v>934</v>
      </c>
      <c r="R9" s="1357"/>
      <c r="S9" s="1357"/>
      <c r="T9" s="1357"/>
      <c r="U9" s="1357"/>
      <c r="V9" s="1357"/>
      <c r="W9" s="1357"/>
      <c r="X9" s="1357"/>
      <c r="Y9" s="1357"/>
    </row>
    <row r="10" spans="1:25">
      <c r="A10" s="1356" t="s">
        <v>1067</v>
      </c>
      <c r="B10" s="1357"/>
      <c r="C10" s="1357"/>
      <c r="D10" s="1357"/>
      <c r="E10" s="1357"/>
      <c r="F10" s="1357"/>
      <c r="G10" s="1357"/>
      <c r="H10" s="1357"/>
      <c r="I10" s="1357"/>
      <c r="J10" s="1357" t="s">
        <v>934</v>
      </c>
      <c r="K10" s="1357" t="s">
        <v>934</v>
      </c>
      <c r="L10" s="1357" t="s">
        <v>934</v>
      </c>
      <c r="M10" s="1357"/>
      <c r="N10" s="1357"/>
      <c r="O10" s="1357"/>
      <c r="P10" s="1357"/>
      <c r="Q10" s="1357"/>
      <c r="R10" s="1357" t="s">
        <v>934</v>
      </c>
      <c r="S10" s="1357"/>
      <c r="T10" s="1357"/>
      <c r="U10" s="1357" t="s">
        <v>934</v>
      </c>
      <c r="V10" s="1357" t="s">
        <v>934</v>
      </c>
      <c r="W10" s="1357" t="s">
        <v>934</v>
      </c>
      <c r="X10" s="1357" t="s">
        <v>934</v>
      </c>
      <c r="Y10" s="1357" t="s">
        <v>934</v>
      </c>
    </row>
    <row r="11" spans="1:25" ht="96" customHeight="1">
      <c r="D11" s="1381" t="s">
        <v>1093</v>
      </c>
      <c r="E11" s="1381"/>
    </row>
    <row r="12" spans="1:25">
      <c r="C12" s="1358" t="s">
        <v>1094</v>
      </c>
      <c r="D12" s="1358" t="s">
        <v>1094</v>
      </c>
      <c r="E12" s="1358" t="s">
        <v>1094</v>
      </c>
      <c r="F12" s="1358" t="s">
        <v>1094</v>
      </c>
      <c r="G12" s="1358" t="s">
        <v>1094</v>
      </c>
      <c r="H12" s="1358" t="s">
        <v>1094</v>
      </c>
      <c r="I12" s="1358" t="s">
        <v>1094</v>
      </c>
      <c r="J12" s="1358" t="s">
        <v>1094</v>
      </c>
      <c r="K12" s="1358" t="s">
        <v>1094</v>
      </c>
      <c r="L12" s="1358" t="s">
        <v>1094</v>
      </c>
      <c r="R12" s="1358" t="s">
        <v>1094</v>
      </c>
      <c r="S12" s="1382"/>
      <c r="T12" s="1382"/>
      <c r="U12" s="1358" t="s">
        <v>1094</v>
      </c>
      <c r="V12" s="1358" t="s">
        <v>1094</v>
      </c>
      <c r="W12" s="1358" t="s">
        <v>1094</v>
      </c>
      <c r="X12" s="1358" t="s">
        <v>1094</v>
      </c>
      <c r="Y12" s="1358" t="s">
        <v>1094</v>
      </c>
    </row>
  </sheetData>
  <pageMargins left="0.7" right="0.7" top="0.75" bottom="0.75" header="0.3" footer="0.3"/>
  <pageSetup paperSize="9" orientation="portrait"/>
  <headerFooter>
    <oddHeader>&amp;R&amp;"Calibri"&amp;8&amp;K000000 INTERNAL&amp;1#_x000D_</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2"/>
  </sheetPr>
  <dimension ref="A1:D253"/>
  <sheetViews>
    <sheetView workbookViewId="0">
      <selection activeCell="X86" sqref="X86"/>
    </sheetView>
  </sheetViews>
  <sheetFormatPr defaultColWidth="11.1640625" defaultRowHeight="12.75"/>
  <sheetData>
    <row r="1" spans="1:4" ht="38.25">
      <c r="A1" s="1383" t="s">
        <v>1095</v>
      </c>
      <c r="B1" s="1383" t="s">
        <v>1096</v>
      </c>
      <c r="C1" s="1383" t="s">
        <v>1097</v>
      </c>
      <c r="D1" s="1383" t="s">
        <v>1098</v>
      </c>
    </row>
    <row r="2" spans="1:4" ht="15">
      <c r="A2" s="1384" t="s">
        <v>1099</v>
      </c>
      <c r="B2" s="1384" t="s">
        <v>1100</v>
      </c>
      <c r="C2" s="1384" t="s">
        <v>1101</v>
      </c>
      <c r="D2" s="1384" t="s">
        <v>1102</v>
      </c>
    </row>
    <row r="3" spans="1:4" ht="15">
      <c r="A3" s="1384" t="s">
        <v>1103</v>
      </c>
      <c r="B3" s="1384" t="s">
        <v>1104</v>
      </c>
      <c r="C3" s="1384" t="s">
        <v>1105</v>
      </c>
      <c r="D3" s="1384" t="s">
        <v>1106</v>
      </c>
    </row>
    <row r="4" spans="1:4" ht="15">
      <c r="A4" s="1384" t="s">
        <v>1107</v>
      </c>
      <c r="B4" s="1384" t="s">
        <v>1108</v>
      </c>
      <c r="C4" s="1384" t="s">
        <v>1109</v>
      </c>
      <c r="D4" s="1384" t="s">
        <v>1106</v>
      </c>
    </row>
    <row r="5" spans="1:4" ht="15">
      <c r="A5" s="1384" t="s">
        <v>1110</v>
      </c>
      <c r="B5" s="1384" t="s">
        <v>1111</v>
      </c>
      <c r="C5" s="1384" t="s">
        <v>1112</v>
      </c>
      <c r="D5" s="1384" t="s">
        <v>1113</v>
      </c>
    </row>
    <row r="6" spans="1:4" ht="15">
      <c r="A6" s="1384" t="s">
        <v>1114</v>
      </c>
      <c r="B6" s="1384" t="s">
        <v>1115</v>
      </c>
      <c r="C6" s="1384" t="s">
        <v>1116</v>
      </c>
      <c r="D6" s="1384"/>
    </row>
    <row r="7" spans="1:4" ht="15">
      <c r="A7" s="1384" t="s">
        <v>1117</v>
      </c>
      <c r="B7" s="1384" t="s">
        <v>1118</v>
      </c>
      <c r="C7" s="1384" t="s">
        <v>1119</v>
      </c>
      <c r="D7" s="1384" t="s">
        <v>1120</v>
      </c>
    </row>
    <row r="8" spans="1:4" ht="15">
      <c r="A8" s="1384" t="s">
        <v>723</v>
      </c>
      <c r="B8" s="1384" t="s">
        <v>1121</v>
      </c>
      <c r="C8" s="1384" t="s">
        <v>1122</v>
      </c>
      <c r="D8" s="1384" t="s">
        <v>1123</v>
      </c>
    </row>
    <row r="9" spans="1:4" ht="15">
      <c r="A9" s="1384" t="s">
        <v>1124</v>
      </c>
      <c r="B9" s="1384" t="s">
        <v>1125</v>
      </c>
      <c r="C9" s="1384" t="s">
        <v>1126</v>
      </c>
      <c r="D9" s="1384" t="s">
        <v>1127</v>
      </c>
    </row>
    <row r="10" spans="1:4" ht="15">
      <c r="A10" s="1384" t="s">
        <v>1128</v>
      </c>
      <c r="B10" s="1384" t="s">
        <v>1129</v>
      </c>
      <c r="C10" s="1384" t="s">
        <v>1130</v>
      </c>
      <c r="D10" s="1384"/>
    </row>
    <row r="11" spans="1:4" ht="15">
      <c r="A11" s="1384" t="s">
        <v>1131</v>
      </c>
      <c r="B11" s="1384" t="s">
        <v>1132</v>
      </c>
      <c r="C11" s="1384" t="s">
        <v>1133</v>
      </c>
      <c r="D11" s="1384" t="s">
        <v>1113</v>
      </c>
    </row>
    <row r="12" spans="1:4" ht="15">
      <c r="A12" s="1384" t="s">
        <v>1134</v>
      </c>
      <c r="B12" s="1384" t="s">
        <v>1135</v>
      </c>
      <c r="C12" s="1384" t="s">
        <v>1136</v>
      </c>
      <c r="D12" s="1384"/>
    </row>
    <row r="13" spans="1:4" ht="15">
      <c r="A13" s="1384" t="s">
        <v>1137</v>
      </c>
      <c r="B13" s="1384" t="s">
        <v>1138</v>
      </c>
      <c r="C13" s="1384" t="s">
        <v>1139</v>
      </c>
      <c r="D13" s="1384" t="s">
        <v>1102</v>
      </c>
    </row>
    <row r="14" spans="1:4" ht="15">
      <c r="A14" s="1384" t="s">
        <v>1140</v>
      </c>
      <c r="B14" s="1384" t="s">
        <v>1141</v>
      </c>
      <c r="C14" s="1384" t="s">
        <v>1142</v>
      </c>
      <c r="D14" s="1384" t="s">
        <v>1143</v>
      </c>
    </row>
    <row r="15" spans="1:4" ht="15">
      <c r="A15" s="1384" t="s">
        <v>1144</v>
      </c>
      <c r="B15" s="1384" t="s">
        <v>1145</v>
      </c>
      <c r="C15" s="1384" t="s">
        <v>1146</v>
      </c>
      <c r="D15" s="1384" t="s">
        <v>1113</v>
      </c>
    </row>
    <row r="16" spans="1:4" ht="15">
      <c r="A16" s="1384" t="s">
        <v>1147</v>
      </c>
      <c r="B16" s="1384" t="s">
        <v>1148</v>
      </c>
      <c r="C16" s="1384" t="s">
        <v>1149</v>
      </c>
      <c r="D16" s="1384"/>
    </row>
    <row r="17" spans="1:4" ht="15">
      <c r="A17" s="1384" t="s">
        <v>366</v>
      </c>
      <c r="B17" s="1384" t="s">
        <v>1150</v>
      </c>
      <c r="C17" s="1384" t="s">
        <v>1151</v>
      </c>
      <c r="D17" s="1384" t="s">
        <v>1123</v>
      </c>
    </row>
    <row r="18" spans="1:4" ht="15">
      <c r="A18" s="1384" t="s">
        <v>1152</v>
      </c>
      <c r="B18" s="1384" t="s">
        <v>1153</v>
      </c>
      <c r="C18" s="1384" t="s">
        <v>1154</v>
      </c>
      <c r="D18" s="1384" t="s">
        <v>1120</v>
      </c>
    </row>
    <row r="19" spans="1:4" ht="15">
      <c r="A19" s="1384" t="s">
        <v>1155</v>
      </c>
      <c r="B19" s="1384" t="s">
        <v>1156</v>
      </c>
      <c r="C19" s="1384" t="s">
        <v>1157</v>
      </c>
      <c r="D19" s="1384" t="s">
        <v>1113</v>
      </c>
    </row>
    <row r="20" spans="1:4" ht="15">
      <c r="A20" s="1384" t="s">
        <v>1158</v>
      </c>
      <c r="B20" s="1384" t="s">
        <v>1159</v>
      </c>
      <c r="C20" s="1384" t="s">
        <v>1160</v>
      </c>
      <c r="D20" s="1384" t="s">
        <v>1143</v>
      </c>
    </row>
    <row r="21" spans="1:4" ht="15">
      <c r="A21" s="1384" t="s">
        <v>1161</v>
      </c>
      <c r="B21" s="1384" t="s">
        <v>1162</v>
      </c>
      <c r="C21" s="1384" t="s">
        <v>1163</v>
      </c>
      <c r="D21" s="1384" t="s">
        <v>1102</v>
      </c>
    </row>
    <row r="22" spans="1:4" ht="15">
      <c r="A22" s="1384" t="s">
        <v>1164</v>
      </c>
      <c r="B22" s="1384" t="s">
        <v>1165</v>
      </c>
      <c r="C22" s="1384" t="s">
        <v>1166</v>
      </c>
      <c r="D22" s="1384" t="s">
        <v>1127</v>
      </c>
    </row>
    <row r="23" spans="1:4" ht="15">
      <c r="A23" s="1384" t="s">
        <v>1167</v>
      </c>
      <c r="B23" s="1384" t="s">
        <v>1168</v>
      </c>
      <c r="C23" s="1384" t="s">
        <v>1169</v>
      </c>
      <c r="D23" s="1384" t="s">
        <v>1120</v>
      </c>
    </row>
    <row r="24" spans="1:4" ht="15">
      <c r="A24" s="1384" t="s">
        <v>1170</v>
      </c>
      <c r="B24" s="1384" t="s">
        <v>1171</v>
      </c>
      <c r="C24" s="1384" t="s">
        <v>1172</v>
      </c>
      <c r="D24" s="1384" t="s">
        <v>1106</v>
      </c>
    </row>
    <row r="25" spans="1:4" ht="15">
      <c r="A25" s="1384" t="s">
        <v>1173</v>
      </c>
      <c r="B25" s="1384" t="s">
        <v>1174</v>
      </c>
      <c r="C25" s="1384" t="s">
        <v>1175</v>
      </c>
      <c r="D25" s="1384" t="s">
        <v>1127</v>
      </c>
    </row>
    <row r="26" spans="1:4" ht="15">
      <c r="A26" s="1384" t="s">
        <v>1176</v>
      </c>
      <c r="B26" s="1384" t="s">
        <v>1177</v>
      </c>
      <c r="C26" s="1384" t="s">
        <v>1178</v>
      </c>
      <c r="D26" s="1384" t="s">
        <v>1127</v>
      </c>
    </row>
    <row r="27" spans="1:4" ht="15">
      <c r="A27" s="1384" t="s">
        <v>1179</v>
      </c>
      <c r="B27" s="1384" t="s">
        <v>1180</v>
      </c>
      <c r="C27" s="1384" t="s">
        <v>1181</v>
      </c>
      <c r="D27" s="1384"/>
    </row>
    <row r="28" spans="1:4" ht="15">
      <c r="A28" s="1384" t="s">
        <v>1182</v>
      </c>
      <c r="B28" s="1384" t="s">
        <v>1183</v>
      </c>
      <c r="C28" s="1384" t="s">
        <v>1184</v>
      </c>
      <c r="D28" s="1384" t="s">
        <v>1113</v>
      </c>
    </row>
    <row r="29" spans="1:4" ht="15">
      <c r="A29" s="1384" t="s">
        <v>1185</v>
      </c>
      <c r="B29" s="1384" t="s">
        <v>1186</v>
      </c>
      <c r="C29" s="1384" t="s">
        <v>1187</v>
      </c>
      <c r="D29" s="1384" t="s">
        <v>1143</v>
      </c>
    </row>
    <row r="30" spans="1:4" ht="15">
      <c r="A30" s="1384" t="s">
        <v>1188</v>
      </c>
      <c r="B30" s="1384" t="s">
        <v>1189</v>
      </c>
      <c r="C30" s="1384" t="s">
        <v>1190</v>
      </c>
      <c r="D30" s="1384" t="s">
        <v>1113</v>
      </c>
    </row>
    <row r="31" spans="1:4" ht="15">
      <c r="A31" s="1384" t="s">
        <v>1191</v>
      </c>
      <c r="B31" s="1384" t="s">
        <v>1192</v>
      </c>
      <c r="C31" s="1384" t="s">
        <v>1193</v>
      </c>
      <c r="D31" s="1384"/>
    </row>
    <row r="32" spans="1:4" ht="15">
      <c r="A32" s="1384" t="s">
        <v>1194</v>
      </c>
      <c r="B32" s="1384" t="s">
        <v>1195</v>
      </c>
      <c r="C32" s="1384" t="s">
        <v>1196</v>
      </c>
      <c r="D32" s="1384" t="s">
        <v>1113</v>
      </c>
    </row>
    <row r="33" spans="1:4" ht="15">
      <c r="A33" s="1384" t="s">
        <v>1197</v>
      </c>
      <c r="B33" s="1384" t="s">
        <v>1198</v>
      </c>
      <c r="C33" s="1384" t="s">
        <v>1199</v>
      </c>
      <c r="D33" s="1384" t="s">
        <v>1113</v>
      </c>
    </row>
    <row r="34" spans="1:4" ht="15">
      <c r="A34" s="1384" t="s">
        <v>1200</v>
      </c>
      <c r="B34" s="1384" t="s">
        <v>1201</v>
      </c>
      <c r="C34" s="1384" t="s">
        <v>1202</v>
      </c>
      <c r="D34" s="1384" t="s">
        <v>1143</v>
      </c>
    </row>
    <row r="35" spans="1:4" ht="15">
      <c r="A35" s="1384" t="s">
        <v>1203</v>
      </c>
      <c r="B35" s="1384" t="s">
        <v>1204</v>
      </c>
      <c r="C35" s="1384" t="s">
        <v>1205</v>
      </c>
      <c r="D35" s="1384"/>
    </row>
    <row r="36" spans="1:4" ht="15">
      <c r="A36" s="1384" t="s">
        <v>1206</v>
      </c>
      <c r="B36" s="1384" t="s">
        <v>1207</v>
      </c>
      <c r="C36" s="1384" t="s">
        <v>1208</v>
      </c>
      <c r="D36" s="1384" t="s">
        <v>1127</v>
      </c>
    </row>
    <row r="37" spans="1:4" ht="15">
      <c r="A37" s="1384" t="s">
        <v>722</v>
      </c>
      <c r="B37" s="1384" t="s">
        <v>1209</v>
      </c>
      <c r="C37" s="1384" t="s">
        <v>1210</v>
      </c>
      <c r="D37" s="1384" t="s">
        <v>1123</v>
      </c>
    </row>
    <row r="38" spans="1:4" ht="15">
      <c r="A38" s="1384" t="s">
        <v>1211</v>
      </c>
      <c r="B38" s="1384" t="s">
        <v>1212</v>
      </c>
      <c r="C38" s="1384" t="s">
        <v>1213</v>
      </c>
      <c r="D38" s="1384" t="s">
        <v>1113</v>
      </c>
    </row>
    <row r="39" spans="1:4" ht="15">
      <c r="A39" s="1384" t="s">
        <v>1214</v>
      </c>
      <c r="B39" s="1384" t="s">
        <v>1215</v>
      </c>
      <c r="C39" s="1384" t="s">
        <v>1216</v>
      </c>
      <c r="D39" s="1384" t="s">
        <v>1217</v>
      </c>
    </row>
    <row r="40" spans="1:4" ht="15">
      <c r="A40" s="1384" t="s">
        <v>1218</v>
      </c>
      <c r="B40" s="1384" t="s">
        <v>1219</v>
      </c>
      <c r="C40" s="1384" t="s">
        <v>1220</v>
      </c>
      <c r="D40" s="1384"/>
    </row>
    <row r="41" spans="1:4" ht="15">
      <c r="A41" s="1384" t="s">
        <v>1024</v>
      </c>
      <c r="B41" s="1384" t="s">
        <v>1221</v>
      </c>
      <c r="C41" s="1384" t="s">
        <v>1222</v>
      </c>
      <c r="D41" s="1384" t="s">
        <v>1127</v>
      </c>
    </row>
    <row r="42" spans="1:4" ht="15">
      <c r="A42" s="1384" t="s">
        <v>1223</v>
      </c>
      <c r="B42" s="1384" t="s">
        <v>1224</v>
      </c>
      <c r="C42" s="1384" t="s">
        <v>1225</v>
      </c>
      <c r="D42" s="1384" t="s">
        <v>1127</v>
      </c>
    </row>
    <row r="43" spans="1:4" ht="15">
      <c r="A43" s="1384" t="s">
        <v>1226</v>
      </c>
      <c r="B43" s="1384" t="s">
        <v>1227</v>
      </c>
      <c r="C43" s="1384" t="s">
        <v>1228</v>
      </c>
      <c r="D43" s="1384" t="s">
        <v>1127</v>
      </c>
    </row>
    <row r="44" spans="1:4" ht="15">
      <c r="A44" s="1384" t="s">
        <v>1229</v>
      </c>
      <c r="B44" s="1384" t="s">
        <v>1230</v>
      </c>
      <c r="C44" s="1384" t="s">
        <v>1231</v>
      </c>
      <c r="D44" s="1384" t="s">
        <v>1102</v>
      </c>
    </row>
    <row r="45" spans="1:4" ht="15">
      <c r="A45" s="1384" t="s">
        <v>1232</v>
      </c>
      <c r="B45" s="1384" t="s">
        <v>1233</v>
      </c>
      <c r="C45" s="1384" t="s">
        <v>1234</v>
      </c>
      <c r="D45" s="1384" t="s">
        <v>1127</v>
      </c>
    </row>
    <row r="46" spans="1:4" ht="15">
      <c r="A46" s="1384" t="s">
        <v>1235</v>
      </c>
      <c r="B46" s="1384" t="s">
        <v>1236</v>
      </c>
      <c r="C46" s="1384" t="s">
        <v>1237</v>
      </c>
      <c r="D46" s="1384" t="s">
        <v>1143</v>
      </c>
    </row>
    <row r="47" spans="1:4" ht="15">
      <c r="A47" s="1384" t="s">
        <v>1238</v>
      </c>
      <c r="B47" s="1384" t="s">
        <v>1239</v>
      </c>
      <c r="C47" s="1384" t="s">
        <v>1240</v>
      </c>
      <c r="D47" s="1384" t="s">
        <v>1113</v>
      </c>
    </row>
    <row r="48" spans="1:4" ht="15">
      <c r="A48" s="1384" t="s">
        <v>1241</v>
      </c>
      <c r="B48" s="1384" t="s">
        <v>1242</v>
      </c>
      <c r="C48" s="1384" t="s">
        <v>1243</v>
      </c>
      <c r="D48" s="1384" t="s">
        <v>1127</v>
      </c>
    </row>
    <row r="49" spans="1:4" ht="15">
      <c r="A49" s="1384" t="s">
        <v>1244</v>
      </c>
      <c r="B49" s="1384" t="s">
        <v>1245</v>
      </c>
      <c r="C49" s="1384" t="s">
        <v>1246</v>
      </c>
      <c r="D49" s="1384" t="s">
        <v>1143</v>
      </c>
    </row>
    <row r="50" spans="1:4" ht="15">
      <c r="A50" s="1384" t="s">
        <v>1247</v>
      </c>
      <c r="B50" s="1384" t="s">
        <v>1248</v>
      </c>
      <c r="C50" s="1384" t="s">
        <v>1249</v>
      </c>
      <c r="D50" s="1384" t="s">
        <v>1113</v>
      </c>
    </row>
    <row r="51" spans="1:4" ht="15">
      <c r="A51" s="1384" t="s">
        <v>1250</v>
      </c>
      <c r="B51" s="1384" t="s">
        <v>1251</v>
      </c>
      <c r="C51" s="1384" t="s">
        <v>1252</v>
      </c>
      <c r="D51" s="1384" t="s">
        <v>1113</v>
      </c>
    </row>
    <row r="52" spans="1:4" ht="15">
      <c r="A52" s="1384" t="s">
        <v>1253</v>
      </c>
      <c r="B52" s="1384" t="s">
        <v>1254</v>
      </c>
      <c r="C52" s="1384" t="s">
        <v>1255</v>
      </c>
      <c r="D52" s="1384" t="s">
        <v>1113</v>
      </c>
    </row>
    <row r="53" spans="1:4" ht="15">
      <c r="A53" s="1384" t="s">
        <v>1256</v>
      </c>
      <c r="B53" s="1384" t="s">
        <v>1257</v>
      </c>
      <c r="C53" s="1384" t="s">
        <v>1258</v>
      </c>
      <c r="D53" s="1384" t="s">
        <v>1113</v>
      </c>
    </row>
    <row r="54" spans="1:4" ht="15">
      <c r="A54" s="1384" t="s">
        <v>1259</v>
      </c>
      <c r="B54" s="1384" t="s">
        <v>1260</v>
      </c>
      <c r="C54" s="1384" t="s">
        <v>1261</v>
      </c>
      <c r="D54" s="1384" t="s">
        <v>1113</v>
      </c>
    </row>
    <row r="55" spans="1:4" ht="15">
      <c r="A55" s="1384" t="s">
        <v>1262</v>
      </c>
      <c r="B55" s="1384" t="s">
        <v>1263</v>
      </c>
      <c r="C55" s="1384" t="s">
        <v>1264</v>
      </c>
      <c r="D55" s="1384"/>
    </row>
    <row r="56" spans="1:4" ht="15">
      <c r="A56" s="1384" t="s">
        <v>1265</v>
      </c>
      <c r="B56" s="1384" t="s">
        <v>1266</v>
      </c>
      <c r="C56" s="1384" t="s">
        <v>1267</v>
      </c>
      <c r="D56" s="1384" t="s">
        <v>1120</v>
      </c>
    </row>
    <row r="57" spans="1:4" ht="15">
      <c r="A57" s="1384" t="s">
        <v>1268</v>
      </c>
      <c r="B57" s="1384" t="s">
        <v>1269</v>
      </c>
      <c r="C57" s="1384" t="s">
        <v>1270</v>
      </c>
      <c r="D57" s="1384" t="s">
        <v>1120</v>
      </c>
    </row>
    <row r="58" spans="1:4" ht="15">
      <c r="A58" s="1384" t="s">
        <v>1271</v>
      </c>
      <c r="B58" s="1384" t="s">
        <v>1272</v>
      </c>
      <c r="C58" s="1384" t="s">
        <v>1273</v>
      </c>
      <c r="D58" s="1384"/>
    </row>
    <row r="59" spans="1:4" ht="15">
      <c r="A59" s="1384" t="s">
        <v>1274</v>
      </c>
      <c r="B59" s="1384" t="s">
        <v>1275</v>
      </c>
      <c r="C59" s="1384" t="s">
        <v>1276</v>
      </c>
      <c r="D59" s="1384"/>
    </row>
    <row r="60" spans="1:4" ht="15">
      <c r="A60" s="1384" t="s">
        <v>1277</v>
      </c>
      <c r="B60" s="1384" t="s">
        <v>1278</v>
      </c>
      <c r="C60" s="1384" t="s">
        <v>1279</v>
      </c>
      <c r="D60" s="1384"/>
    </row>
    <row r="61" spans="1:4" ht="15">
      <c r="A61" s="1384" t="s">
        <v>1280</v>
      </c>
      <c r="B61" s="1384" t="s">
        <v>1281</v>
      </c>
      <c r="C61" s="1384" t="s">
        <v>1282</v>
      </c>
      <c r="D61" s="1384"/>
    </row>
    <row r="62" spans="1:4" ht="15">
      <c r="A62" s="1384" t="s">
        <v>1283</v>
      </c>
      <c r="B62" s="1384" t="s">
        <v>1284</v>
      </c>
      <c r="C62" s="1384" t="s">
        <v>1285</v>
      </c>
      <c r="D62" s="1384"/>
    </row>
    <row r="63" spans="1:4" ht="15">
      <c r="A63" s="1384" t="s">
        <v>1286</v>
      </c>
      <c r="B63" s="1384" t="s">
        <v>1287</v>
      </c>
      <c r="C63" s="1384" t="s">
        <v>1288</v>
      </c>
      <c r="D63" s="1384" t="s">
        <v>1106</v>
      </c>
    </row>
    <row r="64" spans="1:4" ht="15">
      <c r="A64" s="1384" t="s">
        <v>1289</v>
      </c>
      <c r="B64" s="1384" t="s">
        <v>1290</v>
      </c>
      <c r="C64" s="1384" t="s">
        <v>1291</v>
      </c>
      <c r="D64" s="1384"/>
    </row>
    <row r="65" spans="1:4" ht="15">
      <c r="A65" s="1384" t="s">
        <v>1292</v>
      </c>
      <c r="B65" s="1384" t="s">
        <v>1293</v>
      </c>
      <c r="C65" s="1384" t="s">
        <v>1294</v>
      </c>
      <c r="D65" s="1384" t="s">
        <v>1120</v>
      </c>
    </row>
    <row r="66" spans="1:4" ht="15">
      <c r="A66" s="1384" t="s">
        <v>1295</v>
      </c>
      <c r="B66" s="1384" t="s">
        <v>1296</v>
      </c>
      <c r="C66" s="1384" t="s">
        <v>1297</v>
      </c>
      <c r="D66" s="1384" t="s">
        <v>1106</v>
      </c>
    </row>
    <row r="67" spans="1:4" ht="15">
      <c r="A67" s="1384" t="s">
        <v>1298</v>
      </c>
      <c r="B67" s="1384" t="s">
        <v>1299</v>
      </c>
      <c r="C67" s="1384" t="s">
        <v>1300</v>
      </c>
      <c r="D67" s="1384"/>
    </row>
    <row r="68" spans="1:4" ht="15">
      <c r="A68" s="1384" t="s">
        <v>1301</v>
      </c>
      <c r="B68" s="1384" t="s">
        <v>1302</v>
      </c>
      <c r="C68" s="1384" t="s">
        <v>1303</v>
      </c>
      <c r="D68" s="1384"/>
    </row>
    <row r="69" spans="1:4" ht="15">
      <c r="A69" s="1384" t="s">
        <v>1304</v>
      </c>
      <c r="B69" s="1384" t="s">
        <v>1305</v>
      </c>
      <c r="C69" s="1384" t="s">
        <v>1306</v>
      </c>
      <c r="D69" s="1384"/>
    </row>
    <row r="70" spans="1:4" ht="15">
      <c r="A70" s="1384" t="s">
        <v>1307</v>
      </c>
      <c r="B70" s="1384" t="s">
        <v>1308</v>
      </c>
      <c r="C70" s="1384" t="s">
        <v>1309</v>
      </c>
      <c r="D70" s="1384"/>
    </row>
    <row r="71" spans="1:4" ht="15">
      <c r="A71" s="1384" t="s">
        <v>1310</v>
      </c>
      <c r="B71" s="1384" t="s">
        <v>1311</v>
      </c>
      <c r="C71" s="1384" t="s">
        <v>1312</v>
      </c>
      <c r="D71" s="1384"/>
    </row>
    <row r="72" spans="1:4" ht="15">
      <c r="A72" s="1384" t="s">
        <v>1313</v>
      </c>
      <c r="B72" s="1384" t="s">
        <v>1314</v>
      </c>
      <c r="C72" s="1384" t="s">
        <v>1315</v>
      </c>
      <c r="D72" s="1384"/>
    </row>
    <row r="73" spans="1:4" ht="15">
      <c r="A73" s="1384" t="s">
        <v>1316</v>
      </c>
      <c r="B73" s="1384" t="s">
        <v>1317</v>
      </c>
      <c r="C73" s="1384" t="s">
        <v>1318</v>
      </c>
      <c r="D73" s="1384"/>
    </row>
    <row r="74" spans="1:4" ht="15">
      <c r="A74" s="1384" t="s">
        <v>1319</v>
      </c>
      <c r="B74" s="1384" t="s">
        <v>1320</v>
      </c>
      <c r="C74" s="1384" t="s">
        <v>1321</v>
      </c>
      <c r="D74" s="1384"/>
    </row>
    <row r="75" spans="1:4" ht="15">
      <c r="A75" s="1384" t="s">
        <v>1322</v>
      </c>
      <c r="B75" s="1384" t="s">
        <v>1323</v>
      </c>
      <c r="C75" s="1384" t="s">
        <v>1324</v>
      </c>
      <c r="D75" s="1384"/>
    </row>
    <row r="76" spans="1:4" ht="15">
      <c r="A76" s="1384" t="s">
        <v>1325</v>
      </c>
      <c r="B76" s="1384" t="s">
        <v>1326</v>
      </c>
      <c r="C76" s="1384" t="s">
        <v>1327</v>
      </c>
      <c r="D76" s="1384"/>
    </row>
    <row r="77" spans="1:4" ht="15">
      <c r="A77" s="1384" t="s">
        <v>1328</v>
      </c>
      <c r="B77" s="1384" t="s">
        <v>1329</v>
      </c>
      <c r="C77" s="1384" t="s">
        <v>1330</v>
      </c>
      <c r="D77" s="1384"/>
    </row>
    <row r="78" spans="1:4" ht="15">
      <c r="A78" s="1384" t="s">
        <v>1331</v>
      </c>
      <c r="B78" s="1384" t="s">
        <v>1332</v>
      </c>
      <c r="C78" s="1384" t="s">
        <v>1333</v>
      </c>
      <c r="D78" s="1384"/>
    </row>
    <row r="79" spans="1:4" ht="15">
      <c r="A79" s="1384" t="s">
        <v>1334</v>
      </c>
      <c r="B79" s="1384" t="s">
        <v>1335</v>
      </c>
      <c r="C79" s="1384" t="s">
        <v>1336</v>
      </c>
      <c r="D79" s="1384"/>
    </row>
    <row r="80" spans="1:4" ht="15">
      <c r="A80" s="1384" t="s">
        <v>367</v>
      </c>
      <c r="B80" s="1384" t="s">
        <v>1337</v>
      </c>
      <c r="C80" s="1384" t="s">
        <v>1338</v>
      </c>
      <c r="D80" s="1384" t="s">
        <v>1123</v>
      </c>
    </row>
    <row r="81" spans="1:4" ht="15">
      <c r="A81" s="1384" t="s">
        <v>1339</v>
      </c>
      <c r="B81" s="1384" t="s">
        <v>1340</v>
      </c>
      <c r="C81" s="1384" t="s">
        <v>1341</v>
      </c>
      <c r="D81" s="1384"/>
    </row>
    <row r="82" spans="1:4" ht="15">
      <c r="A82" s="1384" t="s">
        <v>1342</v>
      </c>
      <c r="B82" s="1384" t="s">
        <v>1343</v>
      </c>
      <c r="C82" s="1384" t="s">
        <v>1344</v>
      </c>
      <c r="D82" s="1384"/>
    </row>
    <row r="83" spans="1:4" ht="15">
      <c r="A83" s="1384" t="s">
        <v>1345</v>
      </c>
      <c r="B83" s="1384" t="s">
        <v>1346</v>
      </c>
      <c r="C83" s="1384" t="s">
        <v>1347</v>
      </c>
      <c r="D83" s="1384"/>
    </row>
    <row r="84" spans="1:4" ht="15">
      <c r="A84" s="1384" t="s">
        <v>1348</v>
      </c>
      <c r="B84" s="1384" t="s">
        <v>1349</v>
      </c>
      <c r="C84" s="1384" t="s">
        <v>1350</v>
      </c>
      <c r="D84" s="1384"/>
    </row>
    <row r="85" spans="1:4" ht="15">
      <c r="A85" s="1384" t="s">
        <v>1351</v>
      </c>
      <c r="B85" s="1384" t="s">
        <v>1352</v>
      </c>
      <c r="C85" s="1384" t="s">
        <v>1353</v>
      </c>
      <c r="D85" s="1384"/>
    </row>
    <row r="86" spans="1:4" ht="15">
      <c r="A86" s="1384" t="s">
        <v>904</v>
      </c>
      <c r="B86" s="1384" t="s">
        <v>1354</v>
      </c>
      <c r="C86" s="1384" t="s">
        <v>1355</v>
      </c>
      <c r="D86" s="1384"/>
    </row>
    <row r="87" spans="1:4" ht="15">
      <c r="A87" s="1384" t="s">
        <v>1356</v>
      </c>
      <c r="B87" s="1384" t="s">
        <v>1357</v>
      </c>
      <c r="C87" s="1384" t="s">
        <v>1358</v>
      </c>
      <c r="D87" s="1384"/>
    </row>
    <row r="88" spans="1:4" ht="15">
      <c r="A88" s="1384" t="s">
        <v>1359</v>
      </c>
      <c r="B88" s="1384" t="s">
        <v>1360</v>
      </c>
      <c r="C88" s="1384" t="s">
        <v>1361</v>
      </c>
      <c r="D88" s="1384"/>
    </row>
    <row r="89" spans="1:4" ht="15">
      <c r="A89" s="1384" t="s">
        <v>1362</v>
      </c>
      <c r="B89" s="1384" t="s">
        <v>1363</v>
      </c>
      <c r="C89" s="1384" t="s">
        <v>1364</v>
      </c>
      <c r="D89" s="1384"/>
    </row>
    <row r="90" spans="1:4" ht="15">
      <c r="A90" s="1384" t="s">
        <v>1365</v>
      </c>
      <c r="B90" s="1384" t="s">
        <v>1366</v>
      </c>
      <c r="C90" s="1384" t="s">
        <v>1367</v>
      </c>
      <c r="D90" s="1384" t="s">
        <v>1120</v>
      </c>
    </row>
    <row r="91" spans="1:4" ht="15">
      <c r="A91" s="1384" t="s">
        <v>1368</v>
      </c>
      <c r="B91" s="1384" t="s">
        <v>1369</v>
      </c>
      <c r="C91" s="1384" t="s">
        <v>1370</v>
      </c>
      <c r="D91" s="1384"/>
    </row>
    <row r="92" spans="1:4" ht="15">
      <c r="A92" s="1384" t="s">
        <v>1371</v>
      </c>
      <c r="B92" s="1384" t="s">
        <v>1372</v>
      </c>
      <c r="C92" s="1384" t="s">
        <v>1373</v>
      </c>
      <c r="D92" s="1384"/>
    </row>
    <row r="93" spans="1:4" ht="15">
      <c r="A93" s="1384" t="s">
        <v>1374</v>
      </c>
      <c r="B93" s="1384" t="s">
        <v>1375</v>
      </c>
      <c r="C93" s="1384" t="s">
        <v>1376</v>
      </c>
      <c r="D93" s="1384"/>
    </row>
    <row r="94" spans="1:4" ht="15">
      <c r="A94" s="1384" t="s">
        <v>1377</v>
      </c>
      <c r="B94" s="1384" t="s">
        <v>1378</v>
      </c>
      <c r="C94" s="1384" t="s">
        <v>1379</v>
      </c>
      <c r="D94" s="1384"/>
    </row>
    <row r="95" spans="1:4" ht="15">
      <c r="A95" s="1384" t="s">
        <v>1380</v>
      </c>
      <c r="B95" s="1384" t="s">
        <v>1381</v>
      </c>
      <c r="C95" s="1384" t="s">
        <v>1382</v>
      </c>
      <c r="D95" s="1384"/>
    </row>
    <row r="96" spans="1:4" ht="15">
      <c r="A96" s="1384" t="s">
        <v>1383</v>
      </c>
      <c r="B96" s="1384" t="s">
        <v>1384</v>
      </c>
      <c r="C96" s="1384" t="s">
        <v>1385</v>
      </c>
      <c r="D96" s="1384" t="s">
        <v>1386</v>
      </c>
    </row>
    <row r="97" spans="1:4" ht="15">
      <c r="A97" s="1384" t="s">
        <v>1387</v>
      </c>
      <c r="B97" s="1384" t="s">
        <v>1388</v>
      </c>
      <c r="C97" s="1384" t="s">
        <v>1389</v>
      </c>
      <c r="D97" s="1384"/>
    </row>
    <row r="98" spans="1:4" ht="15">
      <c r="A98" s="1384" t="s">
        <v>1390</v>
      </c>
      <c r="B98" s="1384" t="s">
        <v>1391</v>
      </c>
      <c r="C98" s="1384" t="s">
        <v>1392</v>
      </c>
      <c r="D98" s="1384"/>
    </row>
    <row r="99" spans="1:4" ht="15">
      <c r="A99" s="1384" t="s">
        <v>1393</v>
      </c>
      <c r="B99" s="1384" t="s">
        <v>1394</v>
      </c>
      <c r="C99" s="1384" t="s">
        <v>1395</v>
      </c>
      <c r="D99" s="1384" t="s">
        <v>1120</v>
      </c>
    </row>
    <row r="100" spans="1:4" ht="15">
      <c r="A100" s="1384" t="s">
        <v>1396</v>
      </c>
      <c r="B100" s="1384" t="s">
        <v>1397</v>
      </c>
      <c r="C100" s="1384" t="s">
        <v>1398</v>
      </c>
      <c r="D100" s="1384"/>
    </row>
    <row r="101" spans="1:4" ht="15">
      <c r="A101" s="1384" t="s">
        <v>1399</v>
      </c>
      <c r="B101" s="1384" t="s">
        <v>1400</v>
      </c>
      <c r="C101" s="1384" t="s">
        <v>1401</v>
      </c>
      <c r="D101" s="1384" t="s">
        <v>1120</v>
      </c>
    </row>
    <row r="102" spans="1:4" ht="15">
      <c r="A102" s="1384" t="s">
        <v>1402</v>
      </c>
      <c r="B102" s="1384" t="s">
        <v>1403</v>
      </c>
      <c r="C102" s="1384" t="s">
        <v>1404</v>
      </c>
      <c r="D102" s="1384" t="s">
        <v>1405</v>
      </c>
    </row>
    <row r="103" spans="1:4" ht="15">
      <c r="A103" s="1384" t="s">
        <v>1406</v>
      </c>
      <c r="B103" s="1384" t="s">
        <v>1407</v>
      </c>
      <c r="C103" s="1384" t="s">
        <v>1408</v>
      </c>
      <c r="D103" s="1384"/>
    </row>
    <row r="104" spans="1:4" ht="15">
      <c r="A104" s="1384" t="s">
        <v>1409</v>
      </c>
      <c r="B104" s="1384" t="s">
        <v>1410</v>
      </c>
      <c r="C104" s="1384" t="s">
        <v>1411</v>
      </c>
      <c r="D104" s="1384" t="s">
        <v>1120</v>
      </c>
    </row>
    <row r="105" spans="1:4" ht="15">
      <c r="A105" s="1384" t="s">
        <v>1412</v>
      </c>
      <c r="B105" s="1384" t="s">
        <v>1413</v>
      </c>
      <c r="C105" s="1384" t="s">
        <v>1414</v>
      </c>
      <c r="D105" s="1384"/>
    </row>
    <row r="106" spans="1:4" ht="15">
      <c r="A106" s="1384" t="s">
        <v>1415</v>
      </c>
      <c r="B106" s="1384" t="s">
        <v>1416</v>
      </c>
      <c r="C106" s="1384" t="s">
        <v>1417</v>
      </c>
      <c r="D106" s="1384"/>
    </row>
    <row r="107" spans="1:4" ht="15">
      <c r="A107" s="1384" t="s">
        <v>1418</v>
      </c>
      <c r="B107" s="1384" t="s">
        <v>1419</v>
      </c>
      <c r="C107" s="1384" t="s">
        <v>1420</v>
      </c>
      <c r="D107" s="1384"/>
    </row>
    <row r="108" spans="1:4" ht="15">
      <c r="A108" s="1384" t="s">
        <v>1421</v>
      </c>
      <c r="B108" s="1384" t="s">
        <v>1422</v>
      </c>
      <c r="C108" s="1384" t="s">
        <v>1423</v>
      </c>
      <c r="D108" s="1384" t="s">
        <v>1106</v>
      </c>
    </row>
    <row r="109" spans="1:4" ht="15">
      <c r="A109" s="1384" t="s">
        <v>1424</v>
      </c>
      <c r="B109" s="1384" t="s">
        <v>1425</v>
      </c>
      <c r="C109" s="1384" t="s">
        <v>1426</v>
      </c>
      <c r="D109" s="1384" t="s">
        <v>1106</v>
      </c>
    </row>
    <row r="110" spans="1:4" ht="15">
      <c r="A110" s="1384" t="s">
        <v>1427</v>
      </c>
      <c r="B110" s="1384" t="s">
        <v>1428</v>
      </c>
      <c r="C110" s="1384" t="s">
        <v>1429</v>
      </c>
      <c r="D110" s="1384"/>
    </row>
    <row r="111" spans="1:4" ht="15">
      <c r="A111" s="1384" t="s">
        <v>1430</v>
      </c>
      <c r="B111" s="1384" t="s">
        <v>1431</v>
      </c>
      <c r="C111" s="1384" t="s">
        <v>1432</v>
      </c>
      <c r="D111" s="1384"/>
    </row>
    <row r="112" spans="1:4" ht="15">
      <c r="A112" s="1384" t="s">
        <v>1433</v>
      </c>
      <c r="B112" s="1384" t="s">
        <v>1434</v>
      </c>
      <c r="C112" s="1384" t="s">
        <v>1435</v>
      </c>
      <c r="D112" s="1384"/>
    </row>
    <row r="113" spans="1:4" ht="15">
      <c r="A113" s="1384" t="s">
        <v>1436</v>
      </c>
      <c r="B113" s="1384" t="s">
        <v>1437</v>
      </c>
      <c r="C113" s="1384" t="s">
        <v>1438</v>
      </c>
      <c r="D113" s="1384"/>
    </row>
    <row r="114" spans="1:4" ht="15">
      <c r="A114" s="1384" t="s">
        <v>1439</v>
      </c>
      <c r="B114" s="1384" t="s">
        <v>1440</v>
      </c>
      <c r="C114" s="1384" t="s">
        <v>1441</v>
      </c>
      <c r="D114" s="1384"/>
    </row>
    <row r="115" spans="1:4" ht="15">
      <c r="A115" s="1384" t="s">
        <v>1442</v>
      </c>
      <c r="B115" s="1384" t="s">
        <v>1443</v>
      </c>
      <c r="C115" s="1384" t="s">
        <v>1444</v>
      </c>
      <c r="D115" s="1384" t="s">
        <v>1106</v>
      </c>
    </row>
    <row r="116" spans="1:4" ht="15">
      <c r="A116" s="1384" t="s">
        <v>1445</v>
      </c>
      <c r="B116" s="1384" t="s">
        <v>1446</v>
      </c>
      <c r="C116" s="1384" t="s">
        <v>1447</v>
      </c>
      <c r="D116" s="1384"/>
    </row>
    <row r="117" spans="1:4" ht="15">
      <c r="A117" s="1384" t="s">
        <v>1448</v>
      </c>
      <c r="B117" s="1384" t="s">
        <v>1449</v>
      </c>
      <c r="C117" s="1384" t="s">
        <v>1450</v>
      </c>
      <c r="D117" s="1384"/>
    </row>
    <row r="118" spans="1:4" ht="15">
      <c r="A118" s="1384" t="s">
        <v>724</v>
      </c>
      <c r="B118" s="1384" t="s">
        <v>1451</v>
      </c>
      <c r="C118" s="1384" t="s">
        <v>1452</v>
      </c>
      <c r="D118" s="1384" t="s">
        <v>1123</v>
      </c>
    </row>
    <row r="119" spans="1:4" ht="15">
      <c r="A119" s="1384" t="s">
        <v>1453</v>
      </c>
      <c r="B119" s="1384" t="s">
        <v>1454</v>
      </c>
      <c r="C119" s="1384" t="s">
        <v>1455</v>
      </c>
      <c r="D119" s="1384"/>
    </row>
    <row r="120" spans="1:4" ht="15">
      <c r="A120" s="1384" t="s">
        <v>1456</v>
      </c>
      <c r="B120" s="1384" t="s">
        <v>1457</v>
      </c>
      <c r="C120" s="1384" t="s">
        <v>1458</v>
      </c>
      <c r="D120" s="1384"/>
    </row>
    <row r="121" spans="1:4" ht="15">
      <c r="A121" s="1384" t="s">
        <v>1459</v>
      </c>
      <c r="B121" s="1384" t="s">
        <v>1460</v>
      </c>
      <c r="C121" s="1384" t="s">
        <v>1461</v>
      </c>
      <c r="D121" s="1384"/>
    </row>
    <row r="122" spans="1:4" ht="15">
      <c r="A122" s="1384" t="s">
        <v>1462</v>
      </c>
      <c r="B122" s="1384" t="s">
        <v>1463</v>
      </c>
      <c r="C122" s="1384" t="s">
        <v>1464</v>
      </c>
      <c r="D122" s="1384"/>
    </row>
    <row r="123" spans="1:4" ht="15">
      <c r="A123" s="1384" t="s">
        <v>1465</v>
      </c>
      <c r="B123" s="1384" t="s">
        <v>1466</v>
      </c>
      <c r="C123" s="1384" t="s">
        <v>1467</v>
      </c>
      <c r="D123" s="1384"/>
    </row>
    <row r="124" spans="1:4" ht="15">
      <c r="A124" s="1384" t="s">
        <v>1468</v>
      </c>
      <c r="B124" s="1384" t="s">
        <v>1469</v>
      </c>
      <c r="C124" s="1384" t="s">
        <v>1470</v>
      </c>
      <c r="D124" s="1384" t="s">
        <v>1386</v>
      </c>
    </row>
    <row r="125" spans="1:4" ht="15">
      <c r="A125" s="1384" t="s">
        <v>1471</v>
      </c>
      <c r="B125" s="1384" t="s">
        <v>1472</v>
      </c>
      <c r="C125" s="1384" t="s">
        <v>1473</v>
      </c>
      <c r="D125" s="1384" t="s">
        <v>1106</v>
      </c>
    </row>
    <row r="126" spans="1:4" ht="15">
      <c r="A126" s="1384" t="s">
        <v>1474</v>
      </c>
      <c r="B126" s="1384" t="s">
        <v>1475</v>
      </c>
      <c r="C126" s="1384" t="s">
        <v>1476</v>
      </c>
      <c r="D126" s="1384"/>
    </row>
    <row r="127" spans="1:4" ht="15">
      <c r="A127" s="1384" t="s">
        <v>721</v>
      </c>
      <c r="B127" s="1384" t="s">
        <v>1477</v>
      </c>
      <c r="C127" s="1384" t="s">
        <v>1478</v>
      </c>
      <c r="D127" s="1384" t="s">
        <v>1123</v>
      </c>
    </row>
    <row r="128" spans="1:4" ht="15">
      <c r="A128" s="1384" t="s">
        <v>1479</v>
      </c>
      <c r="B128" s="1384" t="s">
        <v>1480</v>
      </c>
      <c r="C128" s="1384" t="s">
        <v>1481</v>
      </c>
      <c r="D128" s="1384"/>
    </row>
    <row r="129" spans="1:4" ht="15">
      <c r="A129" s="1384" t="s">
        <v>1482</v>
      </c>
      <c r="B129" s="1384" t="s">
        <v>1483</v>
      </c>
      <c r="C129" s="1384" t="s">
        <v>1484</v>
      </c>
      <c r="D129" s="1384" t="s">
        <v>1106</v>
      </c>
    </row>
    <row r="130" spans="1:4" ht="15">
      <c r="A130" s="1384" t="s">
        <v>1485</v>
      </c>
      <c r="B130" s="1384" t="s">
        <v>1486</v>
      </c>
      <c r="C130" s="1384" t="s">
        <v>1487</v>
      </c>
      <c r="D130" s="1384"/>
    </row>
    <row r="131" spans="1:4" ht="15">
      <c r="A131" s="1384" t="s">
        <v>1488</v>
      </c>
      <c r="B131" s="1384" t="s">
        <v>1489</v>
      </c>
      <c r="C131" s="1384" t="s">
        <v>1490</v>
      </c>
      <c r="D131" s="1384"/>
    </row>
    <row r="132" spans="1:4" ht="15">
      <c r="A132" s="1384" t="s">
        <v>1491</v>
      </c>
      <c r="B132" s="1384" t="s">
        <v>1492</v>
      </c>
      <c r="C132" s="1384" t="s">
        <v>1493</v>
      </c>
      <c r="D132" s="1384"/>
    </row>
    <row r="133" spans="1:4" ht="15">
      <c r="A133" s="1384" t="s">
        <v>1494</v>
      </c>
      <c r="B133" s="1384" t="s">
        <v>1495</v>
      </c>
      <c r="C133" s="1384" t="s">
        <v>1496</v>
      </c>
      <c r="D133" s="1384"/>
    </row>
    <row r="134" spans="1:4" ht="15">
      <c r="A134" s="1384" t="s">
        <v>1497</v>
      </c>
      <c r="B134" s="1384" t="s">
        <v>1498</v>
      </c>
      <c r="C134" s="1384" t="s">
        <v>1499</v>
      </c>
      <c r="D134" s="1384"/>
    </row>
    <row r="135" spans="1:4" ht="15">
      <c r="A135" s="1384" t="s">
        <v>1500</v>
      </c>
      <c r="B135" s="1384" t="s">
        <v>1501</v>
      </c>
      <c r="C135" s="1384" t="s">
        <v>1502</v>
      </c>
      <c r="D135" s="1384" t="s">
        <v>1120</v>
      </c>
    </row>
    <row r="136" spans="1:4" ht="15">
      <c r="A136" s="1384" t="s">
        <v>1503</v>
      </c>
      <c r="B136" s="1384" t="s">
        <v>1504</v>
      </c>
      <c r="C136" s="1384" t="s">
        <v>1505</v>
      </c>
      <c r="D136" s="1384"/>
    </row>
    <row r="137" spans="1:4" ht="15">
      <c r="A137" s="1384" t="s">
        <v>1506</v>
      </c>
      <c r="B137" s="1384" t="s">
        <v>1507</v>
      </c>
      <c r="C137" s="1384" t="s">
        <v>1508</v>
      </c>
      <c r="D137" s="1384" t="s">
        <v>1120</v>
      </c>
    </row>
    <row r="138" spans="1:4" ht="15">
      <c r="A138" s="1384" t="s">
        <v>1509</v>
      </c>
      <c r="B138" s="1384" t="s">
        <v>1510</v>
      </c>
      <c r="C138" s="1384" t="s">
        <v>1511</v>
      </c>
      <c r="D138" s="1384" t="s">
        <v>1106</v>
      </c>
    </row>
    <row r="139" spans="1:4" ht="15">
      <c r="A139" s="1384" t="s">
        <v>1512</v>
      </c>
      <c r="B139" s="1384" t="s">
        <v>1513</v>
      </c>
      <c r="C139" s="1384" t="s">
        <v>1514</v>
      </c>
      <c r="D139" s="1384" t="s">
        <v>1106</v>
      </c>
    </row>
    <row r="140" spans="1:4" ht="15">
      <c r="A140" s="1384" t="s">
        <v>1515</v>
      </c>
      <c r="B140" s="1384" t="s">
        <v>1516</v>
      </c>
      <c r="C140" s="1384" t="s">
        <v>1517</v>
      </c>
      <c r="D140" s="1384"/>
    </row>
    <row r="141" spans="1:4" ht="15">
      <c r="A141" s="1384" t="s">
        <v>368</v>
      </c>
      <c r="B141" s="1384" t="s">
        <v>1518</v>
      </c>
      <c r="C141" s="1384" t="s">
        <v>1519</v>
      </c>
      <c r="D141" s="1384" t="s">
        <v>1123</v>
      </c>
    </row>
    <row r="142" spans="1:4" ht="15">
      <c r="A142" s="1384" t="s">
        <v>1520</v>
      </c>
      <c r="B142" s="1384" t="s">
        <v>1521</v>
      </c>
      <c r="C142" s="1384" t="s">
        <v>1522</v>
      </c>
      <c r="D142" s="1384" t="s">
        <v>1120</v>
      </c>
    </row>
    <row r="143" spans="1:4" ht="15">
      <c r="A143" s="1384" t="s">
        <v>1523</v>
      </c>
      <c r="B143" s="1384" t="s">
        <v>1524</v>
      </c>
      <c r="C143" s="1384" t="s">
        <v>1525</v>
      </c>
      <c r="D143" s="1384"/>
    </row>
    <row r="144" spans="1:4" ht="15">
      <c r="A144" s="1384" t="s">
        <v>1526</v>
      </c>
      <c r="B144" s="1384" t="s">
        <v>1527</v>
      </c>
      <c r="C144" s="1384" t="s">
        <v>1528</v>
      </c>
      <c r="D144" s="1384"/>
    </row>
    <row r="145" spans="1:4" ht="15">
      <c r="A145" s="1384" t="s">
        <v>1529</v>
      </c>
      <c r="B145" s="1384" t="s">
        <v>1530</v>
      </c>
      <c r="C145" s="1384" t="s">
        <v>1531</v>
      </c>
      <c r="D145" s="1384"/>
    </row>
    <row r="146" spans="1:4" ht="15">
      <c r="A146" s="1384" t="s">
        <v>1532</v>
      </c>
      <c r="B146" s="1384" t="s">
        <v>1533</v>
      </c>
      <c r="C146" s="1384" t="s">
        <v>1534</v>
      </c>
      <c r="D146" s="1384" t="s">
        <v>1120</v>
      </c>
    </row>
    <row r="147" spans="1:4" ht="15">
      <c r="A147" s="1384" t="s">
        <v>949</v>
      </c>
      <c r="B147" s="1384" t="s">
        <v>1535</v>
      </c>
      <c r="C147" s="1384" t="s">
        <v>1536</v>
      </c>
      <c r="D147" s="1384"/>
    </row>
    <row r="148" spans="1:4" ht="15">
      <c r="A148" s="1384" t="s">
        <v>1537</v>
      </c>
      <c r="B148" s="1384" t="s">
        <v>1538</v>
      </c>
      <c r="C148" s="1384" t="s">
        <v>1539</v>
      </c>
      <c r="D148" s="1384"/>
    </row>
    <row r="149" spans="1:4" ht="15">
      <c r="A149" s="1384" t="s">
        <v>369</v>
      </c>
      <c r="B149" s="1384" t="s">
        <v>1540</v>
      </c>
      <c r="C149" s="1384" t="s">
        <v>1541</v>
      </c>
      <c r="D149" s="1384" t="s">
        <v>1123</v>
      </c>
    </row>
    <row r="150" spans="1:4" ht="15">
      <c r="A150" s="1384" t="s">
        <v>1542</v>
      </c>
      <c r="B150" s="1384" t="s">
        <v>1543</v>
      </c>
      <c r="C150" s="1384" t="s">
        <v>1544</v>
      </c>
      <c r="D150" s="1384"/>
    </row>
    <row r="151" spans="1:4" ht="15">
      <c r="A151" s="1384" t="s">
        <v>1545</v>
      </c>
      <c r="B151" s="1384" t="s">
        <v>1546</v>
      </c>
      <c r="C151" s="1384" t="s">
        <v>1547</v>
      </c>
      <c r="D151" s="1384"/>
    </row>
    <row r="152" spans="1:4" ht="15">
      <c r="A152" s="1384" t="s">
        <v>1548</v>
      </c>
      <c r="B152" s="1384" t="s">
        <v>1549</v>
      </c>
      <c r="C152" s="1384" t="s">
        <v>1550</v>
      </c>
      <c r="D152" s="1384"/>
    </row>
    <row r="153" spans="1:4" ht="15">
      <c r="A153" s="1384" t="s">
        <v>1551</v>
      </c>
      <c r="B153" s="1384" t="s">
        <v>1552</v>
      </c>
      <c r="C153" s="1384" t="s">
        <v>1553</v>
      </c>
      <c r="D153" s="1384"/>
    </row>
    <row r="154" spans="1:4" ht="15">
      <c r="A154" s="1384" t="s">
        <v>1554</v>
      </c>
      <c r="B154" s="1384" t="s">
        <v>1555</v>
      </c>
      <c r="C154" s="1384" t="s">
        <v>1556</v>
      </c>
      <c r="D154" s="1384"/>
    </row>
    <row r="155" spans="1:4" ht="15">
      <c r="A155" s="1384" t="s">
        <v>1557</v>
      </c>
      <c r="B155" s="1384" t="s">
        <v>1558</v>
      </c>
      <c r="C155" s="1384" t="s">
        <v>1559</v>
      </c>
      <c r="D155" s="1384" t="s">
        <v>1120</v>
      </c>
    </row>
    <row r="156" spans="1:4" ht="15">
      <c r="A156" s="1384" t="s">
        <v>1560</v>
      </c>
      <c r="B156" s="1384" t="s">
        <v>1561</v>
      </c>
      <c r="C156" s="1384" t="s">
        <v>1562</v>
      </c>
      <c r="D156" s="1384"/>
    </row>
    <row r="157" spans="1:4" ht="15">
      <c r="A157" s="1384" t="s">
        <v>1563</v>
      </c>
      <c r="B157" s="1384" t="s">
        <v>1564</v>
      </c>
      <c r="C157" s="1384" t="s">
        <v>1565</v>
      </c>
      <c r="D157" s="1384"/>
    </row>
    <row r="158" spans="1:4" ht="15">
      <c r="A158" s="1384" t="s">
        <v>1566</v>
      </c>
      <c r="B158" s="1384" t="s">
        <v>1567</v>
      </c>
      <c r="C158" s="1384" t="s">
        <v>1568</v>
      </c>
      <c r="D158" s="1384"/>
    </row>
    <row r="159" spans="1:4" ht="15">
      <c r="A159" s="1384" t="s">
        <v>1569</v>
      </c>
      <c r="B159" s="1384" t="s">
        <v>1570</v>
      </c>
      <c r="C159" s="1384" t="s">
        <v>1571</v>
      </c>
      <c r="D159" s="1384"/>
    </row>
    <row r="160" spans="1:4" ht="15">
      <c r="A160" s="1384" t="s">
        <v>1572</v>
      </c>
      <c r="B160" s="1384" t="s">
        <v>1573</v>
      </c>
      <c r="C160" s="1384" t="s">
        <v>1574</v>
      </c>
      <c r="D160" s="1384" t="s">
        <v>1386</v>
      </c>
    </row>
    <row r="161" spans="1:4" ht="15">
      <c r="A161" s="1384" t="s">
        <v>1575</v>
      </c>
      <c r="B161" s="1384" t="s">
        <v>1576</v>
      </c>
      <c r="C161" s="1384" t="s">
        <v>1577</v>
      </c>
      <c r="D161" s="1384"/>
    </row>
    <row r="162" spans="1:4" ht="15">
      <c r="A162" s="1384" t="s">
        <v>1217</v>
      </c>
      <c r="B162" s="1384" t="s">
        <v>1578</v>
      </c>
      <c r="C162" s="1384" t="s">
        <v>1579</v>
      </c>
      <c r="D162" s="1384"/>
    </row>
    <row r="163" spans="1:4" ht="15">
      <c r="A163" s="1384" t="s">
        <v>1580</v>
      </c>
      <c r="B163" s="1384" t="s">
        <v>1581</v>
      </c>
      <c r="C163" s="1384" t="s">
        <v>1582</v>
      </c>
      <c r="D163" s="1384"/>
    </row>
    <row r="164" spans="1:4" ht="15">
      <c r="A164" s="1384" t="s">
        <v>1583</v>
      </c>
      <c r="B164" s="1384" t="s">
        <v>1584</v>
      </c>
      <c r="C164" s="1384" t="s">
        <v>1585</v>
      </c>
      <c r="D164" s="1384"/>
    </row>
    <row r="165" spans="1:4" ht="15">
      <c r="A165" s="1384" t="s">
        <v>1586</v>
      </c>
      <c r="B165" s="1384" t="s">
        <v>1587</v>
      </c>
      <c r="C165" s="1384" t="s">
        <v>1588</v>
      </c>
      <c r="D165" s="1384"/>
    </row>
    <row r="166" spans="1:4" ht="15">
      <c r="A166" s="1384" t="s">
        <v>1589</v>
      </c>
      <c r="B166" s="1384" t="s">
        <v>1590</v>
      </c>
      <c r="C166" s="1384" t="s">
        <v>1591</v>
      </c>
      <c r="D166" s="1384"/>
    </row>
    <row r="167" spans="1:4" ht="15">
      <c r="A167" s="1384" t="s">
        <v>1592</v>
      </c>
      <c r="B167" s="1384" t="s">
        <v>1593</v>
      </c>
      <c r="C167" s="1384" t="s">
        <v>1594</v>
      </c>
      <c r="D167" s="1384"/>
    </row>
    <row r="168" spans="1:4" ht="15">
      <c r="A168" s="1384" t="s">
        <v>1595</v>
      </c>
      <c r="B168" s="1384" t="s">
        <v>1596</v>
      </c>
      <c r="C168" s="1384" t="s">
        <v>1597</v>
      </c>
      <c r="D168" s="1384"/>
    </row>
    <row r="169" spans="1:4" ht="15">
      <c r="A169" s="1384" t="s">
        <v>1598</v>
      </c>
      <c r="B169" s="1384" t="s">
        <v>1599</v>
      </c>
      <c r="C169" s="1384" t="s">
        <v>1600</v>
      </c>
      <c r="D169" s="1384"/>
    </row>
    <row r="170" spans="1:4" ht="15">
      <c r="A170" s="1384" t="s">
        <v>1601</v>
      </c>
      <c r="B170" s="1384" t="s">
        <v>1602</v>
      </c>
      <c r="C170" s="1384" t="s">
        <v>1603</v>
      </c>
      <c r="D170" s="1384"/>
    </row>
    <row r="171" spans="1:4" ht="15">
      <c r="A171" s="1384" t="s">
        <v>1604</v>
      </c>
      <c r="B171" s="1384" t="s">
        <v>1605</v>
      </c>
      <c r="C171" s="1384" t="s">
        <v>1606</v>
      </c>
      <c r="D171" s="1384"/>
    </row>
    <row r="172" spans="1:4" ht="15">
      <c r="A172" s="1384" t="s">
        <v>1607</v>
      </c>
      <c r="B172" s="1384" t="s">
        <v>1608</v>
      </c>
      <c r="C172" s="1384" t="s">
        <v>1609</v>
      </c>
      <c r="D172" s="1384"/>
    </row>
    <row r="173" spans="1:4" ht="15">
      <c r="A173" s="1384" t="s">
        <v>1610</v>
      </c>
      <c r="B173" s="1384" t="s">
        <v>1611</v>
      </c>
      <c r="C173" s="1384" t="s">
        <v>1612</v>
      </c>
      <c r="D173" s="1384" t="s">
        <v>1386</v>
      </c>
    </row>
    <row r="174" spans="1:4" ht="15">
      <c r="A174" s="1384" t="s">
        <v>1613</v>
      </c>
      <c r="B174" s="1384" t="s">
        <v>1614</v>
      </c>
      <c r="C174" s="1384" t="s">
        <v>1615</v>
      </c>
      <c r="D174" s="1384" t="s">
        <v>1106</v>
      </c>
    </row>
    <row r="175" spans="1:4" ht="15">
      <c r="A175" s="1384" t="s">
        <v>1616</v>
      </c>
      <c r="B175" s="1384" t="s">
        <v>1617</v>
      </c>
      <c r="C175" s="1384" t="s">
        <v>1618</v>
      </c>
      <c r="D175" s="1384"/>
    </row>
    <row r="176" spans="1:4" ht="15">
      <c r="A176" s="1384" t="s">
        <v>1619</v>
      </c>
      <c r="B176" s="1384" t="s">
        <v>1620</v>
      </c>
      <c r="C176" s="1384" t="s">
        <v>1621</v>
      </c>
      <c r="D176" s="1384"/>
    </row>
    <row r="177" spans="1:4" ht="15">
      <c r="A177" s="1384" t="s">
        <v>1622</v>
      </c>
      <c r="B177" s="1384" t="s">
        <v>1623</v>
      </c>
      <c r="C177" s="1384" t="s">
        <v>1624</v>
      </c>
      <c r="D177" s="1384"/>
    </row>
    <row r="178" spans="1:4" ht="15">
      <c r="A178" s="1384" t="s">
        <v>1625</v>
      </c>
      <c r="B178" s="1384" t="s">
        <v>1626</v>
      </c>
      <c r="C178" s="1384" t="s">
        <v>1627</v>
      </c>
      <c r="D178" s="1384"/>
    </row>
    <row r="179" spans="1:4" ht="15">
      <c r="A179" s="1384" t="s">
        <v>1628</v>
      </c>
      <c r="B179" s="1384" t="s">
        <v>1629</v>
      </c>
      <c r="C179" s="1384" t="s">
        <v>1630</v>
      </c>
      <c r="D179" s="1384" t="s">
        <v>1386</v>
      </c>
    </row>
    <row r="180" spans="1:4" ht="15">
      <c r="A180" s="1384" t="s">
        <v>1631</v>
      </c>
      <c r="B180" s="1384" t="s">
        <v>1632</v>
      </c>
      <c r="C180" s="1384" t="s">
        <v>1633</v>
      </c>
      <c r="D180" s="1384"/>
    </row>
    <row r="181" spans="1:4" ht="15">
      <c r="A181" s="1384" t="s">
        <v>1634</v>
      </c>
      <c r="B181" s="1384" t="s">
        <v>1635</v>
      </c>
      <c r="C181" s="1384" t="s">
        <v>1636</v>
      </c>
      <c r="D181" s="1384"/>
    </row>
    <row r="182" spans="1:4" ht="15">
      <c r="A182" s="1384" t="s">
        <v>1637</v>
      </c>
      <c r="B182" s="1384" t="s">
        <v>1638</v>
      </c>
      <c r="C182" s="1384" t="s">
        <v>1639</v>
      </c>
      <c r="D182" s="1384"/>
    </row>
    <row r="183" spans="1:4" ht="15">
      <c r="A183" s="1384" t="s">
        <v>1640</v>
      </c>
      <c r="B183" s="1384" t="s">
        <v>1641</v>
      </c>
      <c r="C183" s="1384" t="s">
        <v>1642</v>
      </c>
      <c r="D183" s="1384"/>
    </row>
    <row r="184" spans="1:4" ht="15">
      <c r="A184" s="1384" t="s">
        <v>1643</v>
      </c>
      <c r="B184" s="1384" t="s">
        <v>1644</v>
      </c>
      <c r="C184" s="1384" t="s">
        <v>1645</v>
      </c>
      <c r="D184" s="1384"/>
    </row>
    <row r="185" spans="1:4" ht="15">
      <c r="A185" s="1384" t="s">
        <v>1646</v>
      </c>
      <c r="B185" s="1384" t="s">
        <v>1647</v>
      </c>
      <c r="C185" s="1384" t="s">
        <v>1648</v>
      </c>
      <c r="D185" s="1384" t="s">
        <v>1120</v>
      </c>
    </row>
    <row r="186" spans="1:4" ht="15">
      <c r="A186" s="1384" t="s">
        <v>1649</v>
      </c>
      <c r="B186" s="1384" t="s">
        <v>1650</v>
      </c>
      <c r="C186" s="1384" t="s">
        <v>1651</v>
      </c>
      <c r="D186" s="1384"/>
    </row>
    <row r="187" spans="1:4" ht="15">
      <c r="A187" s="1384" t="s">
        <v>1652</v>
      </c>
      <c r="B187" s="1384" t="s">
        <v>1653</v>
      </c>
      <c r="C187" s="1384" t="s">
        <v>1654</v>
      </c>
      <c r="D187" s="1384"/>
    </row>
    <row r="188" spans="1:4" ht="15">
      <c r="A188" s="1384" t="s">
        <v>1655</v>
      </c>
      <c r="B188" s="1384" t="s">
        <v>1656</v>
      </c>
      <c r="C188" s="1384" t="s">
        <v>1657</v>
      </c>
      <c r="D188" s="1384"/>
    </row>
    <row r="189" spans="1:4" ht="15">
      <c r="A189" s="1384" t="s">
        <v>1658</v>
      </c>
      <c r="B189" s="1384" t="s">
        <v>1659</v>
      </c>
      <c r="C189" s="1384" t="s">
        <v>1660</v>
      </c>
      <c r="D189" s="1384" t="s">
        <v>1106</v>
      </c>
    </row>
    <row r="190" spans="1:4" ht="15">
      <c r="A190" s="1384" t="s">
        <v>1661</v>
      </c>
      <c r="B190" s="1384" t="s">
        <v>1662</v>
      </c>
      <c r="C190" s="1384" t="s">
        <v>1663</v>
      </c>
      <c r="D190" s="1384"/>
    </row>
    <row r="191" spans="1:4" ht="15">
      <c r="A191" s="1384" t="s">
        <v>1664</v>
      </c>
      <c r="B191" s="1384" t="s">
        <v>1665</v>
      </c>
      <c r="C191" s="1384" t="s">
        <v>1666</v>
      </c>
      <c r="D191" s="1384" t="s">
        <v>1120</v>
      </c>
    </row>
    <row r="192" spans="1:4" ht="15">
      <c r="A192" s="1384" t="s">
        <v>1667</v>
      </c>
      <c r="B192" s="1384" t="s">
        <v>1668</v>
      </c>
      <c r="C192" s="1384" t="s">
        <v>1669</v>
      </c>
      <c r="D192" s="1384" t="s">
        <v>1120</v>
      </c>
    </row>
    <row r="193" spans="1:4" ht="15">
      <c r="A193" s="1384" t="s">
        <v>715</v>
      </c>
      <c r="B193" s="1384" t="s">
        <v>785</v>
      </c>
      <c r="C193" s="1384" t="s">
        <v>1670</v>
      </c>
      <c r="D193" s="1384" t="s">
        <v>1123</v>
      </c>
    </row>
    <row r="194" spans="1:4" ht="15">
      <c r="A194" s="1384" t="s">
        <v>1671</v>
      </c>
      <c r="B194" s="1384" t="s">
        <v>1672</v>
      </c>
      <c r="C194" s="1384" t="s">
        <v>1673</v>
      </c>
      <c r="D194" s="1384"/>
    </row>
    <row r="195" spans="1:4" ht="15">
      <c r="A195" s="1384" t="s">
        <v>1674</v>
      </c>
      <c r="B195" s="1384" t="s">
        <v>1675</v>
      </c>
      <c r="C195" s="1384" t="s">
        <v>1676</v>
      </c>
      <c r="D195" s="1384" t="s">
        <v>1106</v>
      </c>
    </row>
    <row r="196" spans="1:4" ht="15">
      <c r="A196" s="1384" t="s">
        <v>1677</v>
      </c>
      <c r="B196" s="1384" t="s">
        <v>1678</v>
      </c>
      <c r="C196" s="1384" t="s">
        <v>1679</v>
      </c>
      <c r="D196" s="1384"/>
    </row>
    <row r="197" spans="1:4" ht="15">
      <c r="A197" s="1384" t="s">
        <v>1680</v>
      </c>
      <c r="B197" s="1384" t="s">
        <v>1681</v>
      </c>
      <c r="C197" s="1384" t="s">
        <v>1682</v>
      </c>
      <c r="D197" s="1384"/>
    </row>
    <row r="198" spans="1:4" ht="15">
      <c r="A198" s="1384" t="s">
        <v>1683</v>
      </c>
      <c r="B198" s="1384" t="s">
        <v>1684</v>
      </c>
      <c r="C198" s="1384" t="s">
        <v>1685</v>
      </c>
      <c r="D198" s="1384"/>
    </row>
    <row r="199" spans="1:4" ht="15">
      <c r="A199" s="1384" t="s">
        <v>1686</v>
      </c>
      <c r="B199" s="1384" t="s">
        <v>1687</v>
      </c>
      <c r="C199" s="1384" t="s">
        <v>1688</v>
      </c>
      <c r="D199" s="1384"/>
    </row>
    <row r="200" spans="1:4" ht="15">
      <c r="A200" s="1384" t="s">
        <v>1689</v>
      </c>
      <c r="B200" s="1384" t="s">
        <v>1690</v>
      </c>
      <c r="C200" s="1384" t="s">
        <v>1691</v>
      </c>
      <c r="D200" s="1384" t="s">
        <v>1386</v>
      </c>
    </row>
    <row r="201" spans="1:4" ht="15">
      <c r="A201" s="1384" t="s">
        <v>1692</v>
      </c>
      <c r="B201" s="1384" t="s">
        <v>1693</v>
      </c>
      <c r="C201" s="1384" t="s">
        <v>1694</v>
      </c>
      <c r="D201" s="1384"/>
    </row>
    <row r="202" spans="1:4" ht="15">
      <c r="A202" s="1384" t="s">
        <v>1695</v>
      </c>
      <c r="B202" s="1384" t="s">
        <v>1696</v>
      </c>
      <c r="C202" s="1384" t="s">
        <v>1697</v>
      </c>
      <c r="D202" s="1384" t="s">
        <v>1120</v>
      </c>
    </row>
    <row r="203" spans="1:4" ht="15">
      <c r="A203" s="1384" t="s">
        <v>1698</v>
      </c>
      <c r="B203" s="1384" t="s">
        <v>1699</v>
      </c>
      <c r="C203" s="1384" t="s">
        <v>1700</v>
      </c>
      <c r="D203" s="1384"/>
    </row>
    <row r="204" spans="1:4" ht="15">
      <c r="A204" s="1384" t="s">
        <v>1701</v>
      </c>
      <c r="B204" s="1384" t="s">
        <v>1702</v>
      </c>
      <c r="C204" s="1384" t="s">
        <v>1703</v>
      </c>
      <c r="D204" s="1384" t="s">
        <v>1120</v>
      </c>
    </row>
    <row r="205" spans="1:4" ht="15">
      <c r="A205" s="1384" t="s">
        <v>1704</v>
      </c>
      <c r="B205" s="1384" t="s">
        <v>1705</v>
      </c>
      <c r="C205" s="1384" t="s">
        <v>1706</v>
      </c>
      <c r="D205" s="1384"/>
    </row>
    <row r="206" spans="1:4" ht="15">
      <c r="A206" s="1384" t="s">
        <v>1707</v>
      </c>
      <c r="B206" s="1384" t="s">
        <v>1708</v>
      </c>
      <c r="C206" s="1384" t="s">
        <v>1709</v>
      </c>
      <c r="D206" s="1384"/>
    </row>
    <row r="207" spans="1:4" ht="15">
      <c r="A207" s="1384" t="s">
        <v>1710</v>
      </c>
      <c r="B207" s="1384" t="s">
        <v>1711</v>
      </c>
      <c r="C207" s="1384" t="s">
        <v>1712</v>
      </c>
      <c r="D207" s="1384"/>
    </row>
    <row r="208" spans="1:4" ht="15">
      <c r="A208" s="1384" t="s">
        <v>1713</v>
      </c>
      <c r="B208" s="1384" t="s">
        <v>1714</v>
      </c>
      <c r="C208" s="1384" t="s">
        <v>1715</v>
      </c>
      <c r="D208" s="1384"/>
    </row>
    <row r="209" spans="1:4" ht="15">
      <c r="A209" s="1384" t="s">
        <v>1716</v>
      </c>
      <c r="B209" s="1384" t="s">
        <v>1717</v>
      </c>
      <c r="C209" s="1384" t="s">
        <v>1718</v>
      </c>
      <c r="D209" s="1384"/>
    </row>
    <row r="210" spans="1:4" ht="15">
      <c r="A210" s="1384" t="s">
        <v>1719</v>
      </c>
      <c r="B210" s="1384" t="s">
        <v>1720</v>
      </c>
      <c r="C210" s="1384" t="s">
        <v>1721</v>
      </c>
      <c r="D210" s="1384"/>
    </row>
    <row r="211" spans="1:4" ht="15">
      <c r="A211" s="1384" t="s">
        <v>1722</v>
      </c>
      <c r="B211" s="1384" t="s">
        <v>1723</v>
      </c>
      <c r="C211" s="1384" t="s">
        <v>1724</v>
      </c>
      <c r="D211" s="1384"/>
    </row>
    <row r="212" spans="1:4" ht="15">
      <c r="A212" s="1384" t="s">
        <v>1725</v>
      </c>
      <c r="B212" s="1384" t="s">
        <v>1726</v>
      </c>
      <c r="C212" s="1384" t="s">
        <v>1727</v>
      </c>
      <c r="D212" s="1384"/>
    </row>
    <row r="213" spans="1:4" ht="15">
      <c r="A213" s="1384" t="s">
        <v>1728</v>
      </c>
      <c r="B213" s="1384" t="s">
        <v>1729</v>
      </c>
      <c r="C213" s="1384" t="s">
        <v>1730</v>
      </c>
      <c r="D213" s="1384"/>
    </row>
    <row r="214" spans="1:4" ht="15">
      <c r="A214" s="1384" t="s">
        <v>1731</v>
      </c>
      <c r="B214" s="1384" t="s">
        <v>1732</v>
      </c>
      <c r="C214" s="1384" t="s">
        <v>1733</v>
      </c>
      <c r="D214" s="1384"/>
    </row>
    <row r="215" spans="1:4" ht="15">
      <c r="A215" s="1384" t="s">
        <v>1734</v>
      </c>
      <c r="B215" s="1384" t="s">
        <v>1735</v>
      </c>
      <c r="C215" s="1384" t="s">
        <v>1736</v>
      </c>
      <c r="D215" s="1384"/>
    </row>
    <row r="216" spans="1:4" ht="15">
      <c r="A216" s="1384" t="s">
        <v>1737</v>
      </c>
      <c r="B216" s="1384" t="s">
        <v>1738</v>
      </c>
      <c r="C216" s="1384" t="s">
        <v>1739</v>
      </c>
      <c r="D216" s="1384"/>
    </row>
    <row r="217" spans="1:4" ht="15">
      <c r="A217" s="1384" t="s">
        <v>1740</v>
      </c>
      <c r="B217" s="1384" t="s">
        <v>1741</v>
      </c>
      <c r="C217" s="1384" t="s">
        <v>1742</v>
      </c>
      <c r="D217" s="1384"/>
    </row>
    <row r="218" spans="1:4" ht="15">
      <c r="A218" s="1384" t="s">
        <v>1743</v>
      </c>
      <c r="B218" s="1384" t="s">
        <v>1744</v>
      </c>
      <c r="C218" s="1384" t="s">
        <v>1745</v>
      </c>
      <c r="D218" s="1384"/>
    </row>
    <row r="219" spans="1:4" ht="15">
      <c r="A219" s="1384" t="s">
        <v>1746</v>
      </c>
      <c r="B219" s="1384" t="s">
        <v>1747</v>
      </c>
      <c r="C219" s="1384" t="s">
        <v>1748</v>
      </c>
      <c r="D219" s="1384"/>
    </row>
    <row r="220" spans="1:4" ht="15">
      <c r="A220" s="1384" t="s">
        <v>1749</v>
      </c>
      <c r="B220" s="1384" t="s">
        <v>1750</v>
      </c>
      <c r="C220" s="1384" t="s">
        <v>1751</v>
      </c>
      <c r="D220" s="1384" t="s">
        <v>1386</v>
      </c>
    </row>
    <row r="221" spans="1:4" ht="15">
      <c r="A221" s="1384" t="s">
        <v>370</v>
      </c>
      <c r="B221" s="1384" t="s">
        <v>1752</v>
      </c>
      <c r="C221" s="1384" t="s">
        <v>1753</v>
      </c>
      <c r="D221" s="1384" t="s">
        <v>1123</v>
      </c>
    </row>
    <row r="222" spans="1:4" ht="15">
      <c r="A222" s="1384" t="s">
        <v>1754</v>
      </c>
      <c r="B222" s="1384" t="s">
        <v>1755</v>
      </c>
      <c r="C222" s="1384" t="s">
        <v>1756</v>
      </c>
      <c r="D222" s="1384"/>
    </row>
    <row r="223" spans="1:4" ht="15">
      <c r="A223" s="1384" t="s">
        <v>1757</v>
      </c>
      <c r="B223" s="1384" t="s">
        <v>1758</v>
      </c>
      <c r="C223" s="1384" t="s">
        <v>1759</v>
      </c>
      <c r="D223" s="1384"/>
    </row>
    <row r="224" spans="1:4" ht="15">
      <c r="A224" s="1384" t="s">
        <v>371</v>
      </c>
      <c r="B224" s="1384" t="s">
        <v>1760</v>
      </c>
      <c r="C224" s="1384" t="s">
        <v>1761</v>
      </c>
      <c r="D224" s="1384" t="s">
        <v>1123</v>
      </c>
    </row>
    <row r="225" spans="1:4" ht="15">
      <c r="A225" s="1384" t="s">
        <v>1762</v>
      </c>
      <c r="B225" s="1384" t="s">
        <v>1763</v>
      </c>
      <c r="C225" s="1384" t="s">
        <v>1764</v>
      </c>
      <c r="D225" s="1384" t="s">
        <v>1106</v>
      </c>
    </row>
    <row r="226" spans="1:4" ht="15">
      <c r="A226" s="1384" t="s">
        <v>1765</v>
      </c>
      <c r="B226" s="1384" t="s">
        <v>1766</v>
      </c>
      <c r="C226" s="1384" t="s">
        <v>1767</v>
      </c>
      <c r="D226" s="1384"/>
    </row>
    <row r="227" spans="1:4" ht="15">
      <c r="A227" s="1384" t="s">
        <v>1768</v>
      </c>
      <c r="B227" s="1384" t="s">
        <v>1769</v>
      </c>
      <c r="C227" s="1384" t="s">
        <v>1770</v>
      </c>
      <c r="D227" s="1384"/>
    </row>
    <row r="228" spans="1:4" ht="15">
      <c r="A228" s="1384" t="s">
        <v>1771</v>
      </c>
      <c r="B228" s="1384" t="s">
        <v>1772</v>
      </c>
      <c r="C228" s="1384" t="s">
        <v>1773</v>
      </c>
      <c r="D228" s="1384"/>
    </row>
    <row r="229" spans="1:4" ht="15">
      <c r="A229" s="1384" t="s">
        <v>1774</v>
      </c>
      <c r="B229" s="1384" t="s">
        <v>1775</v>
      </c>
      <c r="C229" s="1384" t="s">
        <v>1776</v>
      </c>
      <c r="D229" s="1384"/>
    </row>
    <row r="230" spans="1:4" ht="15">
      <c r="A230" s="1384" t="s">
        <v>1777</v>
      </c>
      <c r="B230" s="1384" t="s">
        <v>1778</v>
      </c>
      <c r="C230" s="1384" t="s">
        <v>1779</v>
      </c>
      <c r="D230" s="1384" t="s">
        <v>1386</v>
      </c>
    </row>
    <row r="231" spans="1:4" ht="15">
      <c r="A231" s="1384" t="s">
        <v>1780</v>
      </c>
      <c r="B231" s="1384" t="s">
        <v>1781</v>
      </c>
      <c r="C231" s="1384" t="s">
        <v>1782</v>
      </c>
      <c r="D231" s="1384"/>
    </row>
    <row r="232" spans="1:4" ht="15">
      <c r="A232" s="1384" t="s">
        <v>1783</v>
      </c>
      <c r="B232" s="1384" t="s">
        <v>1784</v>
      </c>
      <c r="C232" s="1384" t="s">
        <v>1785</v>
      </c>
      <c r="D232" s="1384" t="s">
        <v>1120</v>
      </c>
    </row>
    <row r="233" spans="1:4" ht="15">
      <c r="A233" s="1384" t="s">
        <v>1786</v>
      </c>
      <c r="B233" s="1384" t="s">
        <v>1787</v>
      </c>
      <c r="C233" s="1384" t="s">
        <v>1788</v>
      </c>
      <c r="D233" s="1384"/>
    </row>
    <row r="234" spans="1:4" ht="15">
      <c r="A234" s="1384" t="s">
        <v>1789</v>
      </c>
      <c r="B234" s="1384" t="s">
        <v>1790</v>
      </c>
      <c r="C234" s="1384" t="s">
        <v>1791</v>
      </c>
      <c r="D234" s="1384"/>
    </row>
    <row r="235" spans="1:4" ht="15">
      <c r="A235" s="1384" t="s">
        <v>1792</v>
      </c>
      <c r="B235" s="1384" t="s">
        <v>1793</v>
      </c>
      <c r="C235" s="1384" t="s">
        <v>1794</v>
      </c>
      <c r="D235" s="1384"/>
    </row>
    <row r="236" spans="1:4" ht="15">
      <c r="A236" s="1384" t="s">
        <v>1795</v>
      </c>
      <c r="B236" s="1384" t="s">
        <v>1796</v>
      </c>
      <c r="C236" s="1384" t="s">
        <v>1797</v>
      </c>
      <c r="D236" s="1384"/>
    </row>
    <row r="237" spans="1:4" ht="15">
      <c r="A237" s="1384" t="s">
        <v>372</v>
      </c>
      <c r="B237" s="1384" t="s">
        <v>1798</v>
      </c>
      <c r="C237" s="1384" t="s">
        <v>1799</v>
      </c>
      <c r="D237" s="1384" t="s">
        <v>1123</v>
      </c>
    </row>
    <row r="238" spans="1:4" ht="15">
      <c r="A238" s="1384" t="s">
        <v>1800</v>
      </c>
      <c r="B238" s="1384" t="s">
        <v>1801</v>
      </c>
      <c r="C238" s="1384" t="s">
        <v>1802</v>
      </c>
      <c r="D238" s="1384"/>
    </row>
    <row r="239" spans="1:4" ht="15">
      <c r="A239" s="1384" t="s">
        <v>1803</v>
      </c>
      <c r="B239" s="1384" t="s">
        <v>1804</v>
      </c>
      <c r="C239" s="1384" t="s">
        <v>1805</v>
      </c>
      <c r="D239" s="1384"/>
    </row>
    <row r="240" spans="1:4" ht="15">
      <c r="A240" s="1384" t="s">
        <v>1806</v>
      </c>
      <c r="B240" s="1384" t="s">
        <v>1807</v>
      </c>
      <c r="C240" s="1384" t="s">
        <v>1808</v>
      </c>
      <c r="D240" s="1384"/>
    </row>
    <row r="241" spans="1:4" ht="15">
      <c r="A241" s="1384" t="s">
        <v>1809</v>
      </c>
      <c r="B241" s="1384" t="s">
        <v>1810</v>
      </c>
      <c r="C241" s="1384" t="s">
        <v>1811</v>
      </c>
      <c r="D241" s="1384"/>
    </row>
    <row r="242" spans="1:4" ht="15">
      <c r="A242" s="1384" t="s">
        <v>1812</v>
      </c>
      <c r="B242" s="1384" t="s">
        <v>1813</v>
      </c>
      <c r="C242" s="1384" t="s">
        <v>1814</v>
      </c>
      <c r="D242" s="1384"/>
    </row>
    <row r="243" spans="1:4" ht="15">
      <c r="A243" s="1384" t="s">
        <v>1815</v>
      </c>
      <c r="B243" s="1384" t="s">
        <v>1816</v>
      </c>
      <c r="C243" s="1384" t="s">
        <v>1817</v>
      </c>
      <c r="D243" s="1384" t="s">
        <v>1386</v>
      </c>
    </row>
    <row r="244" spans="1:4" ht="15">
      <c r="A244" s="1384" t="s">
        <v>1818</v>
      </c>
      <c r="B244" s="1384" t="s">
        <v>1819</v>
      </c>
      <c r="C244" s="1384" t="s">
        <v>1820</v>
      </c>
      <c r="D244" s="1384"/>
    </row>
    <row r="245" spans="1:4" ht="15">
      <c r="A245" s="1384" t="s">
        <v>1821</v>
      </c>
      <c r="B245" s="1384" t="s">
        <v>1822</v>
      </c>
      <c r="C245" s="1384" t="s">
        <v>1823</v>
      </c>
      <c r="D245" s="1384"/>
    </row>
    <row r="246" spans="1:4" ht="15">
      <c r="A246" s="1384" t="s">
        <v>1824</v>
      </c>
      <c r="B246" s="1384" t="s">
        <v>1825</v>
      </c>
      <c r="C246" s="1384" t="s">
        <v>1826</v>
      </c>
      <c r="D246" s="1384"/>
    </row>
    <row r="247" spans="1:4" ht="15">
      <c r="A247" s="1384" t="s">
        <v>1827</v>
      </c>
      <c r="B247" s="1384" t="s">
        <v>1828</v>
      </c>
      <c r="C247" s="1384" t="s">
        <v>1829</v>
      </c>
      <c r="D247" s="1384" t="s">
        <v>1120</v>
      </c>
    </row>
    <row r="248" spans="1:4" ht="15">
      <c r="A248" s="1384" t="s">
        <v>1830</v>
      </c>
      <c r="B248" s="1385" t="s">
        <v>1831</v>
      </c>
      <c r="C248" s="1384"/>
      <c r="D248" s="1384"/>
    </row>
    <row r="249" spans="1:4" ht="15">
      <c r="A249" s="1384" t="s">
        <v>1832</v>
      </c>
      <c r="B249" s="1384" t="s">
        <v>1833</v>
      </c>
      <c r="C249" s="1384" t="s">
        <v>1834</v>
      </c>
      <c r="D249" s="1384" t="s">
        <v>1106</v>
      </c>
    </row>
    <row r="250" spans="1:4" ht="15">
      <c r="A250" s="1384" t="s">
        <v>1835</v>
      </c>
      <c r="B250" s="1384" t="s">
        <v>1836</v>
      </c>
      <c r="C250" s="1384" t="s">
        <v>1837</v>
      </c>
      <c r="D250" s="1384"/>
    </row>
    <row r="251" spans="1:4" ht="15">
      <c r="A251" s="1384" t="s">
        <v>1838</v>
      </c>
      <c r="B251" s="1384" t="s">
        <v>1839</v>
      </c>
      <c r="C251" s="1384" t="s">
        <v>1840</v>
      </c>
      <c r="D251" s="1384"/>
    </row>
    <row r="252" spans="1:4" ht="15">
      <c r="A252" s="1384" t="s">
        <v>1841</v>
      </c>
      <c r="B252" s="1384" t="s">
        <v>1842</v>
      </c>
      <c r="C252" s="1384" t="s">
        <v>1843</v>
      </c>
      <c r="D252" s="1384"/>
    </row>
    <row r="253" spans="1:4" ht="15">
      <c r="A253" s="1384" t="s">
        <v>1844</v>
      </c>
      <c r="B253" s="1384" t="s">
        <v>1845</v>
      </c>
      <c r="C253" s="1384" t="s">
        <v>1846</v>
      </c>
      <c r="D253" s="1384"/>
    </row>
  </sheetData>
  <pageMargins left="0.7" right="0.7" top="0.78740157500000008" bottom="0.78740157500000008" header="0.3" footer="0.3"/>
  <pageSetup paperSize="9" orientation="portrait"/>
  <headerFooter>
    <oddHeader>&amp;R&amp;"Calibri"&amp;8&amp;K000000 INTERNAL&amp;1#_x000D_</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
  <dimension ref="A1:BD1558"/>
  <sheetViews>
    <sheetView showGridLines="0" topLeftCell="AE1" workbookViewId="0">
      <selection activeCell="X86" sqref="X86"/>
    </sheetView>
  </sheetViews>
  <sheetFormatPr defaultColWidth="13.33203125" defaultRowHeight="12.75"/>
  <cols>
    <col min="1" max="1" width="24.5" style="961" customWidth="1"/>
    <col min="2" max="2" width="15" style="961" customWidth="1"/>
    <col min="3" max="3" width="30.5" style="961" customWidth="1"/>
    <col min="4" max="4" width="28" style="961" customWidth="1"/>
    <col min="5" max="5" width="13.33203125" style="961"/>
    <col min="6" max="6" width="32" style="961" bestFit="1" customWidth="1"/>
    <col min="7" max="7" width="13.33203125" style="961"/>
    <col min="8" max="8" width="22.1640625" style="961" customWidth="1"/>
    <col min="9" max="11" width="13.33203125" style="961"/>
    <col min="12" max="12" width="32.1640625" style="961" bestFit="1" customWidth="1"/>
    <col min="13" max="13" width="13.33203125" style="961"/>
    <col min="14" max="14" width="5.33203125" style="961" customWidth="1"/>
    <col min="15" max="16" width="13.33203125" style="961"/>
    <col min="17" max="17" width="6" style="961" customWidth="1"/>
    <col min="18" max="18" width="7.1640625" style="961" customWidth="1"/>
    <col min="19" max="21" width="13.33203125" style="961"/>
    <col min="22" max="22" width="23.5" style="961" customWidth="1"/>
    <col min="23" max="23" width="53.6640625" style="961" customWidth="1"/>
    <col min="24" max="24" width="5.5" style="961" customWidth="1"/>
    <col min="25" max="26" width="13.33203125" style="961"/>
    <col min="27" max="27" width="7.6640625" style="961" customWidth="1"/>
    <col min="28" max="28" width="13.33203125" style="961"/>
    <col min="29" max="29" width="7.33203125" style="961" customWidth="1"/>
    <col min="30" max="32" width="13.33203125" style="961"/>
    <col min="33" max="33" width="7.5" style="961" customWidth="1"/>
    <col min="34" max="34" width="13.33203125" style="961"/>
    <col min="35" max="35" width="4.6640625" style="961" customWidth="1"/>
    <col min="36" max="37" width="13.33203125" style="961"/>
    <col min="38" max="38" width="2.1640625" style="961" customWidth="1"/>
    <col min="39" max="39" width="15.5" style="961" customWidth="1"/>
    <col min="40" max="40" width="2.1640625" style="961" customWidth="1"/>
    <col min="41" max="42" width="13.33203125" style="961"/>
    <col min="43" max="43" width="2.1640625" style="961" customWidth="1"/>
    <col min="44" max="44" width="20.5" style="961" bestFit="1" customWidth="1"/>
    <col min="45" max="49" width="13.33203125" style="961"/>
    <col min="50" max="50" width="1.5" style="961" customWidth="1"/>
    <col min="51" max="16384" width="13.33203125" style="961"/>
  </cols>
  <sheetData>
    <row r="1" spans="1:56" s="1386" customFormat="1" ht="53.25">
      <c r="A1" s="1387" t="s">
        <v>1097</v>
      </c>
      <c r="B1" s="1387" t="s">
        <v>1095</v>
      </c>
      <c r="C1" s="1387" t="s">
        <v>1096</v>
      </c>
      <c r="D1" s="1388" t="s">
        <v>1847</v>
      </c>
      <c r="E1" s="1389" t="s">
        <v>798</v>
      </c>
      <c r="F1" s="1389" t="s">
        <v>786</v>
      </c>
      <c r="G1" s="1389" t="s">
        <v>798</v>
      </c>
      <c r="H1" s="1388" t="s">
        <v>1848</v>
      </c>
      <c r="I1" s="1390" t="s">
        <v>1849</v>
      </c>
      <c r="J1" s="1390" t="s">
        <v>1850</v>
      </c>
      <c r="L1" s="1391" t="s">
        <v>1851</v>
      </c>
      <c r="M1" s="1391" t="s">
        <v>1852</v>
      </c>
      <c r="O1" s="1391" t="s">
        <v>1032</v>
      </c>
      <c r="P1" s="1391" t="s">
        <v>1853</v>
      </c>
      <c r="S1" s="1391" t="s">
        <v>1854</v>
      </c>
      <c r="T1" s="1391" t="s">
        <v>1855</v>
      </c>
      <c r="V1" s="1390" t="s">
        <v>1856</v>
      </c>
      <c r="W1" s="1390" t="s">
        <v>1857</v>
      </c>
      <c r="X1" s="1392"/>
      <c r="Y1" s="1393" t="s">
        <v>199</v>
      </c>
      <c r="Z1" s="1393" t="s">
        <v>204</v>
      </c>
      <c r="AA1" s="1394"/>
      <c r="AB1" s="1390" t="s">
        <v>205</v>
      </c>
      <c r="AC1" s="1392"/>
      <c r="AD1" s="1395" t="s">
        <v>1858</v>
      </c>
      <c r="AE1" s="1395" t="s">
        <v>804</v>
      </c>
      <c r="AF1" s="1395" t="s">
        <v>1859</v>
      </c>
      <c r="AG1" s="1394"/>
      <c r="AH1" s="1198" t="s">
        <v>1860</v>
      </c>
      <c r="AJ1" s="1396" t="s">
        <v>1861</v>
      </c>
      <c r="AK1" s="1396" t="s">
        <v>1047</v>
      </c>
      <c r="AM1" s="1198" t="s">
        <v>307</v>
      </c>
      <c r="AO1" s="1198" t="s">
        <v>900</v>
      </c>
      <c r="AP1" s="1198" t="s">
        <v>1862</v>
      </c>
      <c r="AR1" s="1198" t="s">
        <v>782</v>
      </c>
      <c r="AS1" s="1198" t="s">
        <v>630</v>
      </c>
      <c r="AT1" s="1198" t="s">
        <v>1863</v>
      </c>
      <c r="AU1" s="1198" t="s">
        <v>1864</v>
      </c>
      <c r="AV1" s="1198" t="s">
        <v>1865</v>
      </c>
      <c r="AW1" s="1198" t="s">
        <v>1866</v>
      </c>
      <c r="AY1" s="1198" t="s">
        <v>1867</v>
      </c>
      <c r="BA1" s="1397">
        <v>-0.25</v>
      </c>
      <c r="BC1" s="1198" t="s">
        <v>709</v>
      </c>
      <c r="BD1" s="1198" t="s">
        <v>1862</v>
      </c>
    </row>
    <row r="2" spans="1:56">
      <c r="A2" s="961" t="s">
        <v>1101</v>
      </c>
      <c r="B2" s="961" t="s">
        <v>1099</v>
      </c>
      <c r="C2" s="961" t="str">
        <f t="shared" ref="C2:C65" si="0">CONCATENATE(B2,"-",A2)</f>
        <v>AD-Andorra</v>
      </c>
      <c r="D2" s="1398"/>
      <c r="E2" s="961">
        <v>1011</v>
      </c>
      <c r="F2" s="961" t="s">
        <v>1868</v>
      </c>
      <c r="G2" s="961">
        <v>1011</v>
      </c>
      <c r="H2" s="961" t="s">
        <v>1272</v>
      </c>
      <c r="I2" s="961">
        <v>2017</v>
      </c>
      <c r="J2" s="961">
        <v>1</v>
      </c>
      <c r="K2" s="1399"/>
      <c r="L2" s="961" t="s">
        <v>1869</v>
      </c>
      <c r="M2" s="961" t="s">
        <v>1870</v>
      </c>
      <c r="O2" s="961" t="s">
        <v>1871</v>
      </c>
      <c r="P2" s="961" t="s">
        <v>1872</v>
      </c>
      <c r="S2" s="1386" t="s">
        <v>1873</v>
      </c>
      <c r="T2" s="1386" t="s">
        <v>1874</v>
      </c>
      <c r="V2" s="1400" t="s">
        <v>1875</v>
      </c>
      <c r="W2" s="1400" t="s">
        <v>1876</v>
      </c>
      <c r="X2" s="1401"/>
      <c r="Y2" s="961" t="s">
        <v>1877</v>
      </c>
      <c r="Z2" s="1402">
        <v>2016</v>
      </c>
      <c r="AB2" s="961" t="s">
        <v>1878</v>
      </c>
      <c r="AD2" s="961" t="s">
        <v>172</v>
      </c>
      <c r="AE2" s="961" t="s">
        <v>1879</v>
      </c>
      <c r="AF2" s="961" t="s">
        <v>1880</v>
      </c>
      <c r="AH2" s="961" t="s">
        <v>1881</v>
      </c>
      <c r="AJ2" s="961" t="s">
        <v>1882</v>
      </c>
      <c r="AK2" s="1403" t="s">
        <v>1883</v>
      </c>
      <c r="AM2" s="961" t="s">
        <v>1884</v>
      </c>
      <c r="AO2" t="s">
        <v>170</v>
      </c>
      <c r="AP2">
        <v>1</v>
      </c>
      <c r="AR2" s="961" t="s">
        <v>783</v>
      </c>
      <c r="AS2" s="1404">
        <v>8</v>
      </c>
      <c r="AT2" s="1404" t="s">
        <v>959</v>
      </c>
      <c r="AU2" s="1404" t="s">
        <v>959</v>
      </c>
      <c r="AV2" s="1404" t="s">
        <v>959</v>
      </c>
      <c r="AW2" s="1404" t="s">
        <v>959</v>
      </c>
      <c r="AY2" s="961" t="s">
        <v>818</v>
      </c>
      <c r="BA2" s="961">
        <v>0</v>
      </c>
      <c r="BC2" t="s">
        <v>170</v>
      </c>
      <c r="BD2">
        <v>1</v>
      </c>
    </row>
    <row r="3" spans="1:56">
      <c r="A3" s="961" t="s">
        <v>1105</v>
      </c>
      <c r="B3" s="961" t="s">
        <v>1103</v>
      </c>
      <c r="C3" s="961" t="str">
        <f t="shared" si="0"/>
        <v>AE-United Arab Emirates</v>
      </c>
      <c r="D3" s="1398"/>
      <c r="E3" s="961">
        <v>1066</v>
      </c>
      <c r="F3" s="961" t="s">
        <v>1885</v>
      </c>
      <c r="G3" s="961">
        <v>1066</v>
      </c>
      <c r="H3" s="961" t="s">
        <v>1272</v>
      </c>
      <c r="I3" s="961">
        <f t="shared" ref="I3:I34" si="1">1+I2</f>
        <v>2018</v>
      </c>
      <c r="J3" s="961">
        <v>2</v>
      </c>
      <c r="L3" s="961" t="s">
        <v>1886</v>
      </c>
      <c r="M3" s="961" t="s">
        <v>1887</v>
      </c>
      <c r="O3" s="961" t="s">
        <v>1888</v>
      </c>
      <c r="P3" s="961" t="s">
        <v>1889</v>
      </c>
      <c r="S3" s="961" t="s">
        <v>1890</v>
      </c>
      <c r="T3" s="961" t="s">
        <v>1891</v>
      </c>
      <c r="V3" s="1405" t="s">
        <v>1883</v>
      </c>
      <c r="W3" s="1405" t="s">
        <v>1892</v>
      </c>
      <c r="X3" s="1406"/>
      <c r="Y3" s="961" t="s">
        <v>1893</v>
      </c>
      <c r="Z3" s="1402">
        <v>2017</v>
      </c>
      <c r="AB3" s="961" t="s">
        <v>1894</v>
      </c>
      <c r="AD3" s="961" t="s">
        <v>1895</v>
      </c>
      <c r="AE3" s="961" t="s">
        <v>1896</v>
      </c>
      <c r="AF3" s="961" t="s">
        <v>1897</v>
      </c>
      <c r="AH3" s="961" t="s">
        <v>1898</v>
      </c>
      <c r="AJ3" s="961" t="s">
        <v>1899</v>
      </c>
      <c r="AK3" s="1403" t="s">
        <v>1900</v>
      </c>
      <c r="AM3" s="961" t="s">
        <v>1901</v>
      </c>
      <c r="AO3" t="s">
        <v>1902</v>
      </c>
      <c r="AP3">
        <v>1000</v>
      </c>
      <c r="AR3" s="961" t="s">
        <v>1903</v>
      </c>
      <c r="AS3" s="1404">
        <v>8</v>
      </c>
      <c r="AT3" s="1404" t="s">
        <v>959</v>
      </c>
      <c r="AU3" s="1407">
        <v>-0.25</v>
      </c>
      <c r="AV3" s="1407">
        <v>-0.25</v>
      </c>
      <c r="AW3" s="1407">
        <v>-0.25</v>
      </c>
      <c r="AY3" s="961" t="s">
        <v>1904</v>
      </c>
      <c r="BC3" t="s">
        <v>716</v>
      </c>
      <c r="BD3">
        <f>Assump_local!H634</f>
        <v>115</v>
      </c>
    </row>
    <row r="4" spans="1:56" ht="15">
      <c r="A4" s="961" t="s">
        <v>1109</v>
      </c>
      <c r="B4" s="961" t="s">
        <v>1107</v>
      </c>
      <c r="C4" s="961" t="str">
        <f t="shared" si="0"/>
        <v>AF-Afghanistan</v>
      </c>
      <c r="D4" s="1398" t="s">
        <v>1905</v>
      </c>
      <c r="E4" s="961">
        <v>1090</v>
      </c>
      <c r="F4" s="961" t="s">
        <v>1906</v>
      </c>
      <c r="G4" s="961">
        <v>1090</v>
      </c>
      <c r="H4" s="961" t="s">
        <v>1272</v>
      </c>
      <c r="I4" s="961">
        <f t="shared" si="1"/>
        <v>2019</v>
      </c>
      <c r="J4" s="961">
        <v>3</v>
      </c>
      <c r="L4" s="961" t="s">
        <v>1907</v>
      </c>
      <c r="M4" s="961" t="s">
        <v>1908</v>
      </c>
      <c r="O4" s="961" t="s">
        <v>1909</v>
      </c>
      <c r="P4" s="961" t="s">
        <v>1909</v>
      </c>
      <c r="S4" s="961" t="s">
        <v>1910</v>
      </c>
      <c r="T4" s="961" t="s">
        <v>1911</v>
      </c>
      <c r="V4" s="1408" t="s">
        <v>1900</v>
      </c>
      <c r="W4" s="1408" t="s">
        <v>1912</v>
      </c>
      <c r="X4" s="1409"/>
      <c r="Y4" s="961" t="s">
        <v>1913</v>
      </c>
      <c r="Z4" s="1402">
        <v>2018</v>
      </c>
      <c r="AB4" s="961" t="s">
        <v>1914</v>
      </c>
      <c r="AF4" s="961" t="s">
        <v>1915</v>
      </c>
      <c r="AH4" s="961" t="s">
        <v>1916</v>
      </c>
      <c r="AJ4" s="1410" t="s">
        <v>1917</v>
      </c>
      <c r="AK4" s="1403" t="s">
        <v>1918</v>
      </c>
      <c r="AO4" t="s">
        <v>901</v>
      </c>
      <c r="AP4">
        <v>1000000</v>
      </c>
      <c r="AR4" s="961" t="s">
        <v>1919</v>
      </c>
      <c r="AS4" s="1404">
        <v>5</v>
      </c>
      <c r="AT4" s="1407">
        <v>-0.25</v>
      </c>
      <c r="AU4" s="1404" t="s">
        <v>959</v>
      </c>
      <c r="AV4" s="1404" t="s">
        <v>959</v>
      </c>
      <c r="AW4" s="1404" t="s">
        <v>959</v>
      </c>
      <c r="BC4"/>
      <c r="BD4"/>
    </row>
    <row r="5" spans="1:56">
      <c r="A5" s="961" t="s">
        <v>1112</v>
      </c>
      <c r="B5" s="961" t="s">
        <v>1110</v>
      </c>
      <c r="C5" s="961" t="str">
        <f t="shared" si="0"/>
        <v>AG-Antigua and Barbuda</v>
      </c>
      <c r="D5" s="1398" t="s">
        <v>1920</v>
      </c>
      <c r="E5" s="961">
        <v>1110</v>
      </c>
      <c r="F5" s="961" t="s">
        <v>1921</v>
      </c>
      <c r="G5" s="961">
        <v>1110</v>
      </c>
      <c r="H5" s="961" t="s">
        <v>1272</v>
      </c>
      <c r="I5" s="961">
        <f t="shared" si="1"/>
        <v>2020</v>
      </c>
      <c r="J5" s="961">
        <v>4</v>
      </c>
      <c r="L5" s="961" t="s">
        <v>1922</v>
      </c>
      <c r="M5" s="961" t="s">
        <v>1923</v>
      </c>
      <c r="O5" s="961" t="s">
        <v>1924</v>
      </c>
      <c r="P5" s="961" t="s">
        <v>1925</v>
      </c>
      <c r="S5" s="961" t="s">
        <v>1926</v>
      </c>
      <c r="T5" s="961" t="s">
        <v>1927</v>
      </c>
      <c r="V5" s="1405" t="s">
        <v>1918</v>
      </c>
      <c r="W5" s="1405" t="s">
        <v>1928</v>
      </c>
      <c r="X5" s="1406"/>
      <c r="Y5" s="961" t="s">
        <v>1916</v>
      </c>
      <c r="Z5" s="1402">
        <v>2019</v>
      </c>
      <c r="AB5" s="961" t="s">
        <v>1929</v>
      </c>
      <c r="AF5" s="961" t="s">
        <v>1930</v>
      </c>
      <c r="AJ5" s="961" t="s">
        <v>1931</v>
      </c>
      <c r="AK5" s="1403" t="s">
        <v>1932</v>
      </c>
      <c r="AO5" t="s">
        <v>716</v>
      </c>
      <c r="AP5">
        <f>1/Assump_local!H634</f>
        <v>8.6956521739130436E-3</v>
      </c>
    </row>
    <row r="6" spans="1:56">
      <c r="A6" s="961" t="s">
        <v>1116</v>
      </c>
      <c r="B6" s="961" t="s">
        <v>1114</v>
      </c>
      <c r="C6" s="961" t="str">
        <f t="shared" si="0"/>
        <v>AI-Anguilla</v>
      </c>
      <c r="D6" s="1398" t="s">
        <v>1933</v>
      </c>
      <c r="E6" s="961">
        <v>1110</v>
      </c>
      <c r="F6" s="961" t="s">
        <v>1934</v>
      </c>
      <c r="G6" s="961">
        <v>1110</v>
      </c>
      <c r="H6" s="961" t="s">
        <v>1272</v>
      </c>
      <c r="I6" s="961">
        <f t="shared" si="1"/>
        <v>2021</v>
      </c>
      <c r="J6" s="961">
        <v>5</v>
      </c>
      <c r="L6" s="961" t="s">
        <v>1935</v>
      </c>
      <c r="M6" s="961" t="s">
        <v>1936</v>
      </c>
      <c r="O6" s="961" t="s">
        <v>1937</v>
      </c>
      <c r="P6" s="961" t="s">
        <v>1938</v>
      </c>
      <c r="S6" s="961" t="s">
        <v>1939</v>
      </c>
      <c r="T6" s="961" t="s">
        <v>1940</v>
      </c>
      <c r="V6" s="1408" t="s">
        <v>1932</v>
      </c>
      <c r="W6" s="1408" t="s">
        <v>1941</v>
      </c>
      <c r="X6" s="1409"/>
      <c r="Z6" s="1402">
        <v>2020</v>
      </c>
      <c r="AB6" s="961" t="s">
        <v>1942</v>
      </c>
      <c r="AF6" s="961" t="s">
        <v>1943</v>
      </c>
      <c r="AJ6" s="961" t="s">
        <v>1944</v>
      </c>
      <c r="AK6" s="1403" t="s">
        <v>1945</v>
      </c>
      <c r="AO6" t="s">
        <v>1946</v>
      </c>
      <c r="AP6">
        <f>(1/Assump_local!H634)*1000</f>
        <v>8.695652173913043</v>
      </c>
    </row>
    <row r="7" spans="1:56">
      <c r="A7" s="961" t="s">
        <v>1119</v>
      </c>
      <c r="B7" s="961" t="s">
        <v>1117</v>
      </c>
      <c r="C7" s="961" t="str">
        <f t="shared" si="0"/>
        <v>AL-Albania</v>
      </c>
      <c r="D7" s="1398"/>
      <c r="E7" s="961">
        <v>1113</v>
      </c>
      <c r="F7" s="961" t="s">
        <v>1947</v>
      </c>
      <c r="G7" s="961">
        <v>1113</v>
      </c>
      <c r="H7" s="961" t="s">
        <v>1272</v>
      </c>
      <c r="I7" s="961">
        <f t="shared" si="1"/>
        <v>2022</v>
      </c>
      <c r="J7" s="961">
        <v>6</v>
      </c>
      <c r="L7" s="961" t="s">
        <v>1948</v>
      </c>
      <c r="M7" s="961" t="s">
        <v>1949</v>
      </c>
      <c r="O7" s="961" t="s">
        <v>1950</v>
      </c>
      <c r="P7" s="961" t="s">
        <v>1951</v>
      </c>
      <c r="S7" s="961" t="s">
        <v>1952</v>
      </c>
      <c r="T7" s="961" t="s">
        <v>1953</v>
      </c>
      <c r="V7" s="1405" t="s">
        <v>1945</v>
      </c>
      <c r="W7" s="1405" t="s">
        <v>1954</v>
      </c>
      <c r="X7" s="1406"/>
      <c r="Z7" s="1402">
        <v>2021</v>
      </c>
      <c r="AB7" s="961" t="s">
        <v>1955</v>
      </c>
      <c r="AF7" s="961" t="s">
        <v>1956</v>
      </c>
      <c r="AJ7" s="961" t="s">
        <v>1957</v>
      </c>
      <c r="AK7" s="1403" t="s">
        <v>1958</v>
      </c>
      <c r="AO7" t="s">
        <v>1959</v>
      </c>
      <c r="AP7">
        <f>(1/Assump_local!H634)*1000000</f>
        <v>8695.652173913044</v>
      </c>
    </row>
    <row r="8" spans="1:56">
      <c r="A8" s="961" t="s">
        <v>1122</v>
      </c>
      <c r="B8" s="961" t="s">
        <v>723</v>
      </c>
      <c r="C8" s="961" t="str">
        <f t="shared" si="0"/>
        <v>AM-Armenia</v>
      </c>
      <c r="D8" s="1398"/>
      <c r="E8" s="961">
        <v>1405</v>
      </c>
      <c r="F8" s="961" t="s">
        <v>1960</v>
      </c>
      <c r="G8" s="961">
        <v>1050</v>
      </c>
      <c r="H8" s="961" t="s">
        <v>1272</v>
      </c>
      <c r="I8" s="961">
        <f t="shared" si="1"/>
        <v>2023</v>
      </c>
      <c r="J8" s="961">
        <v>7</v>
      </c>
      <c r="L8" s="961" t="s">
        <v>1961</v>
      </c>
      <c r="M8" s="961" t="s">
        <v>1962</v>
      </c>
      <c r="O8" s="961" t="s">
        <v>1963</v>
      </c>
      <c r="P8" s="961" t="s">
        <v>1964</v>
      </c>
      <c r="S8" s="961" t="s">
        <v>1965</v>
      </c>
      <c r="T8" s="961" t="s">
        <v>1966</v>
      </c>
      <c r="V8" s="1408" t="s">
        <v>1967</v>
      </c>
      <c r="W8" s="1408" t="s">
        <v>1968</v>
      </c>
      <c r="X8" s="1409"/>
      <c r="Z8" s="1402">
        <v>2022</v>
      </c>
      <c r="AB8" s="961" t="s">
        <v>1969</v>
      </c>
      <c r="AF8" s="961" t="s">
        <v>1970</v>
      </c>
      <c r="AJ8" s="961" t="s">
        <v>1971</v>
      </c>
      <c r="AK8" s="1403" t="s">
        <v>1972</v>
      </c>
    </row>
    <row r="9" spans="1:56">
      <c r="A9" s="961" t="s">
        <v>1126</v>
      </c>
      <c r="B9" s="961" t="s">
        <v>1124</v>
      </c>
      <c r="C9" s="961" t="str">
        <f t="shared" si="0"/>
        <v>AO-Angola</v>
      </c>
      <c r="D9" s="1398"/>
      <c r="E9" s="961">
        <v>1405</v>
      </c>
      <c r="F9" s="961" t="s">
        <v>1973</v>
      </c>
      <c r="G9" s="961">
        <v>1405</v>
      </c>
      <c r="H9" s="961" t="s">
        <v>1272</v>
      </c>
      <c r="I9" s="961">
        <f t="shared" si="1"/>
        <v>2024</v>
      </c>
      <c r="J9" s="961">
        <v>8</v>
      </c>
      <c r="L9" s="961" t="s">
        <v>1974</v>
      </c>
      <c r="M9" s="961" t="s">
        <v>1975</v>
      </c>
      <c r="O9" s="961" t="s">
        <v>1976</v>
      </c>
      <c r="P9" s="961" t="s">
        <v>1977</v>
      </c>
      <c r="S9" s="961" t="s">
        <v>1526</v>
      </c>
      <c r="T9" s="961" t="s">
        <v>1978</v>
      </c>
      <c r="V9" s="1405" t="s">
        <v>1958</v>
      </c>
      <c r="W9" s="1405" t="s">
        <v>1979</v>
      </c>
      <c r="X9" s="1406"/>
      <c r="Z9" s="1402">
        <v>2023</v>
      </c>
      <c r="AB9" s="961" t="s">
        <v>1980</v>
      </c>
      <c r="AF9" s="961" t="s">
        <v>1981</v>
      </c>
      <c r="AJ9" s="961" t="s">
        <v>1982</v>
      </c>
      <c r="AK9" s="1403" t="s">
        <v>1983</v>
      </c>
    </row>
    <row r="10" spans="1:56" ht="15">
      <c r="A10" s="961" t="s">
        <v>1130</v>
      </c>
      <c r="B10" s="961" t="s">
        <v>1128</v>
      </c>
      <c r="C10" s="961" t="str">
        <f t="shared" si="0"/>
        <v>AQ-Antarctica</v>
      </c>
      <c r="D10" s="1398" t="s">
        <v>1984</v>
      </c>
      <c r="E10" s="961">
        <v>1705</v>
      </c>
      <c r="F10" s="961" t="s">
        <v>1985</v>
      </c>
      <c r="G10" s="961">
        <v>1705</v>
      </c>
      <c r="H10" s="961" t="s">
        <v>1168</v>
      </c>
      <c r="I10" s="961">
        <f t="shared" si="1"/>
        <v>2025</v>
      </c>
      <c r="J10" s="961">
        <v>9</v>
      </c>
      <c r="L10" s="961" t="s">
        <v>1986</v>
      </c>
      <c r="M10" s="961" t="s">
        <v>1987</v>
      </c>
      <c r="O10" s="961" t="s">
        <v>1988</v>
      </c>
      <c r="P10" s="961" t="s">
        <v>1989</v>
      </c>
      <c r="S10" s="961" t="s">
        <v>1990</v>
      </c>
      <c r="T10" s="961" t="s">
        <v>1991</v>
      </c>
      <c r="V10" s="1408" t="s">
        <v>1972</v>
      </c>
      <c r="W10" s="1408" t="s">
        <v>1992</v>
      </c>
      <c r="X10" s="1409"/>
      <c r="Z10" s="1402">
        <v>2024</v>
      </c>
      <c r="AB10" s="961" t="s">
        <v>1993</v>
      </c>
      <c r="AF10" s="961" t="s">
        <v>1994</v>
      </c>
      <c r="AJ10" s="1411" t="s">
        <v>1995</v>
      </c>
      <c r="AK10" s="1412" t="s">
        <v>1996</v>
      </c>
    </row>
    <row r="11" spans="1:56">
      <c r="A11" s="961" t="s">
        <v>1133</v>
      </c>
      <c r="B11" s="961" t="s">
        <v>1131</v>
      </c>
      <c r="C11" s="961" t="str">
        <f t="shared" si="0"/>
        <v>AR-Argentina</v>
      </c>
      <c r="D11" s="1398" t="s">
        <v>1997</v>
      </c>
      <c r="E11" s="961">
        <v>1705</v>
      </c>
      <c r="F11" s="961" t="s">
        <v>1998</v>
      </c>
      <c r="G11" s="961">
        <v>1705</v>
      </c>
      <c r="H11" s="961" t="s">
        <v>1272</v>
      </c>
      <c r="I11" s="961">
        <f t="shared" si="1"/>
        <v>2026</v>
      </c>
      <c r="J11" s="961">
        <v>10</v>
      </c>
      <c r="L11" s="961" t="s">
        <v>1999</v>
      </c>
      <c r="M11" s="961" t="s">
        <v>2000</v>
      </c>
      <c r="O11" s="961" t="s">
        <v>2001</v>
      </c>
      <c r="P11" s="961" t="s">
        <v>2002</v>
      </c>
      <c r="S11" s="961" t="s">
        <v>949</v>
      </c>
      <c r="T11" s="961" t="s">
        <v>2003</v>
      </c>
      <c r="V11" s="1405" t="s">
        <v>1983</v>
      </c>
      <c r="W11" s="1405" t="s">
        <v>2004</v>
      </c>
      <c r="X11" s="1406"/>
      <c r="Z11" s="1402">
        <v>2025</v>
      </c>
      <c r="AB11" s="961" t="s">
        <v>2005</v>
      </c>
      <c r="AF11" s="961" t="s">
        <v>2006</v>
      </c>
      <c r="AJ11" s="1413" t="s">
        <v>2007</v>
      </c>
      <c r="AK11" s="1412" t="s">
        <v>1996</v>
      </c>
    </row>
    <row r="12" spans="1:56">
      <c r="A12" s="961" t="s">
        <v>1136</v>
      </c>
      <c r="B12" s="961" t="s">
        <v>1134</v>
      </c>
      <c r="C12" s="961" t="str">
        <f t="shared" si="0"/>
        <v>AS-American Samoa</v>
      </c>
      <c r="D12" s="1398" t="s">
        <v>2008</v>
      </c>
      <c r="E12" s="961">
        <v>1705</v>
      </c>
      <c r="F12" s="961" t="s">
        <v>1998</v>
      </c>
      <c r="G12" s="961">
        <v>1705</v>
      </c>
      <c r="H12" s="961" t="s">
        <v>1272</v>
      </c>
      <c r="I12" s="961">
        <f t="shared" si="1"/>
        <v>2027</v>
      </c>
      <c r="J12" s="961">
        <v>11</v>
      </c>
      <c r="L12" s="961" t="s">
        <v>2009</v>
      </c>
      <c r="M12" s="961" t="s">
        <v>2010</v>
      </c>
      <c r="O12" s="961" t="s">
        <v>2011</v>
      </c>
      <c r="P12" s="961" t="s">
        <v>2012</v>
      </c>
      <c r="S12" s="961" t="s">
        <v>2013</v>
      </c>
      <c r="T12" s="961" t="s">
        <v>2014</v>
      </c>
      <c r="V12" s="1408" t="s">
        <v>1996</v>
      </c>
      <c r="W12" s="1408" t="s">
        <v>2015</v>
      </c>
      <c r="X12" s="1409"/>
      <c r="Z12" s="1402">
        <v>2026</v>
      </c>
      <c r="AB12" s="961" t="s">
        <v>2016</v>
      </c>
      <c r="AF12" s="961" t="s">
        <v>2017</v>
      </c>
      <c r="AJ12" s="1413" t="s">
        <v>2018</v>
      </c>
      <c r="AK12" s="1412" t="s">
        <v>2019</v>
      </c>
    </row>
    <row r="13" spans="1:56">
      <c r="A13" s="961" t="s">
        <v>1139</v>
      </c>
      <c r="B13" s="961" t="s">
        <v>1137</v>
      </c>
      <c r="C13" s="961" t="str">
        <f t="shared" si="0"/>
        <v>AT-Austria</v>
      </c>
      <c r="D13" s="1398" t="s">
        <v>2020</v>
      </c>
      <c r="E13" s="961">
        <v>1705</v>
      </c>
      <c r="F13" s="961" t="s">
        <v>2021</v>
      </c>
      <c r="G13" s="961">
        <v>1705</v>
      </c>
      <c r="H13" s="961" t="s">
        <v>1394</v>
      </c>
      <c r="I13" s="961">
        <f t="shared" si="1"/>
        <v>2028</v>
      </c>
      <c r="J13" s="961">
        <v>12</v>
      </c>
      <c r="L13" s="961" t="s">
        <v>2022</v>
      </c>
      <c r="M13" s="961" t="s">
        <v>2023</v>
      </c>
      <c r="O13" s="961" t="s">
        <v>2024</v>
      </c>
      <c r="P13" s="961" t="s">
        <v>2025</v>
      </c>
      <c r="S13" s="961" t="s">
        <v>745</v>
      </c>
      <c r="T13" s="961" t="s">
        <v>2026</v>
      </c>
      <c r="V13" s="1405" t="s">
        <v>2019</v>
      </c>
      <c r="W13" s="1405" t="s">
        <v>2027</v>
      </c>
      <c r="X13" s="1406"/>
      <c r="Z13" s="1402">
        <v>2027</v>
      </c>
      <c r="AB13" s="961" t="s">
        <v>2028</v>
      </c>
      <c r="AJ13" s="1413" t="s">
        <v>2029</v>
      </c>
      <c r="AK13" s="1412" t="s">
        <v>2019</v>
      </c>
    </row>
    <row r="14" spans="1:56">
      <c r="A14" s="961" t="s">
        <v>1142</v>
      </c>
      <c r="B14" s="961" t="s">
        <v>1140</v>
      </c>
      <c r="C14" s="961" t="str">
        <f t="shared" si="0"/>
        <v>AU-Australia</v>
      </c>
      <c r="D14" s="1398" t="s">
        <v>2030</v>
      </c>
      <c r="E14" s="961">
        <v>1705</v>
      </c>
      <c r="F14" s="961" t="s">
        <v>2031</v>
      </c>
      <c r="G14" s="961">
        <v>1705</v>
      </c>
      <c r="H14" s="961" t="s">
        <v>1400</v>
      </c>
      <c r="I14" s="961">
        <f t="shared" si="1"/>
        <v>2029</v>
      </c>
      <c r="L14" s="961" t="s">
        <v>2032</v>
      </c>
      <c r="M14" s="961" t="s">
        <v>2033</v>
      </c>
      <c r="O14" s="961" t="s">
        <v>2034</v>
      </c>
      <c r="P14" s="961" t="s">
        <v>2035</v>
      </c>
      <c r="S14" s="961" t="s">
        <v>2036</v>
      </c>
      <c r="T14" s="961" t="s">
        <v>2037</v>
      </c>
      <c r="V14" s="1408" t="s">
        <v>2038</v>
      </c>
      <c r="W14" s="1408" t="s">
        <v>2039</v>
      </c>
      <c r="X14" s="1409"/>
      <c r="Z14" s="1402">
        <v>2028</v>
      </c>
      <c r="AJ14" s="1413" t="s">
        <v>2040</v>
      </c>
      <c r="AK14" s="1412" t="s">
        <v>2019</v>
      </c>
    </row>
    <row r="15" spans="1:56">
      <c r="A15" s="961" t="s">
        <v>1146</v>
      </c>
      <c r="B15" s="961" t="s">
        <v>1144</v>
      </c>
      <c r="C15" s="961" t="str">
        <f t="shared" si="0"/>
        <v>AW-Aruba</v>
      </c>
      <c r="D15" s="1398" t="s">
        <v>2041</v>
      </c>
      <c r="E15" s="961">
        <v>1705</v>
      </c>
      <c r="F15" s="961" t="s">
        <v>2042</v>
      </c>
      <c r="G15" s="961">
        <v>1705</v>
      </c>
      <c r="H15" s="961" t="s">
        <v>1696</v>
      </c>
      <c r="I15" s="961">
        <f t="shared" si="1"/>
        <v>2030</v>
      </c>
      <c r="L15" s="961" t="s">
        <v>2043</v>
      </c>
      <c r="M15" s="961" t="s">
        <v>2044</v>
      </c>
      <c r="O15" s="961" t="s">
        <v>2045</v>
      </c>
      <c r="P15" s="961" t="s">
        <v>2046</v>
      </c>
      <c r="S15" s="961" t="s">
        <v>2047</v>
      </c>
      <c r="T15" s="961" t="s">
        <v>2048</v>
      </c>
      <c r="V15" s="1405" t="s">
        <v>2049</v>
      </c>
      <c r="W15" s="1405" t="s">
        <v>2050</v>
      </c>
      <c r="X15" s="1406"/>
      <c r="Z15" s="1402">
        <v>2029</v>
      </c>
      <c r="AJ15" s="1414" t="s">
        <v>2051</v>
      </c>
      <c r="AK15" s="1403" t="s">
        <v>2038</v>
      </c>
    </row>
    <row r="16" spans="1:56">
      <c r="A16" s="961" t="s">
        <v>1149</v>
      </c>
      <c r="B16" s="961" t="s">
        <v>1147</v>
      </c>
      <c r="C16" s="961" t="str">
        <f t="shared" si="0"/>
        <v>AX-Aland Islands !Åland Islands</v>
      </c>
      <c r="D16" s="1398" t="s">
        <v>2052</v>
      </c>
      <c r="E16" s="961">
        <v>2200</v>
      </c>
      <c r="F16" s="961" t="s">
        <v>2053</v>
      </c>
      <c r="G16" s="961">
        <v>2200</v>
      </c>
      <c r="H16" s="961" t="s">
        <v>1596</v>
      </c>
      <c r="I16" s="961">
        <f t="shared" si="1"/>
        <v>2031</v>
      </c>
      <c r="L16" s="961" t="s">
        <v>2054</v>
      </c>
      <c r="M16" s="961" t="s">
        <v>2055</v>
      </c>
      <c r="O16" s="961" t="s">
        <v>2056</v>
      </c>
      <c r="P16" s="961" t="s">
        <v>2057</v>
      </c>
      <c r="S16" s="961" t="s">
        <v>2058</v>
      </c>
      <c r="T16" s="961" t="s">
        <v>2059</v>
      </c>
      <c r="V16" s="1408" t="s">
        <v>2060</v>
      </c>
      <c r="W16" s="1408" t="s">
        <v>2061</v>
      </c>
      <c r="X16" s="1409"/>
      <c r="Z16" s="1402">
        <v>2030</v>
      </c>
      <c r="AJ16" s="1414" t="s">
        <v>2062</v>
      </c>
      <c r="AK16" s="1403" t="s">
        <v>2063</v>
      </c>
    </row>
    <row r="17" spans="1:37">
      <c r="A17" s="961" t="s">
        <v>1151</v>
      </c>
      <c r="B17" s="961" t="s">
        <v>366</v>
      </c>
      <c r="C17" s="961" t="str">
        <f t="shared" si="0"/>
        <v>AZ-Azerbaijan</v>
      </c>
      <c r="D17" s="1398" t="s">
        <v>2064</v>
      </c>
      <c r="E17" s="961">
        <v>2220</v>
      </c>
      <c r="F17" s="961" t="s">
        <v>2065</v>
      </c>
      <c r="G17" s="961">
        <v>2220</v>
      </c>
      <c r="H17" s="961" t="s">
        <v>1162</v>
      </c>
      <c r="I17" s="961">
        <f t="shared" si="1"/>
        <v>2032</v>
      </c>
      <c r="L17" s="961" t="s">
        <v>2066</v>
      </c>
      <c r="M17" s="961" t="s">
        <v>2067</v>
      </c>
      <c r="O17" s="961" t="s">
        <v>2068</v>
      </c>
      <c r="P17" s="961" t="s">
        <v>2069</v>
      </c>
      <c r="S17" s="961" t="s">
        <v>2070</v>
      </c>
      <c r="T17" s="961" t="s">
        <v>2071</v>
      </c>
      <c r="V17" s="1405" t="s">
        <v>2072</v>
      </c>
      <c r="W17" s="1405" t="s">
        <v>2073</v>
      </c>
      <c r="X17" s="1406"/>
      <c r="Z17" s="1402">
        <v>2031</v>
      </c>
      <c r="AJ17" s="961" t="s">
        <v>2074</v>
      </c>
      <c r="AK17" s="1403" t="s">
        <v>2060</v>
      </c>
    </row>
    <row r="18" spans="1:37">
      <c r="A18" s="961" t="s">
        <v>1154</v>
      </c>
      <c r="B18" s="961" t="s">
        <v>1152</v>
      </c>
      <c r="C18" s="961" t="str">
        <f t="shared" si="0"/>
        <v>BA-Bosnia and Herzegovina</v>
      </c>
      <c r="D18" s="1398" t="s">
        <v>2075</v>
      </c>
      <c r="E18" s="961">
        <v>2235</v>
      </c>
      <c r="F18" s="961" t="s">
        <v>2076</v>
      </c>
      <c r="G18" s="961">
        <v>2235</v>
      </c>
      <c r="H18" s="961" t="s">
        <v>1326</v>
      </c>
      <c r="I18" s="961">
        <f t="shared" si="1"/>
        <v>2033</v>
      </c>
      <c r="L18" s="961" t="s">
        <v>2077</v>
      </c>
      <c r="M18" s="961" t="s">
        <v>2078</v>
      </c>
      <c r="O18" s="961" t="s">
        <v>2079</v>
      </c>
      <c r="P18" s="961" t="s">
        <v>2080</v>
      </c>
      <c r="S18" s="961" t="s">
        <v>2081</v>
      </c>
      <c r="T18" s="961" t="s">
        <v>2082</v>
      </c>
      <c r="V18" s="1408" t="s">
        <v>2083</v>
      </c>
      <c r="W18" s="1408" t="s">
        <v>2084</v>
      </c>
      <c r="X18" s="1409"/>
      <c r="Z18" s="1402">
        <v>2032</v>
      </c>
      <c r="AJ18" s="961" t="s">
        <v>2085</v>
      </c>
      <c r="AK18" s="1403" t="s">
        <v>2086</v>
      </c>
    </row>
    <row r="19" spans="1:37">
      <c r="A19" s="961" t="s">
        <v>1157</v>
      </c>
      <c r="B19" s="961" t="s">
        <v>1155</v>
      </c>
      <c r="C19" s="961" t="str">
        <f t="shared" si="0"/>
        <v>BB-Barbados</v>
      </c>
      <c r="D19" s="1398" t="s">
        <v>2087</v>
      </c>
      <c r="E19" s="961">
        <v>2239</v>
      </c>
      <c r="F19" s="961" t="s">
        <v>2088</v>
      </c>
      <c r="G19" s="961">
        <v>2239</v>
      </c>
      <c r="H19" s="961" t="s">
        <v>1326</v>
      </c>
      <c r="I19" s="961">
        <f t="shared" si="1"/>
        <v>2034</v>
      </c>
      <c r="L19" s="961" t="s">
        <v>2089</v>
      </c>
      <c r="M19" s="961" t="s">
        <v>2090</v>
      </c>
      <c r="O19" s="961" t="s">
        <v>2091</v>
      </c>
      <c r="P19" s="961" t="s">
        <v>2091</v>
      </c>
      <c r="V19" s="1405" t="s">
        <v>2092</v>
      </c>
      <c r="W19" s="1405" t="s">
        <v>2093</v>
      </c>
      <c r="X19" s="1406"/>
      <c r="Z19" s="1402">
        <v>2033</v>
      </c>
      <c r="AJ19" s="1414" t="s">
        <v>2094</v>
      </c>
      <c r="AK19" s="1403" t="s">
        <v>2095</v>
      </c>
    </row>
    <row r="20" spans="1:37">
      <c r="A20" s="961" t="s">
        <v>1160</v>
      </c>
      <c r="B20" s="961" t="s">
        <v>1158</v>
      </c>
      <c r="C20" s="961" t="str">
        <f t="shared" si="0"/>
        <v>BD-Bangladesh</v>
      </c>
      <c r="D20" s="1398" t="s">
        <v>2096</v>
      </c>
      <c r="E20" s="961">
        <v>2261</v>
      </c>
      <c r="F20" s="961" t="s">
        <v>2097</v>
      </c>
      <c r="G20" s="961">
        <v>2261</v>
      </c>
      <c r="H20" s="961" t="s">
        <v>1230</v>
      </c>
      <c r="I20" s="961">
        <f t="shared" si="1"/>
        <v>2035</v>
      </c>
      <c r="L20" s="961" t="s">
        <v>2098</v>
      </c>
      <c r="M20" s="961" t="s">
        <v>2099</v>
      </c>
      <c r="O20" s="961" t="s">
        <v>2100</v>
      </c>
      <c r="P20" s="961" t="s">
        <v>2101</v>
      </c>
      <c r="V20" s="1408" t="s">
        <v>2102</v>
      </c>
      <c r="W20" s="1408" t="s">
        <v>2103</v>
      </c>
      <c r="X20" s="1409"/>
      <c r="Z20" s="1402">
        <v>2034</v>
      </c>
      <c r="AJ20" s="1413" t="s">
        <v>2104</v>
      </c>
      <c r="AK20" s="1412" t="s">
        <v>2105</v>
      </c>
    </row>
    <row r="21" spans="1:37">
      <c r="A21" s="961" t="s">
        <v>1163</v>
      </c>
      <c r="B21" s="961" t="s">
        <v>1161</v>
      </c>
      <c r="C21" s="961" t="str">
        <f t="shared" si="0"/>
        <v>BE-Belgium</v>
      </c>
      <c r="D21" s="1398"/>
      <c r="E21" s="961">
        <v>2265</v>
      </c>
      <c r="F21" s="961" t="s">
        <v>2106</v>
      </c>
      <c r="G21" s="961">
        <v>2265</v>
      </c>
      <c r="H21" s="961" t="s">
        <v>1138</v>
      </c>
      <c r="I21" s="961">
        <f t="shared" si="1"/>
        <v>2036</v>
      </c>
      <c r="L21" s="961" t="s">
        <v>2107</v>
      </c>
      <c r="M21" s="961" t="s">
        <v>2108</v>
      </c>
      <c r="O21" s="961" t="s">
        <v>2109</v>
      </c>
      <c r="P21" s="961" t="s">
        <v>2110</v>
      </c>
      <c r="V21" s="1405" t="s">
        <v>2105</v>
      </c>
      <c r="W21" s="1405" t="s">
        <v>2111</v>
      </c>
      <c r="X21" s="1406"/>
      <c r="Z21" s="1402">
        <v>2035</v>
      </c>
      <c r="AJ21" s="1413" t="s">
        <v>2104</v>
      </c>
      <c r="AK21" s="1413" t="s">
        <v>2112</v>
      </c>
    </row>
    <row r="22" spans="1:37">
      <c r="A22" s="961" t="s">
        <v>1166</v>
      </c>
      <c r="B22" s="961" t="s">
        <v>1164</v>
      </c>
      <c r="C22" s="961" t="str">
        <f t="shared" si="0"/>
        <v>BF-Burkina Faso</v>
      </c>
      <c r="D22" s="1398" t="s">
        <v>2113</v>
      </c>
      <c r="E22" s="961">
        <v>2270</v>
      </c>
      <c r="F22" s="961" t="s">
        <v>2114</v>
      </c>
      <c r="G22" s="961">
        <v>2270</v>
      </c>
      <c r="H22" s="961" t="s">
        <v>1332</v>
      </c>
      <c r="I22" s="961">
        <f t="shared" si="1"/>
        <v>2037</v>
      </c>
      <c r="L22" s="961" t="s">
        <v>2115</v>
      </c>
      <c r="M22" s="961" t="s">
        <v>2116</v>
      </c>
      <c r="O22" s="961" t="s">
        <v>2117</v>
      </c>
      <c r="P22" s="961" t="s">
        <v>2118</v>
      </c>
      <c r="V22" s="1408" t="s">
        <v>2119</v>
      </c>
      <c r="W22" s="1408" t="s">
        <v>2120</v>
      </c>
      <c r="X22" s="1409"/>
      <c r="Z22" s="1402">
        <v>2036</v>
      </c>
      <c r="AJ22" s="1415" t="s">
        <v>2121</v>
      </c>
      <c r="AK22" s="1412" t="s">
        <v>2122</v>
      </c>
    </row>
    <row r="23" spans="1:37">
      <c r="A23" s="961" t="s">
        <v>1169</v>
      </c>
      <c r="B23" s="961" t="s">
        <v>1167</v>
      </c>
      <c r="C23" s="961" t="str">
        <f t="shared" si="0"/>
        <v>BG-Bulgaria</v>
      </c>
      <c r="D23" s="1398" t="s">
        <v>2123</v>
      </c>
      <c r="E23" s="961">
        <v>2274</v>
      </c>
      <c r="F23" s="961" t="s">
        <v>2124</v>
      </c>
      <c r="G23" s="961">
        <v>2274</v>
      </c>
      <c r="H23" s="961" t="s">
        <v>1332</v>
      </c>
      <c r="I23" s="961">
        <f t="shared" si="1"/>
        <v>2038</v>
      </c>
      <c r="L23" s="961" t="s">
        <v>2125</v>
      </c>
      <c r="M23" s="961" t="s">
        <v>2126</v>
      </c>
      <c r="O23" s="961" t="s">
        <v>2127</v>
      </c>
      <c r="P23" s="961" t="s">
        <v>2128</v>
      </c>
      <c r="V23" s="1405" t="s">
        <v>2112</v>
      </c>
      <c r="W23" s="1405" t="s">
        <v>2129</v>
      </c>
      <c r="X23" s="1406"/>
      <c r="Z23" s="1402">
        <v>2037</v>
      </c>
      <c r="AJ23" s="1413" t="s">
        <v>2104</v>
      </c>
      <c r="AK23" s="1413" t="s">
        <v>2122</v>
      </c>
    </row>
    <row r="24" spans="1:37" ht="15">
      <c r="A24" s="961" t="s">
        <v>1172</v>
      </c>
      <c r="B24" s="961" t="s">
        <v>1170</v>
      </c>
      <c r="C24" s="961" t="str">
        <f t="shared" si="0"/>
        <v>BH-Bahrain</v>
      </c>
      <c r="D24" s="1398" t="s">
        <v>2130</v>
      </c>
      <c r="E24" s="961">
        <v>2285</v>
      </c>
      <c r="F24" s="961" t="s">
        <v>2131</v>
      </c>
      <c r="G24" s="961">
        <v>2285</v>
      </c>
      <c r="H24" s="961" t="s">
        <v>1407</v>
      </c>
      <c r="I24" s="961">
        <f t="shared" si="1"/>
        <v>2039</v>
      </c>
      <c r="L24" s="961" t="s">
        <v>2132</v>
      </c>
      <c r="M24" s="961" t="s">
        <v>2133</v>
      </c>
      <c r="O24" s="961" t="s">
        <v>2134</v>
      </c>
      <c r="P24" s="961" t="s">
        <v>2135</v>
      </c>
      <c r="V24" s="1408" t="s">
        <v>2122</v>
      </c>
      <c r="W24" s="1408" t="s">
        <v>2136</v>
      </c>
      <c r="X24" s="1409"/>
      <c r="Z24" s="1402">
        <v>2038</v>
      </c>
      <c r="AJ24" s="1416" t="s">
        <v>1995</v>
      </c>
      <c r="AK24" s="961" t="s">
        <v>2137</v>
      </c>
    </row>
    <row r="25" spans="1:37">
      <c r="A25" s="961" t="s">
        <v>1175</v>
      </c>
      <c r="B25" s="961" t="s">
        <v>1173</v>
      </c>
      <c r="C25" s="961" t="str">
        <f t="shared" si="0"/>
        <v>BI-Burundi</v>
      </c>
      <c r="D25" s="1398" t="s">
        <v>2138</v>
      </c>
      <c r="E25" s="961">
        <v>2290</v>
      </c>
      <c r="F25" s="961" t="s">
        <v>2139</v>
      </c>
      <c r="G25" s="961">
        <v>2290</v>
      </c>
      <c r="H25" s="961" t="s">
        <v>1138</v>
      </c>
      <c r="I25" s="961">
        <f t="shared" si="1"/>
        <v>2040</v>
      </c>
      <c r="L25" s="961" t="s">
        <v>2140</v>
      </c>
      <c r="M25" s="961" t="s">
        <v>2141</v>
      </c>
      <c r="O25" s="961" t="s">
        <v>2142</v>
      </c>
      <c r="P25" s="961" t="s">
        <v>2143</v>
      </c>
      <c r="V25" s="1405" t="s">
        <v>2137</v>
      </c>
      <c r="W25" s="1405" t="s">
        <v>2144</v>
      </c>
      <c r="X25" s="1406"/>
      <c r="Z25" s="1402">
        <v>2039</v>
      </c>
      <c r="AJ25" s="1413" t="s">
        <v>2145</v>
      </c>
      <c r="AK25" s="1412" t="s">
        <v>2146</v>
      </c>
    </row>
    <row r="26" spans="1:37">
      <c r="A26" s="961" t="s">
        <v>1178</v>
      </c>
      <c r="B26" s="961" t="s">
        <v>1176</v>
      </c>
      <c r="C26" s="961" t="str">
        <f t="shared" si="0"/>
        <v>BJ-Benin</v>
      </c>
      <c r="D26" s="1398"/>
      <c r="E26" s="961">
        <v>2293</v>
      </c>
      <c r="F26" s="961" t="s">
        <v>2147</v>
      </c>
      <c r="G26" s="961">
        <v>2293</v>
      </c>
      <c r="H26" s="961" t="s">
        <v>1138</v>
      </c>
      <c r="I26" s="961">
        <f t="shared" si="1"/>
        <v>2041</v>
      </c>
      <c r="L26" s="961" t="s">
        <v>2148</v>
      </c>
      <c r="M26" s="961" t="s">
        <v>2149</v>
      </c>
      <c r="O26" s="961" t="s">
        <v>2150</v>
      </c>
      <c r="P26" s="961" t="s">
        <v>2151</v>
      </c>
      <c r="V26" s="1408" t="s">
        <v>2152</v>
      </c>
      <c r="W26" s="1408" t="s">
        <v>2153</v>
      </c>
      <c r="X26" s="1409"/>
      <c r="Z26" s="1402">
        <v>2040</v>
      </c>
      <c r="AJ26" s="1413" t="s">
        <v>2145</v>
      </c>
      <c r="AK26" s="1413" t="s">
        <v>2154</v>
      </c>
    </row>
    <row r="27" spans="1:37">
      <c r="A27" s="961" t="s">
        <v>1181</v>
      </c>
      <c r="B27" s="961" t="s">
        <v>1179</v>
      </c>
      <c r="C27" s="961" t="str">
        <f t="shared" si="0"/>
        <v>BL-Saint Barthelemy !Saint Barthélemy</v>
      </c>
      <c r="D27" s="1398" t="s">
        <v>2155</v>
      </c>
      <c r="E27" s="961">
        <v>2300</v>
      </c>
      <c r="F27" s="961" t="s">
        <v>2156</v>
      </c>
      <c r="G27" s="961">
        <v>2300</v>
      </c>
      <c r="H27" s="961" t="s">
        <v>1278</v>
      </c>
      <c r="I27" s="961">
        <f t="shared" si="1"/>
        <v>2042</v>
      </c>
      <c r="L27" s="961" t="s">
        <v>2157</v>
      </c>
      <c r="M27" s="961" t="s">
        <v>2158</v>
      </c>
      <c r="O27" s="961" t="s">
        <v>2159</v>
      </c>
      <c r="P27" s="961" t="s">
        <v>2160</v>
      </c>
      <c r="V27" s="1405" t="s">
        <v>2146</v>
      </c>
      <c r="W27" s="1405" t="s">
        <v>2161</v>
      </c>
      <c r="X27" s="1406"/>
      <c r="Z27" s="1402">
        <v>2041</v>
      </c>
      <c r="AJ27" s="1415" t="s">
        <v>2162</v>
      </c>
      <c r="AK27" s="1412" t="s">
        <v>2163</v>
      </c>
    </row>
    <row r="28" spans="1:37" ht="15">
      <c r="A28" s="961" t="s">
        <v>1184</v>
      </c>
      <c r="B28" s="961" t="s">
        <v>1182</v>
      </c>
      <c r="C28" s="961" t="str">
        <f t="shared" si="0"/>
        <v>BM-Bermuda</v>
      </c>
      <c r="D28" s="1398" t="s">
        <v>2164</v>
      </c>
      <c r="E28" s="961">
        <v>2300</v>
      </c>
      <c r="F28" s="961" t="s">
        <v>2165</v>
      </c>
      <c r="G28" s="961">
        <v>2300</v>
      </c>
      <c r="H28" s="961" t="s">
        <v>1311</v>
      </c>
      <c r="I28" s="961">
        <f t="shared" si="1"/>
        <v>2043</v>
      </c>
      <c r="L28" s="961" t="s">
        <v>2166</v>
      </c>
      <c r="M28" s="961" t="s">
        <v>2167</v>
      </c>
      <c r="O28" s="961" t="s">
        <v>2168</v>
      </c>
      <c r="P28" s="961" t="s">
        <v>2169</v>
      </c>
      <c r="V28" s="1408" t="s">
        <v>2170</v>
      </c>
      <c r="W28" s="1408" t="s">
        <v>2171</v>
      </c>
      <c r="X28" s="1409"/>
      <c r="Z28" s="1402">
        <v>2042</v>
      </c>
      <c r="AJ28" s="1417" t="s">
        <v>2172</v>
      </c>
      <c r="AK28" s="1412" t="s">
        <v>2163</v>
      </c>
    </row>
    <row r="29" spans="1:37">
      <c r="A29" s="961" t="s">
        <v>1187</v>
      </c>
      <c r="B29" s="961" t="s">
        <v>1185</v>
      </c>
      <c r="C29" s="961" t="str">
        <f t="shared" si="0"/>
        <v>BN-Brunei Darussalam</v>
      </c>
      <c r="D29" s="1398" t="s">
        <v>2173</v>
      </c>
      <c r="E29" s="961">
        <v>2300</v>
      </c>
      <c r="F29" s="961" t="s">
        <v>2174</v>
      </c>
      <c r="G29" s="961">
        <v>2300</v>
      </c>
      <c r="H29" s="961" t="s">
        <v>1278</v>
      </c>
      <c r="I29" s="961">
        <f t="shared" si="1"/>
        <v>2044</v>
      </c>
      <c r="L29" s="961" t="s">
        <v>2175</v>
      </c>
      <c r="M29" s="961" t="s">
        <v>2176</v>
      </c>
      <c r="O29" s="961" t="s">
        <v>2177</v>
      </c>
      <c r="P29" s="961" t="s">
        <v>2178</v>
      </c>
      <c r="V29" s="1405" t="s">
        <v>2179</v>
      </c>
      <c r="W29" s="1405" t="s">
        <v>1992</v>
      </c>
      <c r="X29" s="1406"/>
      <c r="Z29" s="1402">
        <v>2043</v>
      </c>
      <c r="AJ29" s="1413" t="s">
        <v>2180</v>
      </c>
      <c r="AK29" s="1412" t="s">
        <v>2181</v>
      </c>
    </row>
    <row r="30" spans="1:37" ht="15">
      <c r="A30" s="961" t="s">
        <v>1190</v>
      </c>
      <c r="B30" s="961" t="s">
        <v>1188</v>
      </c>
      <c r="C30" s="961" t="str">
        <f t="shared" si="0"/>
        <v>BO-Bolivia (Plurinational State of)</v>
      </c>
      <c r="D30" s="1398" t="s">
        <v>2182</v>
      </c>
      <c r="E30" s="961">
        <v>2300</v>
      </c>
      <c r="F30" s="961" t="s">
        <v>2183</v>
      </c>
      <c r="G30" s="961">
        <v>2300</v>
      </c>
      <c r="H30" s="961" t="s">
        <v>1687</v>
      </c>
      <c r="I30" s="961">
        <f t="shared" si="1"/>
        <v>2045</v>
      </c>
      <c r="L30" s="961" t="s">
        <v>2184</v>
      </c>
      <c r="M30" s="961" t="s">
        <v>2185</v>
      </c>
      <c r="O30" s="961" t="s">
        <v>2186</v>
      </c>
      <c r="P30" s="961" t="s">
        <v>2187</v>
      </c>
      <c r="V30" s="1408" t="s">
        <v>2163</v>
      </c>
      <c r="W30" s="1408" t="s">
        <v>2188</v>
      </c>
      <c r="X30" s="1409"/>
      <c r="Z30" s="1402">
        <v>2044</v>
      </c>
      <c r="AJ30" s="1417" t="s">
        <v>2189</v>
      </c>
      <c r="AK30" s="1412" t="s">
        <v>2181</v>
      </c>
    </row>
    <row r="31" spans="1:37">
      <c r="A31" s="961" t="s">
        <v>1193</v>
      </c>
      <c r="B31" s="961" t="s">
        <v>1191</v>
      </c>
      <c r="C31" s="961" t="str">
        <f t="shared" si="0"/>
        <v>BQ-Bonaire, Sint Eustatius and Saba</v>
      </c>
      <c r="D31" s="1398" t="s">
        <v>2190</v>
      </c>
      <c r="E31" s="961">
        <v>2352</v>
      </c>
      <c r="F31" s="961" t="s">
        <v>2191</v>
      </c>
      <c r="G31" s="961">
        <v>2352</v>
      </c>
      <c r="H31" s="961" t="s">
        <v>1269</v>
      </c>
      <c r="I31" s="961">
        <f t="shared" si="1"/>
        <v>2046</v>
      </c>
      <c r="L31" s="961" t="s">
        <v>2192</v>
      </c>
      <c r="M31" s="961" t="s">
        <v>2193</v>
      </c>
      <c r="O31" s="961" t="s">
        <v>2194</v>
      </c>
      <c r="P31" s="961" t="s">
        <v>2195</v>
      </c>
      <c r="V31" s="1405" t="s">
        <v>2181</v>
      </c>
      <c r="W31" s="1405" t="s">
        <v>2196</v>
      </c>
      <c r="X31" s="1406"/>
      <c r="Z31" s="1402">
        <v>2045</v>
      </c>
      <c r="AJ31" s="961" t="s">
        <v>2197</v>
      </c>
      <c r="AK31" s="1403" t="s">
        <v>2198</v>
      </c>
    </row>
    <row r="32" spans="1:37">
      <c r="A32" s="961" t="s">
        <v>1196</v>
      </c>
      <c r="B32" s="961" t="s">
        <v>1194</v>
      </c>
      <c r="C32" s="961" t="str">
        <f t="shared" si="0"/>
        <v>BR-Brazil</v>
      </c>
      <c r="D32" s="1398" t="s">
        <v>2199</v>
      </c>
      <c r="E32" s="961">
        <v>2356</v>
      </c>
      <c r="F32" s="961" t="s">
        <v>2200</v>
      </c>
      <c r="G32" s="961">
        <v>2356</v>
      </c>
      <c r="H32" s="961" t="s">
        <v>1702</v>
      </c>
      <c r="I32" s="961">
        <f t="shared" si="1"/>
        <v>2047</v>
      </c>
      <c r="L32" s="961" t="s">
        <v>2201</v>
      </c>
      <c r="M32" s="961" t="s">
        <v>2202</v>
      </c>
      <c r="O32" s="961" t="s">
        <v>2203</v>
      </c>
      <c r="P32" s="961" t="s">
        <v>2204</v>
      </c>
      <c r="V32" s="1408" t="s">
        <v>2198</v>
      </c>
      <c r="W32" s="1408" t="s">
        <v>2205</v>
      </c>
      <c r="X32" s="1409"/>
      <c r="Z32" s="1402">
        <v>2046</v>
      </c>
      <c r="AJ32" s="961" t="s">
        <v>2206</v>
      </c>
      <c r="AK32" s="1403" t="s">
        <v>2207</v>
      </c>
    </row>
    <row r="33" spans="1:37">
      <c r="A33" s="961" t="s">
        <v>1199</v>
      </c>
      <c r="B33" s="961" t="s">
        <v>1197</v>
      </c>
      <c r="C33" s="961" t="str">
        <f t="shared" si="0"/>
        <v>BS-Bahamas</v>
      </c>
      <c r="D33" s="1398" t="s">
        <v>2208</v>
      </c>
      <c r="E33" s="961">
        <v>2359</v>
      </c>
      <c r="F33" s="961" t="s">
        <v>2209</v>
      </c>
      <c r="G33" s="961">
        <v>2359</v>
      </c>
      <c r="H33" s="961" t="s">
        <v>1635</v>
      </c>
      <c r="I33" s="961">
        <f t="shared" si="1"/>
        <v>2048</v>
      </c>
      <c r="L33" s="961" t="s">
        <v>2210</v>
      </c>
      <c r="M33" s="961" t="s">
        <v>2211</v>
      </c>
      <c r="O33" s="961" t="s">
        <v>2212</v>
      </c>
      <c r="P33" s="961" t="s">
        <v>2213</v>
      </c>
      <c r="V33" s="1405" t="s">
        <v>2207</v>
      </c>
      <c r="W33" s="1405" t="s">
        <v>2214</v>
      </c>
      <c r="X33" s="1406"/>
      <c r="Z33" s="1402">
        <v>2047</v>
      </c>
      <c r="AJ33" s="961" t="s">
        <v>2215</v>
      </c>
      <c r="AK33" s="1403" t="s">
        <v>2216</v>
      </c>
    </row>
    <row r="34" spans="1:37" ht="15">
      <c r="A34" s="961" t="s">
        <v>1202</v>
      </c>
      <c r="B34" s="961" t="s">
        <v>1200</v>
      </c>
      <c r="C34" s="961" t="str">
        <f t="shared" si="0"/>
        <v>BT-Bhutan</v>
      </c>
      <c r="D34" s="1398" t="s">
        <v>2217</v>
      </c>
      <c r="E34" s="961">
        <v>2400</v>
      </c>
      <c r="F34" s="961" t="s">
        <v>2218</v>
      </c>
      <c r="G34" s="961">
        <v>2400</v>
      </c>
      <c r="H34" s="961" t="s">
        <v>1434</v>
      </c>
      <c r="I34" s="961">
        <f t="shared" si="1"/>
        <v>2049</v>
      </c>
      <c r="L34" s="961" t="s">
        <v>2219</v>
      </c>
      <c r="M34" s="961" t="s">
        <v>2220</v>
      </c>
      <c r="O34" s="961" t="s">
        <v>2221</v>
      </c>
      <c r="P34" s="961" t="s">
        <v>2222</v>
      </c>
      <c r="V34" s="1408" t="s">
        <v>2216</v>
      </c>
      <c r="W34" s="1408" t="s">
        <v>2223</v>
      </c>
      <c r="X34" s="1409"/>
      <c r="Z34" s="1402">
        <v>2048</v>
      </c>
      <c r="AJ34" s="1417" t="s">
        <v>2194</v>
      </c>
      <c r="AK34" s="1412" t="s">
        <v>2224</v>
      </c>
    </row>
    <row r="35" spans="1:37">
      <c r="A35" s="961" t="s">
        <v>1205</v>
      </c>
      <c r="B35" s="961" t="s">
        <v>1203</v>
      </c>
      <c r="C35" s="961" t="str">
        <f t="shared" si="0"/>
        <v>BV-Bouvet Island</v>
      </c>
      <c r="D35" s="1398" t="s">
        <v>2225</v>
      </c>
      <c r="E35" s="961">
        <v>2410</v>
      </c>
      <c r="F35" s="961" t="s">
        <v>2226</v>
      </c>
      <c r="G35" s="961">
        <v>2410</v>
      </c>
      <c r="H35" s="961" t="s">
        <v>1434</v>
      </c>
      <c r="I35" s="961">
        <f t="shared" ref="I35:I75" si="2">1+I34</f>
        <v>2050</v>
      </c>
      <c r="L35" s="961" t="s">
        <v>2227</v>
      </c>
      <c r="M35" s="961" t="s">
        <v>2228</v>
      </c>
      <c r="O35" s="961" t="s">
        <v>2229</v>
      </c>
      <c r="P35" s="961" t="s">
        <v>2230</v>
      </c>
      <c r="V35" s="1405" t="s">
        <v>2231</v>
      </c>
      <c r="W35" s="1405" t="s">
        <v>2232</v>
      </c>
      <c r="X35" s="1406"/>
      <c r="Z35" s="1402">
        <v>2049</v>
      </c>
      <c r="AJ35" s="961" t="s">
        <v>2233</v>
      </c>
      <c r="AK35" s="1403" t="s">
        <v>2231</v>
      </c>
    </row>
    <row r="36" spans="1:37">
      <c r="A36" s="961" t="s">
        <v>1208</v>
      </c>
      <c r="B36" s="961" t="s">
        <v>1206</v>
      </c>
      <c r="C36" s="961" t="str">
        <f t="shared" si="0"/>
        <v>BW-Botswana</v>
      </c>
      <c r="D36" s="1398" t="s">
        <v>2234</v>
      </c>
      <c r="E36" s="961">
        <v>2440</v>
      </c>
      <c r="F36" s="961" t="s">
        <v>2235</v>
      </c>
      <c r="G36" s="961">
        <v>2440</v>
      </c>
      <c r="H36" s="961" t="s">
        <v>1305</v>
      </c>
      <c r="I36" s="961">
        <f t="shared" si="2"/>
        <v>2051</v>
      </c>
      <c r="L36" s="961" t="s">
        <v>2236</v>
      </c>
      <c r="M36" s="961" t="s">
        <v>2237</v>
      </c>
      <c r="O36" s="961" t="s">
        <v>2238</v>
      </c>
      <c r="P36" s="961" t="s">
        <v>2239</v>
      </c>
      <c r="V36" s="1408" t="s">
        <v>2240</v>
      </c>
      <c r="W36" s="1408" t="s">
        <v>2241</v>
      </c>
      <c r="X36" s="1409"/>
      <c r="Z36" s="1402">
        <v>2050</v>
      </c>
      <c r="AJ36" s="1413" t="s">
        <v>2180</v>
      </c>
      <c r="AK36" s="1413" t="s">
        <v>2240</v>
      </c>
    </row>
    <row r="37" spans="1:37">
      <c r="A37" s="961" t="s">
        <v>1210</v>
      </c>
      <c r="B37" s="961" t="s">
        <v>722</v>
      </c>
      <c r="C37" s="961" t="str">
        <f t="shared" si="0"/>
        <v>BY-Belarus</v>
      </c>
      <c r="D37" s="1398" t="s">
        <v>2242</v>
      </c>
      <c r="E37" s="961">
        <v>2460</v>
      </c>
      <c r="F37" s="961" t="s">
        <v>2243</v>
      </c>
      <c r="G37" s="961">
        <v>2460</v>
      </c>
      <c r="H37" s="961" t="s">
        <v>1650</v>
      </c>
      <c r="I37" s="961">
        <f t="shared" si="2"/>
        <v>2052</v>
      </c>
      <c r="L37" s="961" t="s">
        <v>2244</v>
      </c>
      <c r="M37" s="961" t="s">
        <v>2245</v>
      </c>
      <c r="O37" s="961" t="s">
        <v>2246</v>
      </c>
      <c r="P37" s="961" t="s">
        <v>2247</v>
      </c>
      <c r="V37" s="1405" t="s">
        <v>2248</v>
      </c>
      <c r="W37" s="1405" t="s">
        <v>2249</v>
      </c>
      <c r="X37" s="1406"/>
      <c r="Z37" s="1402">
        <v>2051</v>
      </c>
      <c r="AJ37" s="1413" t="s">
        <v>2180</v>
      </c>
      <c r="AK37" s="1413" t="s">
        <v>2250</v>
      </c>
    </row>
    <row r="38" spans="1:37">
      <c r="A38" s="961" t="s">
        <v>1213</v>
      </c>
      <c r="B38" s="961" t="s">
        <v>1211</v>
      </c>
      <c r="C38" s="961" t="str">
        <f t="shared" si="0"/>
        <v>BZ-Belize</v>
      </c>
      <c r="D38" s="1398" t="s">
        <v>2251</v>
      </c>
      <c r="E38" s="961">
        <v>2600</v>
      </c>
      <c r="F38" s="961" t="s">
        <v>2252</v>
      </c>
      <c r="G38" s="961">
        <v>2600</v>
      </c>
      <c r="H38" s="961" t="s">
        <v>785</v>
      </c>
      <c r="I38" s="961">
        <f t="shared" si="2"/>
        <v>2053</v>
      </c>
      <c r="L38" s="961" t="s">
        <v>2253</v>
      </c>
      <c r="M38" s="961" t="s">
        <v>2254</v>
      </c>
      <c r="O38" s="961" t="s">
        <v>2255</v>
      </c>
      <c r="P38" s="961" t="s">
        <v>2256</v>
      </c>
      <c r="V38" s="1405" t="s">
        <v>2257</v>
      </c>
      <c r="W38" s="1405" t="s">
        <v>2258</v>
      </c>
      <c r="X38" s="1406"/>
      <c r="Z38" s="1402">
        <v>2052</v>
      </c>
      <c r="AJ38" s="961" t="s">
        <v>2259</v>
      </c>
      <c r="AK38" s="1403" t="s">
        <v>2260</v>
      </c>
    </row>
    <row r="39" spans="1:37" ht="15">
      <c r="A39" s="961" t="s">
        <v>1216</v>
      </c>
      <c r="B39" s="961" t="s">
        <v>1214</v>
      </c>
      <c r="C39" s="961" t="str">
        <f t="shared" si="0"/>
        <v>CA-Canada</v>
      </c>
      <c r="D39" s="1398" t="s">
        <v>2261</v>
      </c>
      <c r="E39" s="961">
        <v>2600</v>
      </c>
      <c r="F39" s="961" t="s">
        <v>2252</v>
      </c>
      <c r="G39" s="961">
        <v>2600</v>
      </c>
      <c r="H39" s="961" t="s">
        <v>785</v>
      </c>
      <c r="I39" s="961">
        <f t="shared" si="2"/>
        <v>2054</v>
      </c>
      <c r="L39" s="961" t="s">
        <v>2262</v>
      </c>
      <c r="M39" s="961" t="s">
        <v>2263</v>
      </c>
      <c r="O39" s="961" t="s">
        <v>2257</v>
      </c>
      <c r="P39" s="961" t="s">
        <v>2264</v>
      </c>
      <c r="V39" s="1408" t="s">
        <v>2265</v>
      </c>
      <c r="W39" s="1408" t="s">
        <v>2266</v>
      </c>
      <c r="X39" s="1409"/>
      <c r="Z39" s="1402">
        <v>2053</v>
      </c>
      <c r="AJ39" s="1417" t="s">
        <v>1888</v>
      </c>
      <c r="AK39" s="1412" t="s">
        <v>2257</v>
      </c>
    </row>
    <row r="40" spans="1:37" ht="15">
      <c r="A40" s="961" t="s">
        <v>1220</v>
      </c>
      <c r="B40" s="961" t="s">
        <v>1218</v>
      </c>
      <c r="C40" s="961" t="str">
        <f t="shared" si="0"/>
        <v>CC-Cocos (Keeling) Islands</v>
      </c>
      <c r="D40" s="1398" t="s">
        <v>2267</v>
      </c>
      <c r="E40" s="961">
        <v>2600</v>
      </c>
      <c r="F40" s="961" t="s">
        <v>2268</v>
      </c>
      <c r="G40" s="961">
        <v>2600</v>
      </c>
      <c r="H40" s="961" t="s">
        <v>785</v>
      </c>
      <c r="I40" s="961">
        <f t="shared" si="2"/>
        <v>2055</v>
      </c>
      <c r="L40" s="961" t="s">
        <v>2269</v>
      </c>
      <c r="M40" s="961" t="s">
        <v>2270</v>
      </c>
      <c r="O40" s="961" t="s">
        <v>2271</v>
      </c>
      <c r="P40" s="961" t="s">
        <v>2272</v>
      </c>
      <c r="V40" s="1405" t="s">
        <v>2273</v>
      </c>
      <c r="W40" s="1405" t="s">
        <v>2274</v>
      </c>
      <c r="X40" s="1406"/>
      <c r="Z40" s="1402">
        <v>2054</v>
      </c>
      <c r="AJ40" s="1417" t="s">
        <v>1888</v>
      </c>
      <c r="AK40" s="1413" t="s">
        <v>2265</v>
      </c>
    </row>
    <row r="41" spans="1:37" ht="15">
      <c r="A41" s="961" t="s">
        <v>1222</v>
      </c>
      <c r="B41" s="961" t="s">
        <v>1024</v>
      </c>
      <c r="C41" s="961" t="str">
        <f t="shared" si="0"/>
        <v>CD-Congo (Democratic Republic of the)</v>
      </c>
      <c r="D41" s="1398" t="s">
        <v>2275</v>
      </c>
      <c r="E41" s="961">
        <v>2610</v>
      </c>
      <c r="F41" s="961" t="s">
        <v>2276</v>
      </c>
      <c r="G41" s="961">
        <v>2610</v>
      </c>
      <c r="H41" s="961" t="s">
        <v>1784</v>
      </c>
      <c r="I41" s="961">
        <f t="shared" si="2"/>
        <v>2056</v>
      </c>
      <c r="L41" s="961" t="s">
        <v>2277</v>
      </c>
      <c r="M41" s="961" t="s">
        <v>2278</v>
      </c>
      <c r="O41" s="961" t="s">
        <v>1982</v>
      </c>
      <c r="P41" s="961" t="s">
        <v>2279</v>
      </c>
      <c r="V41" s="1408" t="s">
        <v>2280</v>
      </c>
      <c r="W41" s="1408" t="s">
        <v>2281</v>
      </c>
      <c r="X41" s="1409"/>
      <c r="AJ41" s="1417" t="s">
        <v>1888</v>
      </c>
      <c r="AK41" s="1413" t="s">
        <v>2273</v>
      </c>
    </row>
    <row r="42" spans="1:37">
      <c r="A42" s="961" t="s">
        <v>1225</v>
      </c>
      <c r="B42" s="961" t="s">
        <v>1223</v>
      </c>
      <c r="C42" s="961" t="str">
        <f t="shared" si="0"/>
        <v>CF-Central African Republic</v>
      </c>
      <c r="D42" s="1398" t="s">
        <v>2282</v>
      </c>
      <c r="E42" s="961">
        <v>2615</v>
      </c>
      <c r="F42" s="961" t="s">
        <v>2268</v>
      </c>
      <c r="G42" s="961">
        <v>2615</v>
      </c>
      <c r="H42" s="961" t="s">
        <v>1501</v>
      </c>
      <c r="I42" s="961">
        <f t="shared" si="2"/>
        <v>2057</v>
      </c>
      <c r="L42" s="961" t="s">
        <v>2283</v>
      </c>
      <c r="M42" s="961" t="s">
        <v>2284</v>
      </c>
      <c r="O42" s="961" t="s">
        <v>2285</v>
      </c>
      <c r="P42" s="961" t="s">
        <v>2285</v>
      </c>
      <c r="V42" s="1405" t="s">
        <v>2286</v>
      </c>
      <c r="W42" s="1405" t="s">
        <v>2287</v>
      </c>
      <c r="X42" s="1406"/>
      <c r="AJ42" s="1414" t="s">
        <v>2288</v>
      </c>
      <c r="AK42" s="1403" t="s">
        <v>2289</v>
      </c>
    </row>
    <row r="43" spans="1:37" ht="15">
      <c r="A43" s="961" t="s">
        <v>1228</v>
      </c>
      <c r="B43" s="961" t="s">
        <v>1226</v>
      </c>
      <c r="C43" s="961" t="str">
        <f t="shared" si="0"/>
        <v>CG-Congo</v>
      </c>
      <c r="D43" s="1398" t="s">
        <v>2290</v>
      </c>
      <c r="E43" s="961">
        <v>2630</v>
      </c>
      <c r="F43" s="961" t="s">
        <v>2291</v>
      </c>
      <c r="G43" s="961">
        <v>2630</v>
      </c>
      <c r="H43" s="961" t="s">
        <v>1665</v>
      </c>
      <c r="I43" s="961">
        <f t="shared" si="2"/>
        <v>2058</v>
      </c>
      <c r="L43" s="961" t="s">
        <v>2292</v>
      </c>
      <c r="M43" s="961" t="s">
        <v>2293</v>
      </c>
      <c r="O43" s="961" t="s">
        <v>2162</v>
      </c>
      <c r="P43" s="961" t="s">
        <v>2294</v>
      </c>
      <c r="V43" s="1408" t="s">
        <v>2289</v>
      </c>
      <c r="W43" s="1408" t="s">
        <v>2295</v>
      </c>
      <c r="X43" s="1409"/>
      <c r="AJ43" s="1416" t="s">
        <v>2296</v>
      </c>
      <c r="AK43" s="1403" t="s">
        <v>2297</v>
      </c>
    </row>
    <row r="44" spans="1:37" ht="15">
      <c r="A44" s="961" t="s">
        <v>1231</v>
      </c>
      <c r="B44" s="961" t="s">
        <v>1229</v>
      </c>
      <c r="C44" s="961" t="str">
        <f t="shared" si="0"/>
        <v>CH-Switzerland</v>
      </c>
      <c r="D44" s="1398" t="s">
        <v>2298</v>
      </c>
      <c r="E44" s="1418">
        <v>2700</v>
      </c>
      <c r="F44" s="1418" t="s">
        <v>2299</v>
      </c>
      <c r="G44" s="961">
        <v>2700</v>
      </c>
      <c r="H44" s="961" t="s">
        <v>1668</v>
      </c>
      <c r="I44" s="961">
        <f t="shared" si="2"/>
        <v>2059</v>
      </c>
      <c r="L44" s="961" t="s">
        <v>2300</v>
      </c>
      <c r="M44" s="961" t="s">
        <v>2301</v>
      </c>
      <c r="O44" s="961" t="s">
        <v>2302</v>
      </c>
      <c r="P44" s="961" t="s">
        <v>2303</v>
      </c>
      <c r="V44" s="1405" t="s">
        <v>2304</v>
      </c>
      <c r="W44" s="1405" t="s">
        <v>2305</v>
      </c>
      <c r="X44" s="1406"/>
      <c r="AJ44" s="1410" t="s">
        <v>2306</v>
      </c>
      <c r="AK44" s="1403" t="s">
        <v>2307</v>
      </c>
    </row>
    <row r="45" spans="1:37" ht="15">
      <c r="A45" s="961" t="s">
        <v>1234</v>
      </c>
      <c r="B45" s="961" t="s">
        <v>1232</v>
      </c>
      <c r="C45" s="961" t="str">
        <f t="shared" si="0"/>
        <v>CI-Cote d'Ivoire !Côte d'Ivoire</v>
      </c>
      <c r="D45" s="1398" t="s">
        <v>2308</v>
      </c>
      <c r="E45" s="1418">
        <v>2700</v>
      </c>
      <c r="F45" s="1418" t="s">
        <v>2309</v>
      </c>
      <c r="G45" s="961">
        <v>2700</v>
      </c>
      <c r="H45" s="961" t="s">
        <v>1118</v>
      </c>
      <c r="I45" s="961">
        <f t="shared" si="2"/>
        <v>2060</v>
      </c>
      <c r="L45" s="961" t="s">
        <v>2310</v>
      </c>
      <c r="M45" s="961" t="s">
        <v>2311</v>
      </c>
      <c r="O45" s="961" t="s">
        <v>2312</v>
      </c>
      <c r="P45" s="961" t="s">
        <v>2313</v>
      </c>
      <c r="V45" s="1408" t="s">
        <v>2314</v>
      </c>
      <c r="W45" s="1408" t="s">
        <v>2315</v>
      </c>
      <c r="X45" s="1409"/>
      <c r="AJ45" s="1411" t="s">
        <v>2316</v>
      </c>
      <c r="AK45" s="1412" t="s">
        <v>2317</v>
      </c>
    </row>
    <row r="46" spans="1:37" ht="15">
      <c r="A46" s="961" t="s">
        <v>1237</v>
      </c>
      <c r="B46" s="961" t="s">
        <v>1235</v>
      </c>
      <c r="C46" s="961" t="str">
        <f t="shared" si="0"/>
        <v>CK-Cook Islands</v>
      </c>
      <c r="D46" s="1398" t="s">
        <v>2318</v>
      </c>
      <c r="E46" s="961">
        <v>2700</v>
      </c>
      <c r="F46" s="961" t="s">
        <v>2319</v>
      </c>
      <c r="G46" s="961">
        <v>2700</v>
      </c>
      <c r="H46" s="961" t="s">
        <v>1153</v>
      </c>
      <c r="I46" s="961">
        <f t="shared" si="2"/>
        <v>2061</v>
      </c>
      <c r="L46" s="961" t="s">
        <v>2320</v>
      </c>
      <c r="M46" s="961" t="s">
        <v>2321</v>
      </c>
      <c r="O46" s="961" t="s">
        <v>2322</v>
      </c>
      <c r="P46" s="961" t="s">
        <v>2323</v>
      </c>
      <c r="V46" s="1405" t="s">
        <v>2324</v>
      </c>
      <c r="W46" s="1405" t="s">
        <v>2325</v>
      </c>
      <c r="X46" s="1406"/>
      <c r="AJ46" s="1411" t="s">
        <v>2316</v>
      </c>
      <c r="AK46" s="1413" t="s">
        <v>2326</v>
      </c>
    </row>
    <row r="47" spans="1:37" ht="15">
      <c r="A47" s="961" t="s">
        <v>1240</v>
      </c>
      <c r="B47" s="961" t="s">
        <v>1238</v>
      </c>
      <c r="C47" s="961" t="str">
        <f t="shared" si="0"/>
        <v>CL-Chile</v>
      </c>
      <c r="D47" s="1398" t="s">
        <v>2327</v>
      </c>
      <c r="E47" s="961">
        <v>2715</v>
      </c>
      <c r="F47" s="961" t="s">
        <v>2328</v>
      </c>
      <c r="G47" s="961">
        <v>2715</v>
      </c>
      <c r="H47" s="961" t="s">
        <v>1521</v>
      </c>
      <c r="I47" s="961">
        <f t="shared" si="2"/>
        <v>2062</v>
      </c>
      <c r="L47" s="961" t="s">
        <v>2329</v>
      </c>
      <c r="M47" s="961" t="s">
        <v>2330</v>
      </c>
      <c r="O47" s="961" t="s">
        <v>2331</v>
      </c>
      <c r="P47" s="961" t="s">
        <v>2332</v>
      </c>
      <c r="V47" s="1408" t="s">
        <v>2333</v>
      </c>
      <c r="W47" s="1408" t="s">
        <v>2334</v>
      </c>
      <c r="X47" s="1409"/>
      <c r="AJ47" s="1410" t="s">
        <v>2306</v>
      </c>
      <c r="AK47" s="961" t="s">
        <v>2335</v>
      </c>
    </row>
    <row r="48" spans="1:37">
      <c r="A48" s="961" t="s">
        <v>1243</v>
      </c>
      <c r="B48" s="961" t="s">
        <v>1241</v>
      </c>
      <c r="C48" s="961" t="str">
        <f t="shared" si="0"/>
        <v>CM-Cameroon</v>
      </c>
      <c r="D48" s="1398" t="s">
        <v>2336</v>
      </c>
      <c r="E48" s="961">
        <v>2735</v>
      </c>
      <c r="F48" s="961" t="s">
        <v>2337</v>
      </c>
      <c r="G48" s="961">
        <v>2735</v>
      </c>
      <c r="H48" s="961" t="s">
        <v>2338</v>
      </c>
      <c r="I48" s="961">
        <f t="shared" si="2"/>
        <v>2063</v>
      </c>
      <c r="L48" s="961" t="s">
        <v>2339</v>
      </c>
      <c r="M48" s="961" t="s">
        <v>2340</v>
      </c>
      <c r="O48" s="961" t="s">
        <v>2341</v>
      </c>
      <c r="P48" s="961" t="s">
        <v>2342</v>
      </c>
      <c r="V48" s="1405" t="s">
        <v>2343</v>
      </c>
      <c r="W48" s="1405" t="s">
        <v>2344</v>
      </c>
      <c r="X48" s="1406"/>
      <c r="AJ48" s="1414" t="s">
        <v>2288</v>
      </c>
      <c r="AK48" s="961" t="s">
        <v>2345</v>
      </c>
    </row>
    <row r="49" spans="1:37">
      <c r="A49" s="961" t="s">
        <v>1246</v>
      </c>
      <c r="B49" s="961" t="s">
        <v>1244</v>
      </c>
      <c r="C49" s="961" t="str">
        <f t="shared" si="0"/>
        <v>CN-China</v>
      </c>
      <c r="D49" s="1398" t="s">
        <v>2346</v>
      </c>
      <c r="E49" s="961">
        <v>3240</v>
      </c>
      <c r="F49" s="961" t="s">
        <v>2347</v>
      </c>
      <c r="G49" s="961">
        <v>3240</v>
      </c>
      <c r="H49" s="961" t="s">
        <v>1384</v>
      </c>
      <c r="I49" s="961">
        <f t="shared" si="2"/>
        <v>2064</v>
      </c>
      <c r="L49" s="961" t="s">
        <v>2348</v>
      </c>
      <c r="M49" s="961" t="s">
        <v>2349</v>
      </c>
      <c r="O49" s="961" t="s">
        <v>2350</v>
      </c>
      <c r="P49" s="961" t="s">
        <v>2351</v>
      </c>
      <c r="V49" s="1408" t="s">
        <v>2297</v>
      </c>
      <c r="W49" s="1408" t="s">
        <v>2352</v>
      </c>
      <c r="X49" s="1409"/>
      <c r="AJ49" s="1413" t="s">
        <v>2353</v>
      </c>
      <c r="AK49" s="1412" t="s">
        <v>2354</v>
      </c>
    </row>
    <row r="50" spans="1:37">
      <c r="A50" s="961" t="s">
        <v>1249</v>
      </c>
      <c r="B50" s="961" t="s">
        <v>1247</v>
      </c>
      <c r="C50" s="961" t="str">
        <f t="shared" si="0"/>
        <v>CO-Colombia</v>
      </c>
      <c r="D50" s="1398" t="s">
        <v>2355</v>
      </c>
      <c r="E50" s="1418">
        <v>3240</v>
      </c>
      <c r="F50" s="1418" t="s">
        <v>2356</v>
      </c>
      <c r="G50" s="961">
        <v>3240</v>
      </c>
      <c r="H50" s="961" t="s">
        <v>2357</v>
      </c>
      <c r="I50" s="961">
        <f t="shared" si="2"/>
        <v>2065</v>
      </c>
      <c r="L50" s="961" t="s">
        <v>2358</v>
      </c>
      <c r="M50" s="961" t="s">
        <v>2359</v>
      </c>
      <c r="O50" s="961" t="s">
        <v>2353</v>
      </c>
      <c r="P50" s="961" t="s">
        <v>2360</v>
      </c>
      <c r="V50" s="1405" t="s">
        <v>2307</v>
      </c>
      <c r="W50" s="1405" t="s">
        <v>2361</v>
      </c>
      <c r="X50" s="1406"/>
      <c r="AJ50" s="1413" t="s">
        <v>2353</v>
      </c>
      <c r="AK50" s="1413" t="s">
        <v>2354</v>
      </c>
    </row>
    <row r="51" spans="1:37">
      <c r="A51" s="961" t="s">
        <v>1252</v>
      </c>
      <c r="B51" s="961" t="s">
        <v>1250</v>
      </c>
      <c r="C51" s="961" t="str">
        <f t="shared" si="0"/>
        <v>CR-Costa Rica</v>
      </c>
      <c r="D51" s="1398" t="s">
        <v>2362</v>
      </c>
      <c r="E51" s="1418">
        <v>3240</v>
      </c>
      <c r="F51" s="1418" t="s">
        <v>2363</v>
      </c>
      <c r="G51" s="961">
        <v>3240</v>
      </c>
      <c r="H51" s="961" t="s">
        <v>1573</v>
      </c>
      <c r="I51" s="961">
        <f t="shared" si="2"/>
        <v>2066</v>
      </c>
      <c r="L51" s="961" t="s">
        <v>2364</v>
      </c>
      <c r="M51" s="961" t="s">
        <v>2365</v>
      </c>
      <c r="O51" s="961" t="s">
        <v>2366</v>
      </c>
      <c r="P51" s="961" t="s">
        <v>2367</v>
      </c>
      <c r="V51" s="1408" t="s">
        <v>2368</v>
      </c>
      <c r="W51" s="1408" t="s">
        <v>2369</v>
      </c>
      <c r="X51" s="1409"/>
      <c r="AJ51" s="1414" t="s">
        <v>2370</v>
      </c>
      <c r="AK51" s="961" t="s">
        <v>2371</v>
      </c>
    </row>
    <row r="52" spans="1:37">
      <c r="A52" s="961" t="s">
        <v>1255</v>
      </c>
      <c r="B52" s="961" t="s">
        <v>1253</v>
      </c>
      <c r="C52" s="961" t="str">
        <f t="shared" si="0"/>
        <v>CU-Cuba</v>
      </c>
      <c r="D52" s="1398" t="s">
        <v>2372</v>
      </c>
      <c r="E52" s="1418">
        <v>3240</v>
      </c>
      <c r="F52" s="1418" t="s">
        <v>2373</v>
      </c>
      <c r="G52" s="961">
        <v>3240</v>
      </c>
      <c r="H52" s="961" t="s">
        <v>1690</v>
      </c>
      <c r="I52" s="961">
        <f t="shared" si="2"/>
        <v>2067</v>
      </c>
      <c r="L52" s="961" t="s">
        <v>2374</v>
      </c>
      <c r="M52" s="961" t="s">
        <v>2375</v>
      </c>
      <c r="O52" s="961" t="s">
        <v>2376</v>
      </c>
      <c r="P52" s="961" t="s">
        <v>2377</v>
      </c>
      <c r="V52" s="1405" t="s">
        <v>2378</v>
      </c>
      <c r="W52" s="1405" t="s">
        <v>2379</v>
      </c>
      <c r="X52" s="1406"/>
      <c r="AJ52" s="1413" t="s">
        <v>2380</v>
      </c>
      <c r="AK52" s="1412" t="s">
        <v>2381</v>
      </c>
    </row>
    <row r="53" spans="1:37">
      <c r="A53" s="961" t="s">
        <v>1258</v>
      </c>
      <c r="B53" s="961" t="s">
        <v>1256</v>
      </c>
      <c r="C53" s="961" t="str">
        <f t="shared" si="0"/>
        <v>CV-Cabo Verde</v>
      </c>
      <c r="D53" s="1398" t="s">
        <v>2382</v>
      </c>
      <c r="E53" s="1418">
        <v>3240</v>
      </c>
      <c r="F53" s="1418" t="s">
        <v>2383</v>
      </c>
      <c r="G53" s="961">
        <v>3240</v>
      </c>
      <c r="H53" s="961" t="s">
        <v>1778</v>
      </c>
      <c r="I53" s="961">
        <f t="shared" si="2"/>
        <v>2068</v>
      </c>
      <c r="L53" s="961" t="s">
        <v>2384</v>
      </c>
      <c r="M53" s="961" t="s">
        <v>2385</v>
      </c>
      <c r="O53" s="961" t="s">
        <v>2386</v>
      </c>
      <c r="P53" s="961" t="s">
        <v>2387</v>
      </c>
      <c r="V53" s="1408" t="s">
        <v>2317</v>
      </c>
      <c r="W53" s="1408" t="s">
        <v>2388</v>
      </c>
      <c r="X53" s="1409"/>
      <c r="AJ53" s="1413" t="s">
        <v>2380</v>
      </c>
      <c r="AK53" s="1413" t="s">
        <v>2389</v>
      </c>
    </row>
    <row r="54" spans="1:37">
      <c r="A54" s="961" t="s">
        <v>1261</v>
      </c>
      <c r="B54" s="961" t="s">
        <v>1259</v>
      </c>
      <c r="C54" s="961" t="str">
        <f t="shared" si="0"/>
        <v>CW-Curacao !Curaçao</v>
      </c>
      <c r="D54" s="1398" t="s">
        <v>2390</v>
      </c>
      <c r="E54" s="961">
        <v>3242</v>
      </c>
      <c r="F54" s="961" t="s">
        <v>2391</v>
      </c>
      <c r="G54" s="961">
        <v>3242</v>
      </c>
      <c r="H54" s="961" t="s">
        <v>1629</v>
      </c>
      <c r="I54" s="961">
        <f t="shared" si="2"/>
        <v>2069</v>
      </c>
      <c r="L54" s="961" t="s">
        <v>2392</v>
      </c>
      <c r="M54" s="961" t="s">
        <v>2393</v>
      </c>
      <c r="O54" s="961" t="s">
        <v>2394</v>
      </c>
      <c r="P54" s="961" t="s">
        <v>2395</v>
      </c>
      <c r="V54" s="1405" t="s">
        <v>2326</v>
      </c>
      <c r="W54" s="1405" t="s">
        <v>2396</v>
      </c>
      <c r="X54" s="1406"/>
      <c r="AJ54" s="1413" t="s">
        <v>2380</v>
      </c>
      <c r="AK54" s="1413" t="s">
        <v>2397</v>
      </c>
    </row>
    <row r="55" spans="1:37">
      <c r="A55" s="961" t="s">
        <v>1264</v>
      </c>
      <c r="B55" s="961" t="s">
        <v>1262</v>
      </c>
      <c r="C55" s="961" t="str">
        <f t="shared" si="0"/>
        <v>CX-Christmas Island</v>
      </c>
      <c r="D55" s="1398" t="s">
        <v>2398</v>
      </c>
      <c r="E55" s="961">
        <v>3245</v>
      </c>
      <c r="F55" s="961" t="s">
        <v>2399</v>
      </c>
      <c r="G55" s="961">
        <v>3245</v>
      </c>
      <c r="H55" s="961" t="s">
        <v>1750</v>
      </c>
      <c r="I55" s="961">
        <f t="shared" si="2"/>
        <v>2070</v>
      </c>
      <c r="L55" s="961" t="s">
        <v>2400</v>
      </c>
      <c r="M55" s="961" t="s">
        <v>2401</v>
      </c>
      <c r="O55" s="961" t="s">
        <v>2402</v>
      </c>
      <c r="P55" s="961" t="s">
        <v>2403</v>
      </c>
      <c r="V55" s="1408" t="s">
        <v>2404</v>
      </c>
      <c r="W55" s="1408" t="s">
        <v>2405</v>
      </c>
      <c r="X55" s="1409"/>
      <c r="AJ55" s="1414" t="s">
        <v>2370</v>
      </c>
      <c r="AK55" s="1403" t="s">
        <v>2406</v>
      </c>
    </row>
    <row r="56" spans="1:37">
      <c r="A56" s="961" t="s">
        <v>1267</v>
      </c>
      <c r="B56" s="961" t="s">
        <v>1265</v>
      </c>
      <c r="C56" s="961" t="str">
        <f t="shared" si="0"/>
        <v>CY-Cyprus</v>
      </c>
      <c r="D56" s="1398" t="s">
        <v>2407</v>
      </c>
      <c r="E56" s="961">
        <v>3247</v>
      </c>
      <c r="F56" s="961" t="s">
        <v>2408</v>
      </c>
      <c r="G56" s="961">
        <v>3247</v>
      </c>
      <c r="H56" s="961" t="s">
        <v>1816</v>
      </c>
      <c r="I56" s="961">
        <f t="shared" si="2"/>
        <v>2071</v>
      </c>
      <c r="L56" s="961" t="s">
        <v>2409</v>
      </c>
      <c r="M56" s="961" t="s">
        <v>2410</v>
      </c>
      <c r="O56" s="961" t="s">
        <v>2411</v>
      </c>
      <c r="P56" s="961" t="s">
        <v>2412</v>
      </c>
      <c r="V56" s="1405" t="s">
        <v>2335</v>
      </c>
      <c r="W56" s="1405" t="s">
        <v>2413</v>
      </c>
      <c r="X56" s="1406"/>
      <c r="AJ56" s="1415" t="s">
        <v>2414</v>
      </c>
      <c r="AK56" s="1413" t="s">
        <v>2415</v>
      </c>
    </row>
    <row r="57" spans="1:37">
      <c r="A57" s="961" t="s">
        <v>1270</v>
      </c>
      <c r="B57" s="961" t="s">
        <v>1268</v>
      </c>
      <c r="C57" s="961" t="str">
        <f t="shared" si="0"/>
        <v>CZ-Czech Republic</v>
      </c>
      <c r="D57" s="1398" t="s">
        <v>2416</v>
      </c>
      <c r="E57" s="961">
        <v>3249</v>
      </c>
      <c r="F57" s="961" t="s">
        <v>2417</v>
      </c>
      <c r="G57" s="961">
        <v>3249</v>
      </c>
      <c r="H57" s="961" t="s">
        <v>1245</v>
      </c>
      <c r="I57" s="961">
        <f t="shared" si="2"/>
        <v>2072</v>
      </c>
      <c r="L57" s="961" t="s">
        <v>2418</v>
      </c>
      <c r="M57" s="961" t="s">
        <v>2419</v>
      </c>
      <c r="O57" s="961" t="s">
        <v>2420</v>
      </c>
      <c r="P57" s="961" t="s">
        <v>2421</v>
      </c>
      <c r="V57" s="1408" t="s">
        <v>2422</v>
      </c>
      <c r="W57" s="1408" t="s">
        <v>2423</v>
      </c>
      <c r="X57" s="1409"/>
      <c r="AJ57" s="1415" t="s">
        <v>2414</v>
      </c>
      <c r="AK57" s="1413" t="s">
        <v>2415</v>
      </c>
    </row>
    <row r="58" spans="1:37">
      <c r="A58" s="961" t="s">
        <v>1273</v>
      </c>
      <c r="B58" s="961" t="s">
        <v>1271</v>
      </c>
      <c r="C58" s="961" t="str">
        <f t="shared" si="0"/>
        <v>DE-Germany</v>
      </c>
      <c r="D58" s="1398"/>
      <c r="E58" s="961">
        <v>3252</v>
      </c>
      <c r="F58" s="961" t="s">
        <v>2424</v>
      </c>
      <c r="G58" s="1418">
        <v>3252</v>
      </c>
      <c r="H58" s="1418" t="s">
        <v>1816</v>
      </c>
      <c r="I58" s="961">
        <f t="shared" si="2"/>
        <v>2073</v>
      </c>
      <c r="L58" s="961" t="s">
        <v>2425</v>
      </c>
      <c r="M58" s="961" t="s">
        <v>2426</v>
      </c>
      <c r="O58" s="961" t="s">
        <v>2427</v>
      </c>
      <c r="P58" s="961" t="s">
        <v>2428</v>
      </c>
      <c r="V58" s="1405" t="s">
        <v>2429</v>
      </c>
      <c r="W58" s="1405" t="s">
        <v>2430</v>
      </c>
      <c r="X58" s="1406"/>
      <c r="AJ58" s="961" t="s">
        <v>2431</v>
      </c>
      <c r="AK58" s="1403" t="s">
        <v>2432</v>
      </c>
    </row>
    <row r="59" spans="1:37">
      <c r="A59" s="961" t="s">
        <v>1276</v>
      </c>
      <c r="B59" s="961" t="s">
        <v>1274</v>
      </c>
      <c r="C59" s="961" t="str">
        <f t="shared" si="0"/>
        <v>DJ-Djibouti</v>
      </c>
      <c r="D59" s="1398"/>
      <c r="E59" s="961">
        <v>3260</v>
      </c>
      <c r="F59" s="961" t="s">
        <v>2433</v>
      </c>
      <c r="G59" s="1418">
        <v>3260</v>
      </c>
      <c r="H59" s="1418" t="s">
        <v>1416</v>
      </c>
      <c r="I59" s="961">
        <f t="shared" si="2"/>
        <v>2074</v>
      </c>
      <c r="L59" s="961" t="s">
        <v>2434</v>
      </c>
      <c r="M59" s="961" t="s">
        <v>2435</v>
      </c>
      <c r="O59" s="961" t="s">
        <v>2436</v>
      </c>
      <c r="P59" s="961" t="s">
        <v>2437</v>
      </c>
      <c r="V59" s="1408" t="s">
        <v>2438</v>
      </c>
      <c r="W59" s="1408" t="s">
        <v>2439</v>
      </c>
      <c r="X59" s="1409"/>
      <c r="AJ59" s="1414" t="s">
        <v>2062</v>
      </c>
      <c r="AK59" s="961" t="s">
        <v>2440</v>
      </c>
    </row>
    <row r="60" spans="1:37">
      <c r="A60" s="961" t="s">
        <v>1279</v>
      </c>
      <c r="B60" s="961" t="s">
        <v>1277</v>
      </c>
      <c r="C60" s="961" t="str">
        <f t="shared" si="0"/>
        <v>DK-Denmark</v>
      </c>
      <c r="D60" s="1398"/>
      <c r="E60" s="961">
        <v>3300</v>
      </c>
      <c r="F60" s="961" t="s">
        <v>2441</v>
      </c>
      <c r="G60" s="1418">
        <v>3300</v>
      </c>
      <c r="H60" s="1418" t="s">
        <v>1141</v>
      </c>
      <c r="I60" s="961">
        <f t="shared" si="2"/>
        <v>2075</v>
      </c>
      <c r="L60" s="961" t="s">
        <v>2442</v>
      </c>
      <c r="M60" s="961" t="s">
        <v>2443</v>
      </c>
      <c r="O60" s="961" t="s">
        <v>2444</v>
      </c>
      <c r="P60" s="961" t="s">
        <v>2445</v>
      </c>
      <c r="V60" s="1405" t="s">
        <v>2446</v>
      </c>
      <c r="W60" s="1405" t="s">
        <v>2447</v>
      </c>
      <c r="X60" s="1406"/>
      <c r="AJ60" s="961" t="s">
        <v>2180</v>
      </c>
      <c r="AK60" s="961" t="s">
        <v>2448</v>
      </c>
    </row>
    <row r="61" spans="1:37" ht="15">
      <c r="A61" s="961" t="s">
        <v>1282</v>
      </c>
      <c r="B61" s="961" t="s">
        <v>1280</v>
      </c>
      <c r="C61" s="961" t="str">
        <f t="shared" si="0"/>
        <v>DM-Dominica</v>
      </c>
      <c r="D61" s="1398" t="s">
        <v>2449</v>
      </c>
      <c r="E61" s="961">
        <v>3620</v>
      </c>
      <c r="F61" s="961" t="s">
        <v>2450</v>
      </c>
      <c r="G61" s="1418">
        <v>3620</v>
      </c>
      <c r="H61" s="1418" t="s">
        <v>1477</v>
      </c>
      <c r="I61" s="961">
        <f t="shared" si="2"/>
        <v>2076</v>
      </c>
      <c r="L61" s="961" t="s">
        <v>2451</v>
      </c>
      <c r="M61" s="961" t="s">
        <v>2452</v>
      </c>
      <c r="O61" s="961" t="s">
        <v>2453</v>
      </c>
      <c r="P61" s="961" t="s">
        <v>2454</v>
      </c>
      <c r="V61" s="1408" t="s">
        <v>2455</v>
      </c>
      <c r="W61" s="1408" t="s">
        <v>2456</v>
      </c>
      <c r="X61" s="1409"/>
      <c r="AJ61" s="1417" t="s">
        <v>2194</v>
      </c>
      <c r="AK61" s="1413" t="s">
        <v>2457</v>
      </c>
    </row>
    <row r="62" spans="1:37">
      <c r="A62" s="961" t="s">
        <v>1285</v>
      </c>
      <c r="B62" s="961" t="s">
        <v>1283</v>
      </c>
      <c r="C62" s="961" t="str">
        <f t="shared" si="0"/>
        <v>DO-Dominican Republic</v>
      </c>
      <c r="D62" s="1398"/>
      <c r="E62" s="961">
        <v>3790</v>
      </c>
      <c r="F62" s="961" t="s">
        <v>2458</v>
      </c>
      <c r="G62" s="1418">
        <v>3790</v>
      </c>
      <c r="H62" s="1418" t="s">
        <v>1732</v>
      </c>
      <c r="I62" s="961">
        <f t="shared" si="2"/>
        <v>2077</v>
      </c>
      <c r="L62" s="961" t="s">
        <v>2459</v>
      </c>
      <c r="M62" s="961" t="s">
        <v>2460</v>
      </c>
      <c r="O62" s="961" t="s">
        <v>2461</v>
      </c>
      <c r="P62" s="961" t="s">
        <v>2462</v>
      </c>
      <c r="V62" s="1408" t="s">
        <v>2381</v>
      </c>
      <c r="W62" s="1408" t="s">
        <v>2463</v>
      </c>
      <c r="X62" s="1409"/>
      <c r="AJ62" s="1413" t="s">
        <v>2180</v>
      </c>
      <c r="AK62" s="1413" t="s">
        <v>2464</v>
      </c>
    </row>
    <row r="63" spans="1:37">
      <c r="A63" s="961" t="s">
        <v>1288</v>
      </c>
      <c r="B63" s="961" t="s">
        <v>1286</v>
      </c>
      <c r="C63" s="961" t="str">
        <f t="shared" si="0"/>
        <v>DZ-Algeria</v>
      </c>
      <c r="D63" s="1398" t="s">
        <v>2465</v>
      </c>
      <c r="E63" s="961">
        <v>3900</v>
      </c>
      <c r="F63" s="961" t="s">
        <v>2466</v>
      </c>
      <c r="G63" s="1418">
        <v>3900</v>
      </c>
      <c r="H63" s="1418" t="s">
        <v>1104</v>
      </c>
      <c r="I63" s="961">
        <f t="shared" si="2"/>
        <v>2078</v>
      </c>
      <c r="L63" s="961" t="s">
        <v>2467</v>
      </c>
      <c r="M63" s="961" t="s">
        <v>2468</v>
      </c>
      <c r="O63" s="961" t="s">
        <v>2469</v>
      </c>
      <c r="P63" s="961" t="s">
        <v>2470</v>
      </c>
      <c r="V63" s="1405" t="s">
        <v>2389</v>
      </c>
      <c r="W63" s="1405" t="s">
        <v>2471</v>
      </c>
      <c r="X63" s="1406"/>
      <c r="AJ63" s="1413" t="s">
        <v>2180</v>
      </c>
      <c r="AK63" s="1413" t="s">
        <v>2464</v>
      </c>
    </row>
    <row r="64" spans="1:37" ht="15">
      <c r="A64" s="961" t="s">
        <v>1291</v>
      </c>
      <c r="B64" s="961" t="s">
        <v>1289</v>
      </c>
      <c r="C64" s="961" t="str">
        <f t="shared" si="0"/>
        <v>EC-Ecuador</v>
      </c>
      <c r="D64" s="1398" t="s">
        <v>2472</v>
      </c>
      <c r="E64" s="1418">
        <v>3900</v>
      </c>
      <c r="F64" s="1418" t="s">
        <v>2473</v>
      </c>
      <c r="G64" s="1418">
        <v>3900</v>
      </c>
      <c r="H64" s="1418" t="s">
        <v>1171</v>
      </c>
      <c r="I64" s="961">
        <f t="shared" si="2"/>
        <v>2079</v>
      </c>
      <c r="L64" s="961" t="s">
        <v>2474</v>
      </c>
      <c r="M64" s="961" t="s">
        <v>2475</v>
      </c>
      <c r="O64" s="961" t="s">
        <v>2476</v>
      </c>
      <c r="P64" s="961" t="s">
        <v>2477</v>
      </c>
      <c r="V64" s="1408" t="s">
        <v>2397</v>
      </c>
      <c r="W64" s="1408" t="s">
        <v>2478</v>
      </c>
      <c r="X64" s="1409"/>
      <c r="AJ64" s="1416" t="s">
        <v>2444</v>
      </c>
      <c r="AK64" s="961" t="s">
        <v>2479</v>
      </c>
    </row>
    <row r="65" spans="1:37">
      <c r="A65" s="961" t="s">
        <v>1294</v>
      </c>
      <c r="B65" s="961" t="s">
        <v>1292</v>
      </c>
      <c r="C65" s="961" t="str">
        <f t="shared" si="0"/>
        <v>EE-Estonia</v>
      </c>
      <c r="D65" s="1398" t="s">
        <v>2480</v>
      </c>
      <c r="E65" s="1418">
        <v>3900</v>
      </c>
      <c r="F65" s="1418" t="s">
        <v>2481</v>
      </c>
      <c r="G65" s="1418">
        <v>3900</v>
      </c>
      <c r="H65" s="1418" t="s">
        <v>1287</v>
      </c>
      <c r="I65" s="961">
        <f t="shared" si="2"/>
        <v>2080</v>
      </c>
      <c r="L65" s="961" t="s">
        <v>2482</v>
      </c>
      <c r="M65" s="961" t="s">
        <v>2483</v>
      </c>
      <c r="O65" s="961" t="s">
        <v>2484</v>
      </c>
      <c r="P65" s="961" t="s">
        <v>2485</v>
      </c>
      <c r="V65" s="1405" t="s">
        <v>2486</v>
      </c>
      <c r="W65" s="1405" t="s">
        <v>2487</v>
      </c>
      <c r="X65" s="1406"/>
      <c r="AJ65" s="961" t="s">
        <v>2488</v>
      </c>
      <c r="AK65" s="1403" t="s">
        <v>2489</v>
      </c>
    </row>
    <row r="66" spans="1:37">
      <c r="A66" s="961" t="s">
        <v>1297</v>
      </c>
      <c r="B66" s="961" t="s">
        <v>1295</v>
      </c>
      <c r="C66" s="961" t="str">
        <f t="shared" ref="C66:C129" si="3">CONCATENATE(B66,"-",A66)</f>
        <v>EG-Egypt</v>
      </c>
      <c r="D66" s="1398" t="s">
        <v>2490</v>
      </c>
      <c r="E66" s="1418">
        <v>3900</v>
      </c>
      <c r="F66" s="1418" t="s">
        <v>2491</v>
      </c>
      <c r="G66" s="1418">
        <v>3900</v>
      </c>
      <c r="H66" s="1418" t="s">
        <v>1422</v>
      </c>
      <c r="I66" s="961">
        <f t="shared" si="2"/>
        <v>2081</v>
      </c>
      <c r="L66" s="961" t="s">
        <v>2492</v>
      </c>
      <c r="M66" s="961" t="s">
        <v>2493</v>
      </c>
      <c r="O66" s="961" t="s">
        <v>2494</v>
      </c>
      <c r="P66" s="961" t="s">
        <v>2495</v>
      </c>
      <c r="V66" s="1408" t="s">
        <v>2496</v>
      </c>
      <c r="W66" s="1408" t="s">
        <v>2497</v>
      </c>
      <c r="X66" s="1409"/>
      <c r="AJ66" s="1414" t="s">
        <v>2094</v>
      </c>
      <c r="AK66" s="961" t="s">
        <v>2498</v>
      </c>
    </row>
    <row r="67" spans="1:37">
      <c r="A67" s="961" t="s">
        <v>1300</v>
      </c>
      <c r="B67" s="961" t="s">
        <v>1298</v>
      </c>
      <c r="C67" s="961" t="str">
        <f t="shared" si="3"/>
        <v>EH-Western Sahara</v>
      </c>
      <c r="D67" s="1398" t="s">
        <v>2499</v>
      </c>
      <c r="E67" s="1418">
        <v>3900</v>
      </c>
      <c r="F67" s="1418" t="s">
        <v>2500</v>
      </c>
      <c r="G67" s="1418">
        <v>3900</v>
      </c>
      <c r="H67" s="1418" t="s">
        <v>1428</v>
      </c>
      <c r="I67" s="961">
        <f t="shared" si="2"/>
        <v>2082</v>
      </c>
      <c r="L67" s="961" t="s">
        <v>2501</v>
      </c>
      <c r="M67" s="961" t="s">
        <v>2502</v>
      </c>
      <c r="O67" s="961" t="s">
        <v>2503</v>
      </c>
      <c r="P67" s="961" t="s">
        <v>2504</v>
      </c>
      <c r="V67" s="1405" t="s">
        <v>2432</v>
      </c>
      <c r="W67" s="1405" t="s">
        <v>2505</v>
      </c>
      <c r="X67" s="1406"/>
      <c r="AJ67" s="1415" t="s">
        <v>2285</v>
      </c>
      <c r="AK67" s="1412" t="s">
        <v>2506</v>
      </c>
    </row>
    <row r="68" spans="1:37">
      <c r="A68" s="961" t="s">
        <v>1303</v>
      </c>
      <c r="B68" s="961" t="s">
        <v>1301</v>
      </c>
      <c r="C68" s="961" t="str">
        <f t="shared" si="3"/>
        <v>ER-Eritrea</v>
      </c>
      <c r="D68" s="1398" t="s">
        <v>2507</v>
      </c>
      <c r="E68" s="1418">
        <v>3900</v>
      </c>
      <c r="F68" s="1418" t="s">
        <v>2508</v>
      </c>
      <c r="G68" s="1418">
        <v>3900</v>
      </c>
      <c r="H68" s="1418" t="s">
        <v>1443</v>
      </c>
      <c r="I68" s="961">
        <f t="shared" si="2"/>
        <v>2083</v>
      </c>
      <c r="L68" s="961" t="s">
        <v>2509</v>
      </c>
      <c r="M68" s="961" t="s">
        <v>2510</v>
      </c>
      <c r="O68" s="961" t="s">
        <v>2511</v>
      </c>
      <c r="P68" s="961" t="s">
        <v>2512</v>
      </c>
      <c r="V68" s="1408" t="s">
        <v>2513</v>
      </c>
      <c r="W68" s="1408" t="s">
        <v>2514</v>
      </c>
      <c r="X68" s="1409"/>
      <c r="AJ68" s="1415" t="s">
        <v>2285</v>
      </c>
      <c r="AK68" s="1413" t="s">
        <v>2515</v>
      </c>
    </row>
    <row r="69" spans="1:37" ht="15">
      <c r="A69" s="961" t="s">
        <v>1306</v>
      </c>
      <c r="B69" s="961" t="s">
        <v>1304</v>
      </c>
      <c r="C69" s="961" t="str">
        <f t="shared" si="3"/>
        <v>ES-Spain</v>
      </c>
      <c r="D69" s="1398" t="s">
        <v>2516</v>
      </c>
      <c r="E69" s="1418">
        <v>3900</v>
      </c>
      <c r="F69" s="1418" t="s">
        <v>2517</v>
      </c>
      <c r="G69" s="1418">
        <v>3900</v>
      </c>
      <c r="H69" s="1418" t="s">
        <v>1472</v>
      </c>
      <c r="I69" s="961">
        <f t="shared" si="2"/>
        <v>2084</v>
      </c>
      <c r="L69" s="961" t="s">
        <v>2518</v>
      </c>
      <c r="M69" s="961" t="s">
        <v>2519</v>
      </c>
      <c r="O69" s="961" t="s">
        <v>2520</v>
      </c>
      <c r="P69" s="961" t="s">
        <v>2521</v>
      </c>
      <c r="V69" s="1405" t="s">
        <v>2448</v>
      </c>
      <c r="W69" s="1405" t="s">
        <v>2522</v>
      </c>
      <c r="X69" s="1406"/>
      <c r="AJ69" s="1410" t="s">
        <v>2523</v>
      </c>
      <c r="AK69" s="1403" t="s">
        <v>2524</v>
      </c>
    </row>
    <row r="70" spans="1:37">
      <c r="A70" s="961" t="s">
        <v>1309</v>
      </c>
      <c r="B70" s="961" t="s">
        <v>1307</v>
      </c>
      <c r="C70" s="961" t="str">
        <f t="shared" si="3"/>
        <v>ET-Ethiopia</v>
      </c>
      <c r="D70" s="1398" t="s">
        <v>2525</v>
      </c>
      <c r="E70" s="1418">
        <v>3900</v>
      </c>
      <c r="F70" s="1418" t="s">
        <v>2526</v>
      </c>
      <c r="G70" s="1418">
        <v>3900</v>
      </c>
      <c r="H70" s="1418" t="s">
        <v>1483</v>
      </c>
      <c r="I70" s="961">
        <f t="shared" si="2"/>
        <v>2085</v>
      </c>
      <c r="L70" s="961" t="s">
        <v>2527</v>
      </c>
      <c r="M70" s="961" t="s">
        <v>2528</v>
      </c>
      <c r="O70" s="961" t="s">
        <v>2529</v>
      </c>
      <c r="P70" s="961" t="s">
        <v>2530</v>
      </c>
      <c r="V70" s="1408" t="s">
        <v>2531</v>
      </c>
      <c r="W70" s="1408" t="s">
        <v>2532</v>
      </c>
      <c r="X70" s="1409"/>
      <c r="AJ70" s="961" t="s">
        <v>2488</v>
      </c>
      <c r="AK70" s="961" t="s">
        <v>2533</v>
      </c>
    </row>
    <row r="71" spans="1:37">
      <c r="A71" s="961" t="s">
        <v>1312</v>
      </c>
      <c r="B71" s="961" t="s">
        <v>1310</v>
      </c>
      <c r="C71" s="961" t="str">
        <f t="shared" si="3"/>
        <v>FI-Finland</v>
      </c>
      <c r="D71" s="1398" t="s">
        <v>2534</v>
      </c>
      <c r="E71" s="1418">
        <v>3900</v>
      </c>
      <c r="F71" s="1418" t="s">
        <v>2535</v>
      </c>
      <c r="G71" s="1418">
        <v>3900</v>
      </c>
      <c r="H71" s="1418" t="s">
        <v>1510</v>
      </c>
      <c r="I71" s="961">
        <f t="shared" si="2"/>
        <v>2086</v>
      </c>
      <c r="L71" s="961" t="s">
        <v>2536</v>
      </c>
      <c r="M71" s="961" t="s">
        <v>2537</v>
      </c>
      <c r="O71" s="961" t="s">
        <v>2538</v>
      </c>
      <c r="P71" s="961" t="s">
        <v>2538</v>
      </c>
      <c r="V71" s="1405" t="s">
        <v>2464</v>
      </c>
      <c r="W71" s="1405" t="s">
        <v>2539</v>
      </c>
      <c r="X71" s="1406"/>
      <c r="AJ71" s="1414" t="s">
        <v>2540</v>
      </c>
      <c r="AK71" s="1403" t="s">
        <v>2541</v>
      </c>
    </row>
    <row r="72" spans="1:37" ht="15">
      <c r="A72" s="961" t="s">
        <v>1315</v>
      </c>
      <c r="B72" s="961" t="s">
        <v>1313</v>
      </c>
      <c r="C72" s="961" t="str">
        <f t="shared" si="3"/>
        <v>FJ-Fiji</v>
      </c>
      <c r="D72" s="1398" t="s">
        <v>2542</v>
      </c>
      <c r="E72" s="1418">
        <v>3900</v>
      </c>
      <c r="F72" s="1418" t="s">
        <v>2543</v>
      </c>
      <c r="G72" s="1418">
        <v>3900</v>
      </c>
      <c r="H72" s="1418" t="s">
        <v>1614</v>
      </c>
      <c r="I72" s="961">
        <f t="shared" si="2"/>
        <v>2087</v>
      </c>
      <c r="L72" s="961" t="s">
        <v>2544</v>
      </c>
      <c r="M72" s="961" t="s">
        <v>2545</v>
      </c>
      <c r="O72" s="961" t="s">
        <v>2546</v>
      </c>
      <c r="P72" s="961" t="s">
        <v>2547</v>
      </c>
      <c r="V72" s="1408" t="s">
        <v>2489</v>
      </c>
      <c r="W72" s="1408" t="s">
        <v>2548</v>
      </c>
      <c r="X72" s="1409"/>
      <c r="AJ72" s="1417" t="s">
        <v>2194</v>
      </c>
      <c r="AK72" s="1413" t="s">
        <v>2549</v>
      </c>
    </row>
    <row r="73" spans="1:37" ht="15">
      <c r="A73" s="961" t="s">
        <v>1318</v>
      </c>
      <c r="B73" s="961" t="s">
        <v>1316</v>
      </c>
      <c r="C73" s="961" t="str">
        <f t="shared" si="3"/>
        <v>FK-Falkland Islands (Malvinas)</v>
      </c>
      <c r="D73" s="1398" t="s">
        <v>2550</v>
      </c>
      <c r="E73" s="1418">
        <v>3900</v>
      </c>
      <c r="F73" s="1418" t="s">
        <v>2551</v>
      </c>
      <c r="G73" s="1418">
        <v>3900</v>
      </c>
      <c r="H73" s="1418" t="s">
        <v>1659</v>
      </c>
      <c r="I73" s="961">
        <f t="shared" si="2"/>
        <v>2088</v>
      </c>
      <c r="L73" s="961" t="s">
        <v>2552</v>
      </c>
      <c r="M73" s="961" t="s">
        <v>2553</v>
      </c>
      <c r="O73" s="961" t="s">
        <v>2554</v>
      </c>
      <c r="P73" s="961" t="s">
        <v>2555</v>
      </c>
      <c r="V73" s="1405" t="s">
        <v>2506</v>
      </c>
      <c r="W73" s="1405" t="s">
        <v>2556</v>
      </c>
      <c r="X73" s="1406"/>
      <c r="AJ73" s="1411" t="s">
        <v>2444</v>
      </c>
      <c r="AK73" s="1412" t="s">
        <v>2557</v>
      </c>
    </row>
    <row r="74" spans="1:37" ht="15">
      <c r="A74" s="961" t="s">
        <v>1321</v>
      </c>
      <c r="B74" s="961" t="s">
        <v>1319</v>
      </c>
      <c r="C74" s="961" t="str">
        <f t="shared" si="3"/>
        <v>FM-Micronesia (Federated States of)</v>
      </c>
      <c r="D74" s="1398" t="s">
        <v>2558</v>
      </c>
      <c r="E74" s="1418">
        <v>3900</v>
      </c>
      <c r="F74" s="1418" t="s">
        <v>2559</v>
      </c>
      <c r="G74" s="1418">
        <v>3900</v>
      </c>
      <c r="H74" s="1418" t="s">
        <v>1675</v>
      </c>
      <c r="I74" s="961">
        <f t="shared" si="2"/>
        <v>2089</v>
      </c>
      <c r="L74" s="961" t="s">
        <v>2560</v>
      </c>
      <c r="M74" s="961" t="s">
        <v>2561</v>
      </c>
      <c r="O74" s="961" t="s">
        <v>2562</v>
      </c>
      <c r="P74" s="961" t="s">
        <v>2563</v>
      </c>
      <c r="V74" s="1405" t="s">
        <v>2524</v>
      </c>
      <c r="W74" s="1405" t="s">
        <v>2564</v>
      </c>
      <c r="X74" s="1406"/>
      <c r="AJ74" s="1411" t="s">
        <v>2444</v>
      </c>
      <c r="AK74" s="1413" t="s">
        <v>2565</v>
      </c>
    </row>
    <row r="75" spans="1:37" ht="15">
      <c r="A75" s="961" t="s">
        <v>1324</v>
      </c>
      <c r="B75" s="961" t="s">
        <v>1322</v>
      </c>
      <c r="C75" s="961" t="str">
        <f t="shared" si="3"/>
        <v>FO-Faroe Islands</v>
      </c>
      <c r="D75" s="1398" t="s">
        <v>2566</v>
      </c>
      <c r="E75" s="1418">
        <v>3900</v>
      </c>
      <c r="F75" s="1418" t="s">
        <v>2567</v>
      </c>
      <c r="G75" s="1418">
        <v>3900</v>
      </c>
      <c r="H75" s="1418" t="s">
        <v>1833</v>
      </c>
      <c r="I75" s="961">
        <f t="shared" si="2"/>
        <v>2090</v>
      </c>
      <c r="L75" s="961" t="s">
        <v>2568</v>
      </c>
      <c r="M75" s="961" t="s">
        <v>2569</v>
      </c>
      <c r="O75" s="961" t="s">
        <v>2570</v>
      </c>
      <c r="P75" s="961" t="s">
        <v>2571</v>
      </c>
      <c r="V75" s="1408" t="s">
        <v>2572</v>
      </c>
      <c r="W75" s="1408" t="s">
        <v>2573</v>
      </c>
      <c r="X75" s="1409"/>
      <c r="AJ75" s="1411" t="s">
        <v>2444</v>
      </c>
      <c r="AK75" s="1413" t="s">
        <v>2565</v>
      </c>
    </row>
    <row r="76" spans="1:37">
      <c r="A76" s="961" t="s">
        <v>1327</v>
      </c>
      <c r="B76" s="961" t="s">
        <v>1325</v>
      </c>
      <c r="C76" s="961" t="str">
        <f t="shared" si="3"/>
        <v>FR-France</v>
      </c>
      <c r="D76" s="1398" t="s">
        <v>2574</v>
      </c>
      <c r="E76" s="961">
        <v>5550</v>
      </c>
      <c r="F76" s="961" t="s">
        <v>2575</v>
      </c>
      <c r="G76" s="961">
        <v>5550</v>
      </c>
      <c r="H76" s="961" t="s">
        <v>1296</v>
      </c>
      <c r="L76" s="961" t="s">
        <v>2576</v>
      </c>
      <c r="M76" s="961" t="s">
        <v>2577</v>
      </c>
      <c r="O76" s="961" t="s">
        <v>2062</v>
      </c>
      <c r="P76" s="961" t="s">
        <v>2578</v>
      </c>
      <c r="V76" s="1405" t="s">
        <v>2533</v>
      </c>
      <c r="W76" s="1405" t="s">
        <v>2579</v>
      </c>
      <c r="X76" s="1406"/>
      <c r="AJ76" s="961" t="s">
        <v>2580</v>
      </c>
      <c r="AK76" s="1403" t="s">
        <v>2581</v>
      </c>
    </row>
    <row r="77" spans="1:37">
      <c r="A77" s="961" t="s">
        <v>1330</v>
      </c>
      <c r="B77" s="961" t="s">
        <v>1328</v>
      </c>
      <c r="C77" s="961" t="str">
        <f t="shared" si="3"/>
        <v>GA-Gabon</v>
      </c>
      <c r="L77" s="961" t="s">
        <v>2582</v>
      </c>
      <c r="M77" s="961" t="s">
        <v>2583</v>
      </c>
      <c r="O77" s="961" t="s">
        <v>2584</v>
      </c>
      <c r="P77" s="961" t="s">
        <v>2585</v>
      </c>
      <c r="V77" s="1408" t="s">
        <v>2549</v>
      </c>
      <c r="W77" s="1408" t="s">
        <v>2586</v>
      </c>
      <c r="X77" s="1409"/>
      <c r="AJ77" s="1414" t="s">
        <v>2370</v>
      </c>
      <c r="AK77" s="961" t="s">
        <v>2587</v>
      </c>
    </row>
    <row r="78" spans="1:37" ht="15">
      <c r="A78" s="961" t="s">
        <v>1333</v>
      </c>
      <c r="B78" s="961" t="s">
        <v>1331</v>
      </c>
      <c r="C78" s="961" t="str">
        <f t="shared" si="3"/>
        <v>GB-United Kingdom of Great Britain and Northern Ireland</v>
      </c>
      <c r="L78" s="961" t="s">
        <v>2588</v>
      </c>
      <c r="M78" s="961" t="s">
        <v>2589</v>
      </c>
      <c r="O78" s="961" t="s">
        <v>2590</v>
      </c>
      <c r="P78" s="961" t="s">
        <v>2591</v>
      </c>
      <c r="V78" s="1405" t="s">
        <v>2557</v>
      </c>
      <c r="W78" s="1405" t="s">
        <v>2592</v>
      </c>
      <c r="X78" s="1406"/>
      <c r="AJ78" s="1410" t="s">
        <v>2523</v>
      </c>
      <c r="AK78" s="961" t="s">
        <v>2593</v>
      </c>
    </row>
    <row r="79" spans="1:37" ht="15">
      <c r="A79" s="961" t="s">
        <v>1336</v>
      </c>
      <c r="B79" s="961" t="s">
        <v>1334</v>
      </c>
      <c r="C79" s="961" t="str">
        <f t="shared" si="3"/>
        <v>GD-Grenada</v>
      </c>
      <c r="L79" s="961" t="s">
        <v>2594</v>
      </c>
      <c r="M79" s="961" t="s">
        <v>2595</v>
      </c>
      <c r="O79" s="961" t="s">
        <v>2596</v>
      </c>
      <c r="P79" s="961" t="s">
        <v>2597</v>
      </c>
      <c r="V79" s="1408" t="s">
        <v>2581</v>
      </c>
      <c r="W79" s="1408" t="s">
        <v>2598</v>
      </c>
      <c r="X79" s="1409"/>
      <c r="AJ79" s="1410" t="s">
        <v>2599</v>
      </c>
      <c r="AK79" s="1403" t="s">
        <v>2600</v>
      </c>
    </row>
    <row r="80" spans="1:37" ht="15">
      <c r="A80" s="961" t="s">
        <v>1338</v>
      </c>
      <c r="B80" s="961" t="s">
        <v>367</v>
      </c>
      <c r="C80" s="961" t="str">
        <f t="shared" si="3"/>
        <v>GE-Georgia</v>
      </c>
      <c r="L80" s="961" t="s">
        <v>2601</v>
      </c>
      <c r="M80" s="961" t="s">
        <v>2602</v>
      </c>
      <c r="O80" s="961" t="s">
        <v>2603</v>
      </c>
      <c r="P80" s="961" t="s">
        <v>2604</v>
      </c>
      <c r="V80" s="1405" t="s">
        <v>2605</v>
      </c>
      <c r="W80" s="1405" t="s">
        <v>2606</v>
      </c>
      <c r="X80" s="1406"/>
      <c r="AJ80" s="1417" t="s">
        <v>2194</v>
      </c>
      <c r="AK80" s="1413" t="s">
        <v>2607</v>
      </c>
    </row>
    <row r="81" spans="1:37">
      <c r="A81" s="961" t="s">
        <v>1341</v>
      </c>
      <c r="B81" s="961" t="s">
        <v>1339</v>
      </c>
      <c r="C81" s="961" t="str">
        <f t="shared" si="3"/>
        <v>GF-French Guiana</v>
      </c>
      <c r="L81" s="961" t="s">
        <v>2608</v>
      </c>
      <c r="M81" s="961" t="s">
        <v>2609</v>
      </c>
      <c r="O81" s="961" t="s">
        <v>2610</v>
      </c>
      <c r="P81" s="961" t="s">
        <v>2611</v>
      </c>
      <c r="V81" s="1408" t="s">
        <v>2593</v>
      </c>
      <c r="W81" s="1408" t="s">
        <v>2612</v>
      </c>
      <c r="X81" s="1409"/>
      <c r="AJ81" s="1413" t="s">
        <v>2380</v>
      </c>
      <c r="AK81" s="1413" t="s">
        <v>2613</v>
      </c>
    </row>
    <row r="82" spans="1:37">
      <c r="A82" s="961" t="s">
        <v>1344</v>
      </c>
      <c r="B82" s="961" t="s">
        <v>1342</v>
      </c>
      <c r="C82" s="961" t="str">
        <f t="shared" si="3"/>
        <v>GG-Guernsey</v>
      </c>
      <c r="L82" s="961" t="s">
        <v>2614</v>
      </c>
      <c r="M82" s="961" t="s">
        <v>2615</v>
      </c>
      <c r="O82" s="961" t="s">
        <v>2616</v>
      </c>
      <c r="P82" s="961" t="s">
        <v>2617</v>
      </c>
      <c r="V82" s="1405" t="s">
        <v>2600</v>
      </c>
      <c r="W82" s="1405" t="s">
        <v>2618</v>
      </c>
      <c r="X82" s="1406"/>
      <c r="AJ82" s="1413" t="s">
        <v>2380</v>
      </c>
      <c r="AK82" s="1413" t="s">
        <v>2613</v>
      </c>
    </row>
    <row r="83" spans="1:37">
      <c r="A83" s="961" t="s">
        <v>1347</v>
      </c>
      <c r="B83" s="961" t="s">
        <v>1345</v>
      </c>
      <c r="C83" s="961" t="str">
        <f t="shared" si="3"/>
        <v>GH-Ghana</v>
      </c>
      <c r="L83" s="961" t="s">
        <v>2619</v>
      </c>
      <c r="M83" s="961" t="s">
        <v>2620</v>
      </c>
      <c r="O83" s="961" t="s">
        <v>2621</v>
      </c>
      <c r="P83" s="961" t="s">
        <v>2622</v>
      </c>
      <c r="V83" s="1408" t="s">
        <v>2613</v>
      </c>
      <c r="W83" s="1408" t="s">
        <v>2623</v>
      </c>
      <c r="X83" s="1409"/>
      <c r="AJ83" s="1413" t="s">
        <v>2380</v>
      </c>
      <c r="AK83" s="1413" t="s">
        <v>2624</v>
      </c>
    </row>
    <row r="84" spans="1:37">
      <c r="A84" s="961" t="s">
        <v>1350</v>
      </c>
      <c r="B84" s="961" t="s">
        <v>1348</v>
      </c>
      <c r="C84" s="961" t="str">
        <f t="shared" si="3"/>
        <v>GI-Gibraltar</v>
      </c>
      <c r="L84" s="961" t="s">
        <v>2625</v>
      </c>
      <c r="M84" s="961" t="s">
        <v>2626</v>
      </c>
      <c r="O84" s="961" t="s">
        <v>2094</v>
      </c>
      <c r="P84" s="961" t="s">
        <v>2627</v>
      </c>
      <c r="V84" s="1405" t="s">
        <v>2624</v>
      </c>
      <c r="W84" s="1405" t="s">
        <v>2628</v>
      </c>
      <c r="X84" s="1406"/>
      <c r="AJ84" s="1414" t="s">
        <v>2370</v>
      </c>
      <c r="AK84" s="961" t="s">
        <v>2629</v>
      </c>
    </row>
    <row r="85" spans="1:37">
      <c r="A85" s="961" t="s">
        <v>1353</v>
      </c>
      <c r="B85" s="961" t="s">
        <v>1351</v>
      </c>
      <c r="C85" s="961" t="str">
        <f t="shared" si="3"/>
        <v>GL-Greenland</v>
      </c>
      <c r="L85" s="961" t="s">
        <v>2630</v>
      </c>
      <c r="M85" s="961" t="s">
        <v>2631</v>
      </c>
      <c r="O85" s="961" t="s">
        <v>2632</v>
      </c>
      <c r="P85" s="961" t="s">
        <v>2633</v>
      </c>
      <c r="V85" s="1408" t="s">
        <v>2634</v>
      </c>
      <c r="W85" s="1408" t="s">
        <v>2635</v>
      </c>
      <c r="X85" s="1409"/>
      <c r="AJ85" s="1414" t="s">
        <v>2288</v>
      </c>
      <c r="AK85" s="961" t="s">
        <v>2636</v>
      </c>
    </row>
    <row r="86" spans="1:37">
      <c r="A86" s="961" t="s">
        <v>1355</v>
      </c>
      <c r="B86" s="961" t="s">
        <v>904</v>
      </c>
      <c r="C86" s="961" t="str">
        <f t="shared" si="3"/>
        <v>GM-Gambia</v>
      </c>
      <c r="L86" s="961" t="s">
        <v>2637</v>
      </c>
      <c r="M86" s="961" t="s">
        <v>2638</v>
      </c>
      <c r="O86" s="961" t="s">
        <v>2580</v>
      </c>
      <c r="P86" s="961" t="s">
        <v>2639</v>
      </c>
      <c r="V86" s="1405" t="s">
        <v>2640</v>
      </c>
      <c r="W86" s="1405" t="s">
        <v>2641</v>
      </c>
      <c r="X86" s="1406"/>
      <c r="AJ86" s="961" t="s">
        <v>2642</v>
      </c>
      <c r="AK86" s="1403" t="s">
        <v>2643</v>
      </c>
    </row>
    <row r="87" spans="1:37">
      <c r="A87" s="961" t="s">
        <v>1358</v>
      </c>
      <c r="B87" s="961" t="s">
        <v>1356</v>
      </c>
      <c r="C87" s="961" t="str">
        <f t="shared" si="3"/>
        <v>GN-Guinea</v>
      </c>
      <c r="L87" s="961" t="s">
        <v>2644</v>
      </c>
      <c r="M87" s="961" t="s">
        <v>2645</v>
      </c>
      <c r="O87" s="961" t="s">
        <v>2646</v>
      </c>
      <c r="P87" s="961" t="s">
        <v>2647</v>
      </c>
      <c r="V87" s="1408" t="s">
        <v>2643</v>
      </c>
      <c r="W87" s="1408" t="s">
        <v>2648</v>
      </c>
      <c r="X87" s="1409"/>
      <c r="AJ87" s="1414" t="s">
        <v>2094</v>
      </c>
      <c r="AK87" s="1403" t="s">
        <v>2649</v>
      </c>
    </row>
    <row r="88" spans="1:37" ht="15">
      <c r="A88" s="961" t="s">
        <v>1361</v>
      </c>
      <c r="B88" s="961" t="s">
        <v>1359</v>
      </c>
      <c r="C88" s="961" t="str">
        <f t="shared" si="3"/>
        <v>GP-Guadeloupe</v>
      </c>
      <c r="L88" s="961" t="s">
        <v>2650</v>
      </c>
      <c r="M88" s="961" t="s">
        <v>2651</v>
      </c>
      <c r="O88" s="961" t="s">
        <v>2488</v>
      </c>
      <c r="P88" s="961" t="s">
        <v>2652</v>
      </c>
      <c r="V88" s="1405" t="s">
        <v>2653</v>
      </c>
      <c r="W88" s="1405" t="s">
        <v>2654</v>
      </c>
      <c r="X88" s="1406"/>
      <c r="AJ88" s="1417" t="s">
        <v>2194</v>
      </c>
      <c r="AK88" s="1413" t="s">
        <v>256</v>
      </c>
    </row>
    <row r="89" spans="1:37" ht="15">
      <c r="A89" s="961" t="s">
        <v>1364</v>
      </c>
      <c r="B89" s="961" t="s">
        <v>1362</v>
      </c>
      <c r="C89" s="961" t="str">
        <f t="shared" si="3"/>
        <v>GQ-Equatorial Guinea</v>
      </c>
      <c r="L89" s="961" t="s">
        <v>2655</v>
      </c>
      <c r="M89" s="961" t="s">
        <v>2656</v>
      </c>
      <c r="O89" s="961" t="s">
        <v>2657</v>
      </c>
      <c r="P89" s="961" t="s">
        <v>2658</v>
      </c>
      <c r="V89" s="1408" t="s">
        <v>2659</v>
      </c>
      <c r="W89" s="1408" t="s">
        <v>2660</v>
      </c>
      <c r="X89" s="1409"/>
      <c r="AJ89" s="1417" t="s">
        <v>2194</v>
      </c>
      <c r="AK89" s="1413" t="s">
        <v>256</v>
      </c>
    </row>
    <row r="90" spans="1:37">
      <c r="A90" s="961" t="s">
        <v>1367</v>
      </c>
      <c r="B90" s="961" t="s">
        <v>1365</v>
      </c>
      <c r="C90" s="961" t="str">
        <f t="shared" si="3"/>
        <v>GR-Greece</v>
      </c>
      <c r="L90" s="961" t="s">
        <v>2661</v>
      </c>
      <c r="M90" s="961" t="s">
        <v>2662</v>
      </c>
      <c r="O90" s="961" t="s">
        <v>2663</v>
      </c>
      <c r="P90" s="961" t="s">
        <v>2664</v>
      </c>
      <c r="V90" s="1405" t="s">
        <v>2665</v>
      </c>
      <c r="W90" s="1405" t="s">
        <v>2666</v>
      </c>
      <c r="X90" s="1406"/>
      <c r="AJ90" s="961" t="s">
        <v>2045</v>
      </c>
      <c r="AK90" s="1403" t="s">
        <v>2653</v>
      </c>
    </row>
    <row r="91" spans="1:37" ht="15">
      <c r="A91" s="961" t="s">
        <v>1370</v>
      </c>
      <c r="B91" s="961" t="s">
        <v>1368</v>
      </c>
      <c r="C91" s="961" t="str">
        <f t="shared" si="3"/>
        <v>GS-South Georgia and the South Sandwich Islands</v>
      </c>
      <c r="L91" s="961" t="s">
        <v>2667</v>
      </c>
      <c r="M91" s="961" t="s">
        <v>2668</v>
      </c>
      <c r="O91" s="961" t="s">
        <v>2380</v>
      </c>
      <c r="P91" s="961" t="s">
        <v>2669</v>
      </c>
      <c r="V91" s="1408" t="s">
        <v>2670</v>
      </c>
      <c r="W91" s="1408" t="s">
        <v>2671</v>
      </c>
      <c r="X91" s="1409"/>
      <c r="AJ91" s="1417" t="s">
        <v>2194</v>
      </c>
      <c r="AK91" s="1412" t="s">
        <v>2672</v>
      </c>
    </row>
    <row r="92" spans="1:37">
      <c r="A92" s="961" t="s">
        <v>1373</v>
      </c>
      <c r="B92" s="961" t="s">
        <v>1371</v>
      </c>
      <c r="C92" s="961" t="str">
        <f t="shared" si="3"/>
        <v>GT-Guatemala</v>
      </c>
      <c r="L92" s="961" t="s">
        <v>2673</v>
      </c>
      <c r="M92" s="961" t="s">
        <v>2674</v>
      </c>
      <c r="O92" s="961" t="s">
        <v>2215</v>
      </c>
      <c r="P92" s="961" t="s">
        <v>2675</v>
      </c>
      <c r="V92" s="1405" t="s">
        <v>2676</v>
      </c>
      <c r="W92" s="1405" t="s">
        <v>2677</v>
      </c>
      <c r="X92" s="1406"/>
      <c r="AJ92" s="1414" t="s">
        <v>2285</v>
      </c>
      <c r="AK92" s="961" t="s">
        <v>2659</v>
      </c>
    </row>
    <row r="93" spans="1:37" ht="15">
      <c r="A93" s="961" t="s">
        <v>1376</v>
      </c>
      <c r="B93" s="961" t="s">
        <v>1374</v>
      </c>
      <c r="C93" s="961" t="str">
        <f t="shared" si="3"/>
        <v>GU-Guam</v>
      </c>
      <c r="L93" s="961" t="s">
        <v>2678</v>
      </c>
      <c r="M93" s="961" t="s">
        <v>2679</v>
      </c>
      <c r="O93" s="961" t="s">
        <v>1917</v>
      </c>
      <c r="P93" s="961" t="s">
        <v>2680</v>
      </c>
      <c r="V93" s="1408" t="s">
        <v>2681</v>
      </c>
      <c r="W93" s="1408" t="s">
        <v>2682</v>
      </c>
      <c r="X93" s="1409"/>
      <c r="AJ93" s="1417" t="s">
        <v>2194</v>
      </c>
      <c r="AK93" s="1413" t="s">
        <v>2683</v>
      </c>
    </row>
    <row r="94" spans="1:37" ht="15">
      <c r="A94" s="961" t="s">
        <v>1379</v>
      </c>
      <c r="B94" s="961" t="s">
        <v>1377</v>
      </c>
      <c r="C94" s="961" t="str">
        <f t="shared" si="3"/>
        <v>GW-Guinea-Bissau</v>
      </c>
      <c r="L94" s="961" t="s">
        <v>2684</v>
      </c>
      <c r="M94" s="961" t="s">
        <v>2685</v>
      </c>
      <c r="O94" s="961" t="s">
        <v>2686</v>
      </c>
      <c r="P94" s="961" t="s">
        <v>2687</v>
      </c>
      <c r="V94" s="1405" t="s">
        <v>2688</v>
      </c>
      <c r="W94" s="1405" t="s">
        <v>2689</v>
      </c>
      <c r="X94" s="1406"/>
      <c r="AJ94" s="1410" t="s">
        <v>2194</v>
      </c>
      <c r="AK94" s="961" t="s">
        <v>2683</v>
      </c>
    </row>
    <row r="95" spans="1:37">
      <c r="A95" s="961" t="s">
        <v>1382</v>
      </c>
      <c r="B95" s="961" t="s">
        <v>1380</v>
      </c>
      <c r="C95" s="961" t="str">
        <f t="shared" si="3"/>
        <v>GY-Guyana</v>
      </c>
      <c r="L95" s="961" t="s">
        <v>2690</v>
      </c>
      <c r="M95" s="961" t="s">
        <v>2691</v>
      </c>
      <c r="O95" s="961" t="s">
        <v>2692</v>
      </c>
      <c r="P95" s="961" t="s">
        <v>2693</v>
      </c>
      <c r="V95" s="1408" t="s">
        <v>2694</v>
      </c>
      <c r="W95" s="1408" t="s">
        <v>2695</v>
      </c>
      <c r="X95" s="1409"/>
      <c r="AJ95" s="1414" t="s">
        <v>2285</v>
      </c>
      <c r="AK95" s="961" t="s">
        <v>2665</v>
      </c>
    </row>
    <row r="96" spans="1:37">
      <c r="A96" s="961" t="s">
        <v>1385</v>
      </c>
      <c r="B96" s="961" t="s">
        <v>1383</v>
      </c>
      <c r="C96" s="961" t="str">
        <f t="shared" si="3"/>
        <v>HK-Hong Kong</v>
      </c>
      <c r="L96" s="961" t="s">
        <v>2696</v>
      </c>
      <c r="M96" s="961" t="s">
        <v>2697</v>
      </c>
      <c r="O96" s="961" t="s">
        <v>1882</v>
      </c>
      <c r="P96" s="961" t="s">
        <v>2698</v>
      </c>
      <c r="V96" s="1405" t="s">
        <v>2699</v>
      </c>
      <c r="W96" s="1405" t="s">
        <v>2700</v>
      </c>
      <c r="X96" s="1406"/>
      <c r="AJ96" s="961" t="s">
        <v>2701</v>
      </c>
      <c r="AK96" s="1403" t="s">
        <v>2670</v>
      </c>
    </row>
    <row r="97" spans="1:37">
      <c r="A97" s="961" t="s">
        <v>1389</v>
      </c>
      <c r="B97" s="961" t="s">
        <v>1387</v>
      </c>
      <c r="C97" s="961" t="str">
        <f t="shared" si="3"/>
        <v>HM-Heard Island and McDonald Islands</v>
      </c>
      <c r="L97" s="961" t="s">
        <v>2702</v>
      </c>
      <c r="M97" s="961" t="s">
        <v>2703</v>
      </c>
      <c r="O97" s="961" t="s">
        <v>2704</v>
      </c>
      <c r="P97" s="961" t="s">
        <v>2704</v>
      </c>
      <c r="V97" s="1405" t="s">
        <v>2705</v>
      </c>
      <c r="W97" s="1405" t="s">
        <v>2706</v>
      </c>
      <c r="X97" s="1406"/>
      <c r="AJ97" s="961" t="s">
        <v>2701</v>
      </c>
      <c r="AK97" s="961" t="s">
        <v>2707</v>
      </c>
    </row>
    <row r="98" spans="1:37">
      <c r="A98" s="961" t="s">
        <v>1392</v>
      </c>
      <c r="B98" s="961" t="s">
        <v>1390</v>
      </c>
      <c r="C98" s="961" t="str">
        <f t="shared" si="3"/>
        <v>HN-Honduras</v>
      </c>
      <c r="L98" s="961" t="s">
        <v>2708</v>
      </c>
      <c r="M98" s="961" t="s">
        <v>2709</v>
      </c>
      <c r="O98" s="961" t="s">
        <v>2710</v>
      </c>
      <c r="P98" s="961" t="s">
        <v>2711</v>
      </c>
      <c r="V98" s="1408" t="s">
        <v>2712</v>
      </c>
      <c r="W98" s="1408" t="s">
        <v>2713</v>
      </c>
      <c r="X98" s="1409"/>
      <c r="AJ98" s="1413" t="s">
        <v>2714</v>
      </c>
      <c r="AK98" s="1412" t="s">
        <v>2676</v>
      </c>
    </row>
    <row r="99" spans="1:37">
      <c r="A99" s="961" t="s">
        <v>1395</v>
      </c>
      <c r="B99" s="961" t="s">
        <v>1393</v>
      </c>
      <c r="C99" s="961" t="str">
        <f t="shared" si="3"/>
        <v>HR-Croatia</v>
      </c>
      <c r="L99" s="961" t="s">
        <v>2715</v>
      </c>
      <c r="M99" s="961" t="s">
        <v>2716</v>
      </c>
      <c r="O99" s="961" t="s">
        <v>2717</v>
      </c>
      <c r="P99" s="961" t="s">
        <v>2718</v>
      </c>
      <c r="V99" s="1405" t="s">
        <v>2719</v>
      </c>
      <c r="W99" s="1405" t="s">
        <v>2720</v>
      </c>
      <c r="X99" s="1406"/>
      <c r="AJ99" s="1413" t="s">
        <v>2721</v>
      </c>
      <c r="AK99" s="1412" t="s">
        <v>2676</v>
      </c>
    </row>
    <row r="100" spans="1:37">
      <c r="A100" s="961" t="s">
        <v>1398</v>
      </c>
      <c r="B100" s="961" t="s">
        <v>1396</v>
      </c>
      <c r="C100" s="961" t="str">
        <f t="shared" si="3"/>
        <v>HT-Haiti</v>
      </c>
      <c r="L100" s="961" t="s">
        <v>2722</v>
      </c>
      <c r="M100" s="961" t="s">
        <v>2723</v>
      </c>
      <c r="O100" s="961" t="s">
        <v>2724</v>
      </c>
      <c r="P100" s="961" t="s">
        <v>2725</v>
      </c>
      <c r="V100" s="1408" t="s">
        <v>2726</v>
      </c>
      <c r="W100" s="1408" t="s">
        <v>2727</v>
      </c>
      <c r="X100" s="1409"/>
      <c r="AJ100" s="1413" t="s">
        <v>2714</v>
      </c>
      <c r="AK100" s="1413" t="s">
        <v>2728</v>
      </c>
    </row>
    <row r="101" spans="1:37">
      <c r="A101" s="961" t="s">
        <v>1401</v>
      </c>
      <c r="B101" s="961" t="s">
        <v>1399</v>
      </c>
      <c r="C101" s="961" t="str">
        <f t="shared" si="3"/>
        <v>HU-Hungary</v>
      </c>
      <c r="L101" s="961" t="s">
        <v>2729</v>
      </c>
      <c r="M101" s="961" t="s">
        <v>2730</v>
      </c>
      <c r="O101" s="961" t="s">
        <v>2731</v>
      </c>
      <c r="P101" s="961" t="s">
        <v>2732</v>
      </c>
      <c r="V101" s="1405" t="s">
        <v>2733</v>
      </c>
      <c r="W101" s="1405" t="s">
        <v>2734</v>
      </c>
      <c r="X101" s="1406"/>
      <c r="AJ101" s="1413" t="s">
        <v>2721</v>
      </c>
      <c r="AK101" s="1413" t="s">
        <v>2728</v>
      </c>
    </row>
    <row r="102" spans="1:37">
      <c r="A102" s="961" t="s">
        <v>1404</v>
      </c>
      <c r="B102" s="961" t="s">
        <v>1402</v>
      </c>
      <c r="C102" s="961" t="str">
        <f t="shared" si="3"/>
        <v>ID-Indonesia</v>
      </c>
      <c r="L102" s="961" t="s">
        <v>2735</v>
      </c>
      <c r="M102" s="961" t="s">
        <v>2736</v>
      </c>
      <c r="O102" s="961" t="s">
        <v>2737</v>
      </c>
      <c r="P102" s="961" t="s">
        <v>2738</v>
      </c>
      <c r="V102" s="1408" t="s">
        <v>2739</v>
      </c>
      <c r="W102" s="1408" t="s">
        <v>2740</v>
      </c>
      <c r="X102" s="1409"/>
      <c r="AJ102" s="1413" t="s">
        <v>2714</v>
      </c>
      <c r="AK102" s="1413" t="s">
        <v>2681</v>
      </c>
    </row>
    <row r="103" spans="1:37">
      <c r="A103" s="961" t="s">
        <v>1408</v>
      </c>
      <c r="B103" s="961" t="s">
        <v>1406</v>
      </c>
      <c r="C103" s="961" t="str">
        <f t="shared" si="3"/>
        <v>IE-Ireland</v>
      </c>
      <c r="L103" s="961" t="s">
        <v>2741</v>
      </c>
      <c r="M103" s="961" t="s">
        <v>2742</v>
      </c>
      <c r="O103" s="961" t="s">
        <v>2743</v>
      </c>
      <c r="P103" s="961" t="s">
        <v>2744</v>
      </c>
      <c r="V103" s="1405" t="s">
        <v>2745</v>
      </c>
      <c r="W103" s="1405" t="s">
        <v>2746</v>
      </c>
      <c r="X103" s="1406"/>
      <c r="AJ103" s="1413" t="s">
        <v>2721</v>
      </c>
      <c r="AK103" s="1413" t="s">
        <v>2681</v>
      </c>
    </row>
    <row r="104" spans="1:37" ht="15">
      <c r="A104" s="961" t="s">
        <v>1411</v>
      </c>
      <c r="B104" s="961" t="s">
        <v>1409</v>
      </c>
      <c r="C104" s="961" t="str">
        <f t="shared" si="3"/>
        <v>IL-Israel</v>
      </c>
      <c r="L104" s="961" t="s">
        <v>2747</v>
      </c>
      <c r="M104" s="961" t="s">
        <v>2748</v>
      </c>
      <c r="O104" s="961" t="s">
        <v>2749</v>
      </c>
      <c r="P104" s="961" t="s">
        <v>2750</v>
      </c>
      <c r="V104" s="1408" t="s">
        <v>2751</v>
      </c>
      <c r="W104" s="1408" t="s">
        <v>2752</v>
      </c>
      <c r="X104" s="1409"/>
      <c r="AJ104" s="1416" t="s">
        <v>2444</v>
      </c>
      <c r="AK104" s="961" t="s">
        <v>2753</v>
      </c>
    </row>
    <row r="105" spans="1:37">
      <c r="A105" s="961" t="s">
        <v>1414</v>
      </c>
      <c r="B105" s="961" t="s">
        <v>1412</v>
      </c>
      <c r="C105" s="961" t="str">
        <f t="shared" si="3"/>
        <v>IM-Isle of Man</v>
      </c>
      <c r="L105" s="961" t="s">
        <v>2754</v>
      </c>
      <c r="M105" s="961" t="s">
        <v>2755</v>
      </c>
      <c r="V105" s="1405" t="s">
        <v>2756</v>
      </c>
      <c r="W105" s="1405" t="s">
        <v>2757</v>
      </c>
      <c r="X105" s="1406"/>
      <c r="AJ105" s="1413" t="s">
        <v>2758</v>
      </c>
      <c r="AK105" s="1412" t="s">
        <v>2694</v>
      </c>
    </row>
    <row r="106" spans="1:37">
      <c r="A106" s="961" t="s">
        <v>1417</v>
      </c>
      <c r="B106" s="961" t="s">
        <v>1415</v>
      </c>
      <c r="C106" s="961" t="str">
        <f t="shared" si="3"/>
        <v>IN-India</v>
      </c>
      <c r="L106" s="961" t="s">
        <v>2759</v>
      </c>
      <c r="M106" s="961" t="s">
        <v>2760</v>
      </c>
      <c r="V106" s="1408" t="s">
        <v>2761</v>
      </c>
      <c r="W106" s="1408" t="s">
        <v>2762</v>
      </c>
      <c r="X106" s="1409"/>
      <c r="AJ106" s="1413" t="s">
        <v>2763</v>
      </c>
      <c r="AK106" s="1412" t="s">
        <v>2694</v>
      </c>
    </row>
    <row r="107" spans="1:37" ht="15">
      <c r="A107" s="961" t="s">
        <v>1420</v>
      </c>
      <c r="B107" s="961" t="s">
        <v>1418</v>
      </c>
      <c r="C107" s="961" t="str">
        <f t="shared" si="3"/>
        <v>IO-British Indian Ocean Territory</v>
      </c>
      <c r="L107" s="961" t="s">
        <v>2764</v>
      </c>
      <c r="M107" s="961" t="s">
        <v>2765</v>
      </c>
      <c r="V107" s="1405" t="s">
        <v>2766</v>
      </c>
      <c r="W107" s="1405" t="s">
        <v>2767</v>
      </c>
      <c r="X107" s="1406"/>
      <c r="AJ107" s="1417" t="s">
        <v>2768</v>
      </c>
      <c r="AK107" s="1412" t="s">
        <v>2694</v>
      </c>
    </row>
    <row r="108" spans="1:37">
      <c r="A108" s="961" t="s">
        <v>1423</v>
      </c>
      <c r="B108" s="961" t="s">
        <v>1421</v>
      </c>
      <c r="C108" s="961" t="str">
        <f t="shared" si="3"/>
        <v>IQ-Iraq</v>
      </c>
      <c r="L108" s="961" t="s">
        <v>2769</v>
      </c>
      <c r="M108" s="961" t="s">
        <v>2770</v>
      </c>
      <c r="V108" s="1408" t="s">
        <v>2771</v>
      </c>
      <c r="W108" s="1408" t="s">
        <v>2772</v>
      </c>
      <c r="X108" s="1409"/>
      <c r="AJ108" s="1413" t="s">
        <v>2758</v>
      </c>
      <c r="AK108" s="1413" t="s">
        <v>885</v>
      </c>
    </row>
    <row r="109" spans="1:37">
      <c r="A109" s="961" t="s">
        <v>1429</v>
      </c>
      <c r="B109" s="961" t="s">
        <v>1427</v>
      </c>
      <c r="C109" s="961" t="str">
        <f t="shared" si="3"/>
        <v>IR-Iran (Islamic Republic of)</v>
      </c>
      <c r="L109" s="961" t="s">
        <v>2773</v>
      </c>
      <c r="M109" s="961" t="s">
        <v>2774</v>
      </c>
      <c r="V109" s="1405" t="s">
        <v>2775</v>
      </c>
      <c r="W109" s="1405" t="s">
        <v>2776</v>
      </c>
      <c r="X109" s="1406"/>
      <c r="AJ109" s="1413" t="s">
        <v>2763</v>
      </c>
      <c r="AK109" s="1413" t="s">
        <v>885</v>
      </c>
    </row>
    <row r="110" spans="1:37" ht="15">
      <c r="A110" s="961" t="s">
        <v>1432</v>
      </c>
      <c r="B110" s="961" t="s">
        <v>1430</v>
      </c>
      <c r="C110" s="961" t="str">
        <f t="shared" si="3"/>
        <v>IS-Iceland</v>
      </c>
      <c r="L110" s="961" t="s">
        <v>2777</v>
      </c>
      <c r="M110" s="961" t="s">
        <v>2778</v>
      </c>
      <c r="V110" s="1408" t="s">
        <v>2779</v>
      </c>
      <c r="W110" s="1408" t="s">
        <v>2780</v>
      </c>
      <c r="X110" s="1409"/>
      <c r="AJ110" s="1417" t="s">
        <v>2768</v>
      </c>
      <c r="AK110" s="1413" t="s">
        <v>885</v>
      </c>
    </row>
    <row r="111" spans="1:37" ht="15">
      <c r="A111" s="961" t="s">
        <v>1435</v>
      </c>
      <c r="B111" s="961" t="s">
        <v>1433</v>
      </c>
      <c r="C111" s="961" t="str">
        <f t="shared" si="3"/>
        <v>IT-Italy</v>
      </c>
      <c r="L111" s="961" t="s">
        <v>2781</v>
      </c>
      <c r="M111" s="961" t="s">
        <v>2782</v>
      </c>
      <c r="V111" s="1405" t="s">
        <v>2783</v>
      </c>
      <c r="W111" s="1405" t="s">
        <v>2784</v>
      </c>
      <c r="X111" s="1406"/>
      <c r="AJ111" s="1417" t="s">
        <v>2785</v>
      </c>
      <c r="AK111" s="1412" t="s">
        <v>2786</v>
      </c>
    </row>
    <row r="112" spans="1:37" ht="15">
      <c r="A112" s="961" t="s">
        <v>1438</v>
      </c>
      <c r="B112" s="961" t="s">
        <v>1436</v>
      </c>
      <c r="C112" s="961" t="str">
        <f t="shared" si="3"/>
        <v>JE-Jersey</v>
      </c>
      <c r="L112" s="961" t="s">
        <v>2787</v>
      </c>
      <c r="M112" s="961" t="s">
        <v>2788</v>
      </c>
      <c r="V112" s="1408" t="s">
        <v>2789</v>
      </c>
      <c r="W112" s="1408" t="s">
        <v>2790</v>
      </c>
      <c r="X112" s="1409"/>
      <c r="AJ112" s="1417" t="s">
        <v>2785</v>
      </c>
      <c r="AK112" s="1413" t="s">
        <v>2791</v>
      </c>
    </row>
    <row r="113" spans="1:37" ht="15">
      <c r="A113" s="961" t="s">
        <v>1441</v>
      </c>
      <c r="B113" s="961" t="s">
        <v>1439</v>
      </c>
      <c r="C113" s="961" t="str">
        <f t="shared" si="3"/>
        <v>JM-Jamaica</v>
      </c>
      <c r="L113" s="961" t="s">
        <v>2792</v>
      </c>
      <c r="M113" s="961" t="s">
        <v>2793</v>
      </c>
      <c r="V113" s="1405" t="s">
        <v>2794</v>
      </c>
      <c r="W113" s="1405" t="s">
        <v>2795</v>
      </c>
      <c r="X113" s="1406"/>
      <c r="AJ113" s="1416" t="s">
        <v>2796</v>
      </c>
      <c r="AK113" s="961" t="s">
        <v>2797</v>
      </c>
    </row>
    <row r="114" spans="1:37" ht="15">
      <c r="A114" s="961" t="s">
        <v>1444</v>
      </c>
      <c r="B114" s="961" t="s">
        <v>1442</v>
      </c>
      <c r="C114" s="961" t="str">
        <f t="shared" si="3"/>
        <v>JO-Jordan</v>
      </c>
      <c r="L114" s="961" t="s">
        <v>2798</v>
      </c>
      <c r="M114" s="961" t="s">
        <v>2799</v>
      </c>
      <c r="V114" s="1408" t="s">
        <v>2800</v>
      </c>
      <c r="W114" s="1408" t="s">
        <v>2801</v>
      </c>
      <c r="X114" s="1409"/>
      <c r="AJ114" s="1411" t="s">
        <v>2796</v>
      </c>
      <c r="AK114" s="1412" t="s">
        <v>2802</v>
      </c>
    </row>
    <row r="115" spans="1:37" ht="15">
      <c r="A115" s="961" t="s">
        <v>1447</v>
      </c>
      <c r="B115" s="961" t="s">
        <v>1445</v>
      </c>
      <c r="C115" s="961" t="str">
        <f t="shared" si="3"/>
        <v>JP-Japan</v>
      </c>
      <c r="L115" s="961" t="s">
        <v>2803</v>
      </c>
      <c r="M115" s="961" t="s">
        <v>2804</v>
      </c>
      <c r="V115" s="1405" t="s">
        <v>2805</v>
      </c>
      <c r="W115" s="1405" t="s">
        <v>2806</v>
      </c>
      <c r="X115" s="1406"/>
      <c r="AJ115" s="1411" t="s">
        <v>2796</v>
      </c>
      <c r="AK115" s="1413" t="s">
        <v>2807</v>
      </c>
    </row>
    <row r="116" spans="1:37" ht="15">
      <c r="A116" s="961" t="s">
        <v>1450</v>
      </c>
      <c r="B116" s="961" t="s">
        <v>1448</v>
      </c>
      <c r="C116" s="961" t="str">
        <f t="shared" si="3"/>
        <v>KE-Kenya</v>
      </c>
      <c r="L116" s="961" t="s">
        <v>2808</v>
      </c>
      <c r="M116" s="961" t="s">
        <v>2809</v>
      </c>
      <c r="V116" s="1408" t="s">
        <v>2810</v>
      </c>
      <c r="W116" s="1408" t="s">
        <v>2811</v>
      </c>
      <c r="X116" s="1409"/>
      <c r="AJ116" s="1411" t="s">
        <v>2796</v>
      </c>
      <c r="AK116" s="1413" t="s">
        <v>2812</v>
      </c>
    </row>
    <row r="117" spans="1:37">
      <c r="A117" s="961" t="s">
        <v>1452</v>
      </c>
      <c r="B117" s="961" t="s">
        <v>724</v>
      </c>
      <c r="C117" s="961" t="str">
        <f t="shared" si="3"/>
        <v>KG-Kyrgyzstan</v>
      </c>
      <c r="L117" s="961" t="s">
        <v>2813</v>
      </c>
      <c r="M117" s="961" t="s">
        <v>2814</v>
      </c>
      <c r="V117" s="1405" t="s">
        <v>2815</v>
      </c>
      <c r="W117" s="1405" t="s">
        <v>2816</v>
      </c>
      <c r="X117" s="1406"/>
      <c r="AJ117" s="961" t="s">
        <v>2817</v>
      </c>
      <c r="AK117" s="1403" t="s">
        <v>2705</v>
      </c>
    </row>
    <row r="118" spans="1:37" ht="14.25">
      <c r="A118" s="961" t="s">
        <v>1455</v>
      </c>
      <c r="B118" s="961" t="s">
        <v>1453</v>
      </c>
      <c r="C118" s="961" t="str">
        <f t="shared" si="3"/>
        <v>KH-Cambodia</v>
      </c>
      <c r="L118" s="961" t="s">
        <v>2818</v>
      </c>
      <c r="M118" s="961" t="s">
        <v>2819</v>
      </c>
      <c r="V118" s="1419"/>
      <c r="AJ118" s="1413" t="s">
        <v>2503</v>
      </c>
      <c r="AK118" s="1412" t="s">
        <v>2712</v>
      </c>
    </row>
    <row r="119" spans="1:37" ht="14.25">
      <c r="A119" s="961" t="s">
        <v>1458</v>
      </c>
      <c r="B119" s="961" t="s">
        <v>1456</v>
      </c>
      <c r="C119" s="961" t="str">
        <f t="shared" si="3"/>
        <v>KI-Kiribati</v>
      </c>
      <c r="L119" s="961" t="s">
        <v>2820</v>
      </c>
      <c r="M119" s="961" t="s">
        <v>2821</v>
      </c>
      <c r="V119" s="1419"/>
      <c r="AJ119" s="1414" t="s">
        <v>2494</v>
      </c>
      <c r="AK119" s="1403" t="s">
        <v>2822</v>
      </c>
    </row>
    <row r="120" spans="1:37" ht="14.25">
      <c r="A120" s="961" t="s">
        <v>1461</v>
      </c>
      <c r="B120" s="961" t="s">
        <v>1459</v>
      </c>
      <c r="C120" s="961" t="str">
        <f t="shared" si="3"/>
        <v>KM-Comoros</v>
      </c>
      <c r="L120" s="961" t="s">
        <v>2823</v>
      </c>
      <c r="M120" s="961" t="s">
        <v>2824</v>
      </c>
      <c r="V120" s="1419"/>
      <c r="AJ120" s="1413" t="s">
        <v>2503</v>
      </c>
      <c r="AK120" s="1413" t="s">
        <v>2719</v>
      </c>
    </row>
    <row r="121" spans="1:37" ht="15">
      <c r="A121" s="961" t="s">
        <v>1464</v>
      </c>
      <c r="B121" s="961" t="s">
        <v>1462</v>
      </c>
      <c r="C121" s="961" t="str">
        <f t="shared" si="3"/>
        <v>KN-Saint Kitts and Nevis</v>
      </c>
      <c r="L121" s="961" t="s">
        <v>2825</v>
      </c>
      <c r="M121" s="961" t="s">
        <v>2826</v>
      </c>
      <c r="V121" s="1419"/>
      <c r="AJ121" s="1416" t="s">
        <v>2694</v>
      </c>
      <c r="AK121" s="1403" t="s">
        <v>2827</v>
      </c>
    </row>
    <row r="122" spans="1:37" ht="15">
      <c r="A122" s="961" t="s">
        <v>1829</v>
      </c>
      <c r="B122" s="961" t="s">
        <v>2828</v>
      </c>
      <c r="C122" s="961" t="str">
        <f t="shared" si="3"/>
        <v>KO-Kosovo</v>
      </c>
      <c r="L122" s="961" t="s">
        <v>2829</v>
      </c>
      <c r="M122" s="961" t="s">
        <v>2830</v>
      </c>
      <c r="V122" s="1419"/>
      <c r="AJ122" s="1411" t="s">
        <v>2484</v>
      </c>
      <c r="AK122" s="1412" t="s">
        <v>2733</v>
      </c>
    </row>
    <row r="123" spans="1:37" ht="15">
      <c r="A123" s="961" t="s">
        <v>1467</v>
      </c>
      <c r="B123" s="961" t="s">
        <v>1465</v>
      </c>
      <c r="C123" s="961" t="str">
        <f t="shared" si="3"/>
        <v>KP-Korea (Democratic People's Republic of)</v>
      </c>
      <c r="L123" s="961" t="s">
        <v>2831</v>
      </c>
      <c r="M123" s="961" t="s">
        <v>2832</v>
      </c>
      <c r="V123" s="1419"/>
      <c r="AJ123" s="1411" t="s">
        <v>2484</v>
      </c>
      <c r="AK123" s="1413" t="s">
        <v>2833</v>
      </c>
    </row>
    <row r="124" spans="1:37" ht="14.25">
      <c r="A124" s="961" t="s">
        <v>1470</v>
      </c>
      <c r="B124" s="961" t="s">
        <v>1468</v>
      </c>
      <c r="C124" s="961" t="str">
        <f t="shared" si="3"/>
        <v>KR-Korea (Republic of)</v>
      </c>
      <c r="L124" s="961" t="s">
        <v>2834</v>
      </c>
      <c r="M124" s="961" t="s">
        <v>2835</v>
      </c>
      <c r="V124" s="1419"/>
      <c r="AJ124" s="961" t="s">
        <v>2836</v>
      </c>
      <c r="AK124" s="1403" t="s">
        <v>2739</v>
      </c>
    </row>
    <row r="125" spans="1:37" ht="14.25">
      <c r="A125" s="961" t="s">
        <v>1473</v>
      </c>
      <c r="B125" s="961" t="s">
        <v>1471</v>
      </c>
      <c r="C125" s="961" t="str">
        <f t="shared" si="3"/>
        <v>KW-Kuwait</v>
      </c>
      <c r="L125" s="961" t="s">
        <v>2837</v>
      </c>
      <c r="M125" s="961" t="s">
        <v>2838</v>
      </c>
      <c r="V125" s="1419"/>
      <c r="AJ125" s="1415" t="s">
        <v>2162</v>
      </c>
      <c r="AK125" s="1413" t="s">
        <v>2745</v>
      </c>
    </row>
    <row r="126" spans="1:37" ht="14.25">
      <c r="A126" s="961" t="s">
        <v>1476</v>
      </c>
      <c r="B126" s="961" t="s">
        <v>1474</v>
      </c>
      <c r="C126" s="961" t="str">
        <f t="shared" si="3"/>
        <v>KY-Cayman Islands</v>
      </c>
      <c r="L126" s="961" t="s">
        <v>2839</v>
      </c>
      <c r="M126" s="961" t="s">
        <v>2840</v>
      </c>
      <c r="V126" s="1419"/>
      <c r="AJ126" s="1415" t="s">
        <v>2162</v>
      </c>
      <c r="AK126" s="1413" t="s">
        <v>2751</v>
      </c>
    </row>
    <row r="127" spans="1:37" ht="14.25">
      <c r="A127" s="961" t="s">
        <v>1478</v>
      </c>
      <c r="B127" s="961" t="s">
        <v>721</v>
      </c>
      <c r="C127" s="961" t="str">
        <f t="shared" si="3"/>
        <v>KZ-Kazakhstan</v>
      </c>
      <c r="L127" s="961" t="s">
        <v>2841</v>
      </c>
      <c r="M127" s="961" t="s">
        <v>2842</v>
      </c>
      <c r="V127" s="1419"/>
      <c r="AJ127" s="961" t="s">
        <v>2843</v>
      </c>
      <c r="AK127" s="1403" t="s">
        <v>2761</v>
      </c>
    </row>
    <row r="128" spans="1:37" ht="14.25">
      <c r="A128" s="961" t="s">
        <v>1481</v>
      </c>
      <c r="B128" s="961" t="s">
        <v>1479</v>
      </c>
      <c r="C128" s="961" t="str">
        <f t="shared" si="3"/>
        <v>LA-Lao People's Democratic Republic</v>
      </c>
      <c r="L128" s="961" t="s">
        <v>2844</v>
      </c>
      <c r="M128" s="961" t="s">
        <v>2845</v>
      </c>
      <c r="V128" s="1419"/>
      <c r="AJ128" s="961" t="s">
        <v>2843</v>
      </c>
      <c r="AK128" s="961" t="s">
        <v>2766</v>
      </c>
    </row>
    <row r="129" spans="1:37" ht="14.25">
      <c r="A129" s="961" t="s">
        <v>1484</v>
      </c>
      <c r="B129" s="961" t="s">
        <v>1482</v>
      </c>
      <c r="C129" s="961" t="str">
        <f t="shared" si="3"/>
        <v>LB-Lebanon</v>
      </c>
      <c r="L129" s="961" t="s">
        <v>2846</v>
      </c>
      <c r="M129" s="961" t="s">
        <v>2847</v>
      </c>
      <c r="V129" s="1419"/>
      <c r="AJ129" s="1415" t="s">
        <v>2414</v>
      </c>
      <c r="AK129" s="1413" t="s">
        <v>2848</v>
      </c>
    </row>
    <row r="130" spans="1:37" ht="14.25">
      <c r="A130" s="961" t="s">
        <v>1487</v>
      </c>
      <c r="B130" s="961" t="s">
        <v>1485</v>
      </c>
      <c r="C130" s="961" t="str">
        <f t="shared" ref="C130:C193" si="4">CONCATENATE(B130,"-",A130)</f>
        <v>LC-Saint Lucia</v>
      </c>
      <c r="L130" s="961" t="s">
        <v>2849</v>
      </c>
      <c r="M130" s="961" t="s">
        <v>2850</v>
      </c>
      <c r="V130" s="1419"/>
      <c r="AJ130" s="1415" t="s">
        <v>2414</v>
      </c>
      <c r="AK130" s="1413" t="s">
        <v>2851</v>
      </c>
    </row>
    <row r="131" spans="1:37" ht="14.25">
      <c r="A131" s="961" t="s">
        <v>1490</v>
      </c>
      <c r="B131" s="961" t="s">
        <v>1488</v>
      </c>
      <c r="C131" s="961" t="str">
        <f t="shared" si="4"/>
        <v>LI-Liechtenstein</v>
      </c>
      <c r="L131" s="961" t="s">
        <v>2852</v>
      </c>
      <c r="M131" s="961" t="s">
        <v>2853</v>
      </c>
      <c r="V131" s="1419"/>
      <c r="AJ131" s="1415" t="s">
        <v>2414</v>
      </c>
      <c r="AK131" s="1413" t="s">
        <v>2771</v>
      </c>
    </row>
    <row r="132" spans="1:37" ht="14.25">
      <c r="A132" s="961" t="s">
        <v>1493</v>
      </c>
      <c r="B132" s="961" t="s">
        <v>1491</v>
      </c>
      <c r="C132" s="961" t="str">
        <f t="shared" si="4"/>
        <v>LK-Sri Lanka</v>
      </c>
      <c r="L132" s="961" t="s">
        <v>2854</v>
      </c>
      <c r="M132" s="961" t="s">
        <v>2855</v>
      </c>
      <c r="V132" s="1419"/>
      <c r="AJ132" s="1415" t="s">
        <v>2414</v>
      </c>
      <c r="AK132" s="1412" t="s">
        <v>2775</v>
      </c>
    </row>
    <row r="133" spans="1:37" ht="14.25">
      <c r="A133" s="961" t="s">
        <v>1496</v>
      </c>
      <c r="B133" s="961" t="s">
        <v>1494</v>
      </c>
      <c r="C133" s="961" t="str">
        <f t="shared" si="4"/>
        <v>LR-Liberia</v>
      </c>
      <c r="L133" s="961" t="s">
        <v>2856</v>
      </c>
      <c r="M133" s="961" t="s">
        <v>2857</v>
      </c>
      <c r="V133" s="1419"/>
      <c r="AJ133" s="961" t="s">
        <v>2737</v>
      </c>
      <c r="AK133" s="1403" t="s">
        <v>2858</v>
      </c>
    </row>
    <row r="134" spans="1:37" ht="15">
      <c r="A134" s="961" t="s">
        <v>1499</v>
      </c>
      <c r="B134" s="961" t="s">
        <v>1497</v>
      </c>
      <c r="C134" s="961" t="str">
        <f t="shared" si="4"/>
        <v>LS-Lesotho</v>
      </c>
      <c r="L134" s="961" t="s">
        <v>2859</v>
      </c>
      <c r="M134" s="961" t="s">
        <v>2860</v>
      </c>
      <c r="V134" s="1419"/>
      <c r="AJ134" s="1411" t="s">
        <v>2444</v>
      </c>
      <c r="AK134" s="1413" t="s">
        <v>2861</v>
      </c>
    </row>
    <row r="135" spans="1:37" ht="14.25">
      <c r="A135" s="961" t="s">
        <v>1502</v>
      </c>
      <c r="B135" s="961" t="s">
        <v>1500</v>
      </c>
      <c r="C135" s="961" t="str">
        <f t="shared" si="4"/>
        <v>LT-Lithuania</v>
      </c>
      <c r="L135" s="961" t="s">
        <v>2862</v>
      </c>
      <c r="M135" s="961" t="s">
        <v>2863</v>
      </c>
      <c r="V135" s="1419"/>
      <c r="AJ135" s="961" t="s">
        <v>2724</v>
      </c>
      <c r="AK135" s="1403" t="s">
        <v>2789</v>
      </c>
    </row>
    <row r="136" spans="1:37" ht="14.25">
      <c r="A136" s="961" t="s">
        <v>1505</v>
      </c>
      <c r="B136" s="961" t="s">
        <v>1503</v>
      </c>
      <c r="C136" s="961" t="str">
        <f t="shared" si="4"/>
        <v>LU-Luxembourg</v>
      </c>
      <c r="L136" s="961" t="s">
        <v>2864</v>
      </c>
      <c r="M136" s="961" t="s">
        <v>2865</v>
      </c>
      <c r="V136" s="1419"/>
      <c r="AJ136" s="961" t="s">
        <v>2197</v>
      </c>
      <c r="AK136" s="961" t="s">
        <v>2805</v>
      </c>
    </row>
    <row r="137" spans="1:37" ht="14.25">
      <c r="A137" s="961" t="s">
        <v>1508</v>
      </c>
      <c r="B137" s="961" t="s">
        <v>1506</v>
      </c>
      <c r="C137" s="961" t="str">
        <f t="shared" si="4"/>
        <v>LV-Latvia</v>
      </c>
      <c r="L137" s="961" t="s">
        <v>2866</v>
      </c>
      <c r="M137" s="961" t="s">
        <v>2867</v>
      </c>
      <c r="V137" s="1419"/>
      <c r="AJ137" s="1413" t="s">
        <v>2743</v>
      </c>
      <c r="AK137" s="1412" t="s">
        <v>2805</v>
      </c>
    </row>
    <row r="138" spans="1:37" ht="14.25">
      <c r="A138" s="961" t="s">
        <v>1511</v>
      </c>
      <c r="B138" s="961" t="s">
        <v>1509</v>
      </c>
      <c r="C138" s="961" t="str">
        <f t="shared" si="4"/>
        <v>LY-Libya</v>
      </c>
      <c r="L138" s="961" t="s">
        <v>2868</v>
      </c>
      <c r="M138" s="961" t="s">
        <v>2869</v>
      </c>
      <c r="V138" s="1419"/>
      <c r="AJ138" s="1414" t="s">
        <v>2094</v>
      </c>
      <c r="AK138" s="961" t="s">
        <v>2870</v>
      </c>
    </row>
    <row r="139" spans="1:37" ht="14.25">
      <c r="A139" s="961" t="s">
        <v>1514</v>
      </c>
      <c r="B139" s="961" t="s">
        <v>1512</v>
      </c>
      <c r="C139" s="961" t="str">
        <f t="shared" si="4"/>
        <v>MA-Morocco</v>
      </c>
      <c r="L139" s="961" t="s">
        <v>2871</v>
      </c>
      <c r="M139" s="961" t="s">
        <v>2872</v>
      </c>
      <c r="V139" s="1419"/>
      <c r="AJ139" s="1413" t="s">
        <v>2743</v>
      </c>
      <c r="AK139" s="1413" t="s">
        <v>2810</v>
      </c>
    </row>
    <row r="140" spans="1:37" ht="14.25">
      <c r="A140" s="961" t="s">
        <v>1517</v>
      </c>
      <c r="B140" s="961" t="s">
        <v>1515</v>
      </c>
      <c r="C140" s="961" t="str">
        <f t="shared" si="4"/>
        <v>MC-Monaco</v>
      </c>
      <c r="L140" s="961" t="s">
        <v>2873</v>
      </c>
      <c r="M140" s="961" t="s">
        <v>2874</v>
      </c>
      <c r="V140" s="1419"/>
      <c r="AJ140" s="1413" t="s">
        <v>2743</v>
      </c>
      <c r="AK140" s="1413" t="s">
        <v>2815</v>
      </c>
    </row>
    <row r="141" spans="1:37" ht="14.25">
      <c r="A141" s="961" t="s">
        <v>1519</v>
      </c>
      <c r="B141" s="961" t="s">
        <v>368</v>
      </c>
      <c r="C141" s="961" t="str">
        <f t="shared" si="4"/>
        <v>MD-Moldova (Republic of)</v>
      </c>
      <c r="L141" s="961" t="s">
        <v>2875</v>
      </c>
      <c r="M141" s="961" t="s">
        <v>2876</v>
      </c>
      <c r="V141" s="1419"/>
    </row>
    <row r="142" spans="1:37" ht="14.25">
      <c r="A142" s="961" t="s">
        <v>1522</v>
      </c>
      <c r="B142" s="961" t="s">
        <v>1520</v>
      </c>
      <c r="C142" s="961" t="str">
        <f t="shared" si="4"/>
        <v>ME-Montenegro</v>
      </c>
      <c r="L142" s="961" t="s">
        <v>2877</v>
      </c>
      <c r="M142" s="961" t="s">
        <v>2878</v>
      </c>
      <c r="V142" s="1419"/>
    </row>
    <row r="143" spans="1:37" ht="14.25">
      <c r="A143" s="961" t="s">
        <v>1525</v>
      </c>
      <c r="B143" s="961" t="s">
        <v>1523</v>
      </c>
      <c r="C143" s="961" t="str">
        <f t="shared" si="4"/>
        <v>MF-Saint Martin (French part)</v>
      </c>
      <c r="L143" s="961" t="s">
        <v>2879</v>
      </c>
      <c r="M143" s="961" t="s">
        <v>2880</v>
      </c>
      <c r="V143" s="1419"/>
    </row>
    <row r="144" spans="1:37" ht="14.25">
      <c r="A144" s="961" t="s">
        <v>1528</v>
      </c>
      <c r="B144" s="961" t="s">
        <v>1526</v>
      </c>
      <c r="C144" s="961" t="str">
        <f t="shared" si="4"/>
        <v>MG-Madagascar</v>
      </c>
      <c r="L144" s="961" t="s">
        <v>2881</v>
      </c>
      <c r="M144" s="961" t="s">
        <v>2882</v>
      </c>
      <c r="V144" s="1419"/>
    </row>
    <row r="145" spans="1:22" ht="14.25">
      <c r="A145" s="961" t="s">
        <v>1531</v>
      </c>
      <c r="B145" s="961" t="s">
        <v>1529</v>
      </c>
      <c r="C145" s="961" t="str">
        <f t="shared" si="4"/>
        <v>MH-Marshall Islands</v>
      </c>
      <c r="L145" s="961" t="s">
        <v>2883</v>
      </c>
      <c r="M145" s="961" t="s">
        <v>2884</v>
      </c>
      <c r="V145" s="1419"/>
    </row>
    <row r="146" spans="1:22" ht="14.25">
      <c r="A146" s="961" t="s">
        <v>2885</v>
      </c>
      <c r="B146" s="961" t="s">
        <v>1532</v>
      </c>
      <c r="C146" s="961" t="str">
        <f t="shared" si="4"/>
        <v>MK-Macedonia (the former Yugoslav Republic of)</v>
      </c>
      <c r="L146" s="961" t="s">
        <v>2886</v>
      </c>
      <c r="M146" s="961" t="s">
        <v>2887</v>
      </c>
      <c r="V146" s="1419"/>
    </row>
    <row r="147" spans="1:22" ht="14.25">
      <c r="A147" s="961" t="s">
        <v>1536</v>
      </c>
      <c r="B147" s="961" t="s">
        <v>949</v>
      </c>
      <c r="C147" s="961" t="str">
        <f t="shared" si="4"/>
        <v>ML-Mali</v>
      </c>
      <c r="L147" s="961" t="s">
        <v>2888</v>
      </c>
      <c r="M147" s="961" t="s">
        <v>2889</v>
      </c>
      <c r="V147" s="1419"/>
    </row>
    <row r="148" spans="1:22" ht="14.25">
      <c r="A148" s="961" t="s">
        <v>1539</v>
      </c>
      <c r="B148" s="961" t="s">
        <v>1537</v>
      </c>
      <c r="C148" s="961" t="str">
        <f t="shared" si="4"/>
        <v>MM-Myanmar</v>
      </c>
      <c r="L148" s="961" t="s">
        <v>2890</v>
      </c>
      <c r="M148" s="961" t="s">
        <v>2891</v>
      </c>
      <c r="V148" s="1419"/>
    </row>
    <row r="149" spans="1:22" ht="14.25">
      <c r="A149" s="961" t="s">
        <v>1541</v>
      </c>
      <c r="B149" s="961" t="s">
        <v>369</v>
      </c>
      <c r="C149" s="961" t="str">
        <f t="shared" si="4"/>
        <v>MN-Mongolia</v>
      </c>
      <c r="L149" s="961" t="s">
        <v>2892</v>
      </c>
      <c r="M149" s="961" t="s">
        <v>2893</v>
      </c>
      <c r="V149" s="1419"/>
    </row>
    <row r="150" spans="1:22" ht="14.25">
      <c r="A150" s="961" t="s">
        <v>1544</v>
      </c>
      <c r="B150" s="961" t="s">
        <v>1542</v>
      </c>
      <c r="C150" s="961" t="str">
        <f t="shared" si="4"/>
        <v>MO-Macao</v>
      </c>
      <c r="L150" s="961" t="s">
        <v>2894</v>
      </c>
      <c r="M150" s="961" t="s">
        <v>2895</v>
      </c>
      <c r="V150" s="1419"/>
    </row>
    <row r="151" spans="1:22" ht="14.25">
      <c r="A151" s="961" t="s">
        <v>1547</v>
      </c>
      <c r="B151" s="961" t="s">
        <v>1545</v>
      </c>
      <c r="C151" s="961" t="str">
        <f t="shared" si="4"/>
        <v>MP-Northern Mariana Islands</v>
      </c>
      <c r="L151" s="961" t="s">
        <v>2896</v>
      </c>
      <c r="M151" s="961" t="s">
        <v>2897</v>
      </c>
      <c r="V151" s="1419"/>
    </row>
    <row r="152" spans="1:22" ht="14.25">
      <c r="A152" s="961" t="s">
        <v>1550</v>
      </c>
      <c r="B152" s="961" t="s">
        <v>1548</v>
      </c>
      <c r="C152" s="961" t="str">
        <f t="shared" si="4"/>
        <v>MQ-Martinique</v>
      </c>
      <c r="L152" s="961" t="s">
        <v>2898</v>
      </c>
      <c r="M152" s="961" t="s">
        <v>2899</v>
      </c>
      <c r="V152" s="1419"/>
    </row>
    <row r="153" spans="1:22" ht="14.25">
      <c r="A153" s="961" t="s">
        <v>1553</v>
      </c>
      <c r="B153" s="961" t="s">
        <v>1551</v>
      </c>
      <c r="C153" s="961" t="str">
        <f t="shared" si="4"/>
        <v>MR-Mauritania</v>
      </c>
      <c r="L153" s="961" t="s">
        <v>2900</v>
      </c>
      <c r="M153" s="961" t="s">
        <v>2901</v>
      </c>
      <c r="V153" s="1419"/>
    </row>
    <row r="154" spans="1:22" ht="14.25">
      <c r="A154" s="961" t="s">
        <v>1556</v>
      </c>
      <c r="B154" s="961" t="s">
        <v>1554</v>
      </c>
      <c r="C154" s="961" t="str">
        <f t="shared" si="4"/>
        <v>MS-Montserrat</v>
      </c>
      <c r="L154" s="961" t="s">
        <v>2902</v>
      </c>
      <c r="M154" s="961" t="s">
        <v>2903</v>
      </c>
      <c r="V154" s="1419"/>
    </row>
    <row r="155" spans="1:22" ht="14.25">
      <c r="A155" s="961" t="s">
        <v>1559</v>
      </c>
      <c r="B155" s="961" t="s">
        <v>1557</v>
      </c>
      <c r="C155" s="961" t="str">
        <f t="shared" si="4"/>
        <v>MT-Malta</v>
      </c>
      <c r="L155" s="961" t="s">
        <v>2904</v>
      </c>
      <c r="M155" s="961" t="s">
        <v>2905</v>
      </c>
      <c r="V155" s="1419"/>
    </row>
    <row r="156" spans="1:22" ht="14.25">
      <c r="A156" s="961" t="s">
        <v>1562</v>
      </c>
      <c r="B156" s="961" t="s">
        <v>1560</v>
      </c>
      <c r="C156" s="961" t="str">
        <f t="shared" si="4"/>
        <v>MU-Mauritius</v>
      </c>
      <c r="L156" s="961" t="s">
        <v>2906</v>
      </c>
      <c r="M156" s="961" t="s">
        <v>2907</v>
      </c>
      <c r="V156" s="1419"/>
    </row>
    <row r="157" spans="1:22" ht="14.25">
      <c r="A157" s="961" t="s">
        <v>1565</v>
      </c>
      <c r="B157" s="961" t="s">
        <v>1563</v>
      </c>
      <c r="C157" s="961" t="str">
        <f t="shared" si="4"/>
        <v>MV-Maldives</v>
      </c>
      <c r="L157" s="961" t="s">
        <v>2908</v>
      </c>
      <c r="M157" s="961" t="s">
        <v>2909</v>
      </c>
      <c r="V157" s="1419"/>
    </row>
    <row r="158" spans="1:22" ht="14.25">
      <c r="A158" s="961" t="s">
        <v>1568</v>
      </c>
      <c r="B158" s="961" t="s">
        <v>1566</v>
      </c>
      <c r="C158" s="961" t="str">
        <f t="shared" si="4"/>
        <v>MW-Malawi</v>
      </c>
      <c r="L158" s="961" t="s">
        <v>2910</v>
      </c>
      <c r="M158" s="961" t="s">
        <v>2911</v>
      </c>
      <c r="V158" s="1419"/>
    </row>
    <row r="159" spans="1:22" ht="14.25">
      <c r="A159" s="961" t="s">
        <v>1571</v>
      </c>
      <c r="B159" s="961" t="s">
        <v>1569</v>
      </c>
      <c r="C159" s="961" t="str">
        <f t="shared" si="4"/>
        <v>MX-Mexico</v>
      </c>
      <c r="L159" s="961" t="s">
        <v>2912</v>
      </c>
      <c r="M159" s="961" t="s">
        <v>2913</v>
      </c>
      <c r="V159" s="1419"/>
    </row>
    <row r="160" spans="1:22" ht="14.25">
      <c r="A160" s="961" t="s">
        <v>1574</v>
      </c>
      <c r="B160" s="961" t="s">
        <v>1572</v>
      </c>
      <c r="C160" s="961" t="str">
        <f t="shared" si="4"/>
        <v>MY-Malaysia</v>
      </c>
      <c r="L160" s="961" t="s">
        <v>2914</v>
      </c>
      <c r="M160" s="961" t="s">
        <v>2915</v>
      </c>
      <c r="V160" s="1419"/>
    </row>
    <row r="161" spans="1:22" ht="14.25">
      <c r="A161" s="961" t="s">
        <v>1577</v>
      </c>
      <c r="B161" s="961" t="s">
        <v>1575</v>
      </c>
      <c r="C161" s="961" t="str">
        <f t="shared" si="4"/>
        <v>MZ-Mozambique</v>
      </c>
      <c r="L161" s="961" t="s">
        <v>2916</v>
      </c>
      <c r="M161" s="961" t="s">
        <v>2917</v>
      </c>
      <c r="V161" s="1419"/>
    </row>
    <row r="162" spans="1:22" ht="14.25">
      <c r="A162" s="961" t="s">
        <v>1579</v>
      </c>
      <c r="B162" s="961" t="s">
        <v>1217</v>
      </c>
      <c r="C162" s="961" t="str">
        <f t="shared" si="4"/>
        <v>NA-Namibia</v>
      </c>
      <c r="L162" s="961" t="s">
        <v>2918</v>
      </c>
      <c r="M162" s="961" t="s">
        <v>2919</v>
      </c>
      <c r="V162" s="1419"/>
    </row>
    <row r="163" spans="1:22" ht="14.25">
      <c r="A163" s="961" t="s">
        <v>1582</v>
      </c>
      <c r="B163" s="961" t="s">
        <v>1580</v>
      </c>
      <c r="C163" s="961" t="str">
        <f t="shared" si="4"/>
        <v>NC-New Caledonia</v>
      </c>
      <c r="L163" s="961" t="s">
        <v>2920</v>
      </c>
      <c r="M163" s="961" t="s">
        <v>2921</v>
      </c>
      <c r="V163" s="1419"/>
    </row>
    <row r="164" spans="1:22" ht="14.25">
      <c r="A164" s="961" t="s">
        <v>1585</v>
      </c>
      <c r="B164" s="961" t="s">
        <v>1583</v>
      </c>
      <c r="C164" s="961" t="str">
        <f t="shared" si="4"/>
        <v>NE-Niger</v>
      </c>
      <c r="L164" s="961" t="s">
        <v>2922</v>
      </c>
      <c r="M164" s="961" t="s">
        <v>2923</v>
      </c>
      <c r="V164" s="1419"/>
    </row>
    <row r="165" spans="1:22" ht="14.25">
      <c r="A165" s="961" t="s">
        <v>1588</v>
      </c>
      <c r="B165" s="961" t="s">
        <v>1586</v>
      </c>
      <c r="C165" s="961" t="str">
        <f t="shared" si="4"/>
        <v>NF-Norfolk Island</v>
      </c>
      <c r="L165" s="961" t="s">
        <v>2924</v>
      </c>
      <c r="M165" s="961" t="s">
        <v>2925</v>
      </c>
      <c r="V165" s="1419"/>
    </row>
    <row r="166" spans="1:22" ht="14.25">
      <c r="A166" s="961" t="s">
        <v>1591</v>
      </c>
      <c r="B166" s="961" t="s">
        <v>1589</v>
      </c>
      <c r="C166" s="961" t="str">
        <f t="shared" si="4"/>
        <v>NG-Nigeria</v>
      </c>
      <c r="L166" s="961" t="s">
        <v>2926</v>
      </c>
      <c r="M166" s="961" t="s">
        <v>2927</v>
      </c>
      <c r="V166" s="1419"/>
    </row>
    <row r="167" spans="1:22" ht="14.25">
      <c r="A167" s="961" t="s">
        <v>1594</v>
      </c>
      <c r="B167" s="961" t="s">
        <v>1592</v>
      </c>
      <c r="C167" s="961" t="str">
        <f t="shared" si="4"/>
        <v>NI-Nicaragua</v>
      </c>
      <c r="L167" s="961" t="s">
        <v>2928</v>
      </c>
      <c r="M167" s="961" t="s">
        <v>2929</v>
      </c>
      <c r="V167" s="1419"/>
    </row>
    <row r="168" spans="1:22" ht="14.25">
      <c r="A168" s="961" t="s">
        <v>1597</v>
      </c>
      <c r="B168" s="961" t="s">
        <v>1595</v>
      </c>
      <c r="C168" s="961" t="str">
        <f t="shared" si="4"/>
        <v>NL-Netherlands</v>
      </c>
      <c r="L168" s="961" t="s">
        <v>2930</v>
      </c>
      <c r="M168" s="961" t="s">
        <v>2931</v>
      </c>
      <c r="V168" s="1419"/>
    </row>
    <row r="169" spans="1:22" ht="14.25">
      <c r="A169" s="961" t="s">
        <v>1600</v>
      </c>
      <c r="B169" s="961" t="s">
        <v>1598</v>
      </c>
      <c r="C169" s="961" t="str">
        <f t="shared" si="4"/>
        <v>NO-Norway</v>
      </c>
      <c r="L169" s="961" t="s">
        <v>2932</v>
      </c>
      <c r="M169" s="961" t="s">
        <v>2933</v>
      </c>
      <c r="V169" s="1419"/>
    </row>
    <row r="170" spans="1:22" ht="14.25">
      <c r="A170" s="961" t="s">
        <v>1603</v>
      </c>
      <c r="B170" s="961" t="s">
        <v>1601</v>
      </c>
      <c r="C170" s="961" t="str">
        <f t="shared" si="4"/>
        <v>NP-Nepal</v>
      </c>
      <c r="L170" s="961" t="s">
        <v>2934</v>
      </c>
      <c r="M170" s="961" t="s">
        <v>2935</v>
      </c>
      <c r="V170" s="1419"/>
    </row>
    <row r="171" spans="1:22" ht="14.25">
      <c r="A171" s="961" t="s">
        <v>1606</v>
      </c>
      <c r="B171" s="961" t="s">
        <v>1604</v>
      </c>
      <c r="C171" s="961" t="str">
        <f t="shared" si="4"/>
        <v>NR-Nauru</v>
      </c>
      <c r="L171" s="961" t="s">
        <v>2936</v>
      </c>
      <c r="M171" s="961" t="s">
        <v>2937</v>
      </c>
      <c r="V171" s="1419"/>
    </row>
    <row r="172" spans="1:22" ht="14.25">
      <c r="A172" s="961" t="s">
        <v>1609</v>
      </c>
      <c r="B172" s="961" t="s">
        <v>1607</v>
      </c>
      <c r="C172" s="961" t="str">
        <f t="shared" si="4"/>
        <v>NU-Niue</v>
      </c>
      <c r="L172" s="961" t="s">
        <v>2938</v>
      </c>
      <c r="M172" s="961" t="s">
        <v>2939</v>
      </c>
      <c r="V172" s="1419"/>
    </row>
    <row r="173" spans="1:22" ht="14.25">
      <c r="A173" s="961" t="s">
        <v>1612</v>
      </c>
      <c r="B173" s="961" t="s">
        <v>1610</v>
      </c>
      <c r="C173" s="961" t="str">
        <f t="shared" si="4"/>
        <v>NZ-New Zealand</v>
      </c>
      <c r="L173" s="961" t="s">
        <v>2940</v>
      </c>
      <c r="M173" s="961" t="s">
        <v>2941</v>
      </c>
      <c r="V173" s="1419"/>
    </row>
    <row r="174" spans="1:22" ht="14.25">
      <c r="A174" s="961" t="s">
        <v>1615</v>
      </c>
      <c r="B174" s="961" t="s">
        <v>1613</v>
      </c>
      <c r="C174" s="961" t="str">
        <f t="shared" si="4"/>
        <v>OM-Oman</v>
      </c>
      <c r="L174" s="961" t="s">
        <v>2942</v>
      </c>
      <c r="M174" s="961" t="s">
        <v>2943</v>
      </c>
      <c r="V174" s="1419"/>
    </row>
    <row r="175" spans="1:22" ht="14.25">
      <c r="A175" s="961" t="s">
        <v>1618</v>
      </c>
      <c r="B175" s="961" t="s">
        <v>1616</v>
      </c>
      <c r="C175" s="961" t="str">
        <f t="shared" si="4"/>
        <v>PA-Panama</v>
      </c>
      <c r="L175" s="961" t="s">
        <v>2944</v>
      </c>
      <c r="M175" s="961" t="s">
        <v>2945</v>
      </c>
      <c r="V175" s="1419"/>
    </row>
    <row r="176" spans="1:22" ht="14.25">
      <c r="A176" s="961" t="s">
        <v>1621</v>
      </c>
      <c r="B176" s="961" t="s">
        <v>1619</v>
      </c>
      <c r="C176" s="961" t="str">
        <f t="shared" si="4"/>
        <v>PE-Peru</v>
      </c>
      <c r="L176" s="961" t="s">
        <v>2946</v>
      </c>
      <c r="M176" s="961" t="s">
        <v>2947</v>
      </c>
      <c r="V176" s="1419"/>
    </row>
    <row r="177" spans="1:22" ht="14.25">
      <c r="A177" s="961" t="s">
        <v>1624</v>
      </c>
      <c r="B177" s="961" t="s">
        <v>1622</v>
      </c>
      <c r="C177" s="961" t="str">
        <f t="shared" si="4"/>
        <v>PF-French Polynesia</v>
      </c>
      <c r="L177" s="961" t="s">
        <v>2948</v>
      </c>
      <c r="M177" s="961" t="s">
        <v>2949</v>
      </c>
      <c r="V177" s="1419"/>
    </row>
    <row r="178" spans="1:22" ht="14.25">
      <c r="A178" s="961" t="s">
        <v>1627</v>
      </c>
      <c r="B178" s="961" t="s">
        <v>1625</v>
      </c>
      <c r="C178" s="961" t="str">
        <f t="shared" si="4"/>
        <v>PG-Papua New Guinea</v>
      </c>
      <c r="L178" s="961" t="s">
        <v>2950</v>
      </c>
      <c r="M178" s="961" t="s">
        <v>2951</v>
      </c>
      <c r="V178" s="1419"/>
    </row>
    <row r="179" spans="1:22" ht="14.25">
      <c r="A179" s="961" t="s">
        <v>1630</v>
      </c>
      <c r="B179" s="961" t="s">
        <v>1628</v>
      </c>
      <c r="C179" s="961" t="str">
        <f t="shared" si="4"/>
        <v>PH-Philippines</v>
      </c>
      <c r="L179" s="961" t="s">
        <v>2952</v>
      </c>
      <c r="M179" s="961" t="s">
        <v>2953</v>
      </c>
      <c r="V179" s="1419"/>
    </row>
    <row r="180" spans="1:22" ht="14.25">
      <c r="A180" s="961" t="s">
        <v>1633</v>
      </c>
      <c r="B180" s="961" t="s">
        <v>1631</v>
      </c>
      <c r="C180" s="961" t="str">
        <f t="shared" si="4"/>
        <v>PK-Pakistan</v>
      </c>
      <c r="L180" s="961" t="s">
        <v>2954</v>
      </c>
      <c r="M180" s="961" t="s">
        <v>2955</v>
      </c>
      <c r="V180" s="1419"/>
    </row>
    <row r="181" spans="1:22" ht="14.25">
      <c r="A181" s="961" t="s">
        <v>1636</v>
      </c>
      <c r="B181" s="961" t="s">
        <v>1634</v>
      </c>
      <c r="C181" s="961" t="str">
        <f t="shared" si="4"/>
        <v>PL-Poland</v>
      </c>
      <c r="L181" s="961" t="s">
        <v>2956</v>
      </c>
      <c r="M181" s="961" t="s">
        <v>2957</v>
      </c>
      <c r="V181" s="1419"/>
    </row>
    <row r="182" spans="1:22" ht="14.25">
      <c r="A182" s="961" t="s">
        <v>1639</v>
      </c>
      <c r="B182" s="961" t="s">
        <v>1637</v>
      </c>
      <c r="C182" s="961" t="str">
        <f t="shared" si="4"/>
        <v>PM-Saint Pierre and Miquelon</v>
      </c>
      <c r="L182" s="961" t="s">
        <v>2958</v>
      </c>
      <c r="M182" s="961" t="s">
        <v>2959</v>
      </c>
      <c r="V182" s="1419"/>
    </row>
    <row r="183" spans="1:22" ht="14.25">
      <c r="A183" s="961" t="s">
        <v>1642</v>
      </c>
      <c r="B183" s="961" t="s">
        <v>1640</v>
      </c>
      <c r="C183" s="961" t="str">
        <f t="shared" si="4"/>
        <v>PN-Pitcairn</v>
      </c>
      <c r="L183" s="961" t="s">
        <v>2960</v>
      </c>
      <c r="M183" s="961" t="s">
        <v>2961</v>
      </c>
      <c r="V183" s="1419"/>
    </row>
    <row r="184" spans="1:22" ht="14.25">
      <c r="A184" s="961" t="s">
        <v>1645</v>
      </c>
      <c r="B184" s="961" t="s">
        <v>1643</v>
      </c>
      <c r="C184" s="961" t="str">
        <f t="shared" si="4"/>
        <v>PR-Puerto Rico</v>
      </c>
      <c r="L184" s="961" t="s">
        <v>2962</v>
      </c>
      <c r="M184" s="961" t="s">
        <v>2963</v>
      </c>
      <c r="V184" s="1419"/>
    </row>
    <row r="185" spans="1:22" ht="14.25">
      <c r="A185" s="961" t="s">
        <v>1648</v>
      </c>
      <c r="B185" s="961" t="s">
        <v>1646</v>
      </c>
      <c r="C185" s="961" t="str">
        <f t="shared" si="4"/>
        <v>PS-Palestine, State of</v>
      </c>
      <c r="L185" s="961" t="s">
        <v>2964</v>
      </c>
      <c r="M185" s="961" t="s">
        <v>2965</v>
      </c>
      <c r="V185" s="1419"/>
    </row>
    <row r="186" spans="1:22" ht="14.25">
      <c r="A186" s="961" t="s">
        <v>1651</v>
      </c>
      <c r="B186" s="961" t="s">
        <v>1649</v>
      </c>
      <c r="C186" s="961" t="str">
        <f t="shared" si="4"/>
        <v>PT-Portugal</v>
      </c>
      <c r="L186" s="961" t="s">
        <v>2966</v>
      </c>
      <c r="M186" s="961" t="s">
        <v>2967</v>
      </c>
      <c r="V186" s="1419"/>
    </row>
    <row r="187" spans="1:22" ht="14.25">
      <c r="A187" s="961" t="s">
        <v>1654</v>
      </c>
      <c r="B187" s="961" t="s">
        <v>1652</v>
      </c>
      <c r="C187" s="961" t="str">
        <f t="shared" si="4"/>
        <v>PW-Palau</v>
      </c>
      <c r="L187" s="961" t="s">
        <v>2968</v>
      </c>
      <c r="M187" s="961" t="s">
        <v>2969</v>
      </c>
      <c r="V187" s="1419"/>
    </row>
    <row r="188" spans="1:22" ht="14.25">
      <c r="A188" s="961" t="s">
        <v>1657</v>
      </c>
      <c r="B188" s="961" t="s">
        <v>1655</v>
      </c>
      <c r="C188" s="961" t="str">
        <f t="shared" si="4"/>
        <v>PY-Paraguay</v>
      </c>
      <c r="L188" s="961" t="s">
        <v>2970</v>
      </c>
      <c r="M188" s="961" t="s">
        <v>2971</v>
      </c>
      <c r="V188" s="1419"/>
    </row>
    <row r="189" spans="1:22" ht="14.25">
      <c r="A189" s="961" t="s">
        <v>1660</v>
      </c>
      <c r="B189" s="961" t="s">
        <v>1658</v>
      </c>
      <c r="C189" s="961" t="str">
        <f t="shared" si="4"/>
        <v>QA-Qatar</v>
      </c>
      <c r="L189" s="961" t="s">
        <v>2972</v>
      </c>
      <c r="M189" s="961" t="s">
        <v>2973</v>
      </c>
      <c r="V189" s="1419"/>
    </row>
    <row r="190" spans="1:22" ht="14.25">
      <c r="A190" s="961" t="s">
        <v>1663</v>
      </c>
      <c r="B190" s="961" t="s">
        <v>1661</v>
      </c>
      <c r="C190" s="961" t="str">
        <f t="shared" si="4"/>
        <v>RE-Reunion !Réunion</v>
      </c>
      <c r="L190" s="961" t="s">
        <v>2974</v>
      </c>
      <c r="M190" s="961" t="s">
        <v>2975</v>
      </c>
      <c r="V190" s="1419"/>
    </row>
    <row r="191" spans="1:22" ht="14.25">
      <c r="A191" s="961" t="s">
        <v>1666</v>
      </c>
      <c r="B191" s="961" t="s">
        <v>1664</v>
      </c>
      <c r="C191" s="961" t="str">
        <f t="shared" si="4"/>
        <v>RO-Romania</v>
      </c>
      <c r="L191" s="961" t="s">
        <v>2976</v>
      </c>
      <c r="M191" s="961" t="s">
        <v>2977</v>
      </c>
      <c r="V191" s="1419"/>
    </row>
    <row r="192" spans="1:22" ht="14.25">
      <c r="A192" s="961" t="s">
        <v>1669</v>
      </c>
      <c r="B192" s="961" t="s">
        <v>1667</v>
      </c>
      <c r="C192" s="961" t="str">
        <f t="shared" si="4"/>
        <v>RS-Serbia</v>
      </c>
      <c r="L192" s="961" t="s">
        <v>2978</v>
      </c>
      <c r="M192" s="961" t="s">
        <v>2979</v>
      </c>
      <c r="V192" s="1419"/>
    </row>
    <row r="193" spans="1:22" ht="14.25">
      <c r="A193" s="961" t="s">
        <v>1670</v>
      </c>
      <c r="B193" s="961" t="s">
        <v>715</v>
      </c>
      <c r="C193" s="961" t="str">
        <f t="shared" si="4"/>
        <v>RU-Russian Federation</v>
      </c>
      <c r="L193" s="961" t="s">
        <v>2980</v>
      </c>
      <c r="M193" s="961" t="s">
        <v>2981</v>
      </c>
      <c r="V193" s="1419"/>
    </row>
    <row r="194" spans="1:22" ht="14.25">
      <c r="A194" s="961" t="s">
        <v>1673</v>
      </c>
      <c r="B194" s="961" t="s">
        <v>1671</v>
      </c>
      <c r="C194" s="961" t="str">
        <f t="shared" ref="C194:C251" si="5">CONCATENATE(B194,"-",A194)</f>
        <v>RW-Rwanda</v>
      </c>
      <c r="L194" s="961" t="s">
        <v>2982</v>
      </c>
      <c r="M194" s="961" t="s">
        <v>2983</v>
      </c>
      <c r="V194" s="1419"/>
    </row>
    <row r="195" spans="1:22" ht="14.25">
      <c r="A195" s="961" t="s">
        <v>1676</v>
      </c>
      <c r="B195" s="961" t="s">
        <v>1674</v>
      </c>
      <c r="C195" s="961" t="str">
        <f t="shared" si="5"/>
        <v>SA-Saudi Arabia</v>
      </c>
      <c r="L195" s="961" t="s">
        <v>2984</v>
      </c>
      <c r="M195" s="961" t="s">
        <v>2985</v>
      </c>
      <c r="V195" s="1419"/>
    </row>
    <row r="196" spans="1:22" ht="14.25">
      <c r="A196" s="961" t="s">
        <v>1679</v>
      </c>
      <c r="B196" s="961" t="s">
        <v>1677</v>
      </c>
      <c r="C196" s="961" t="str">
        <f t="shared" si="5"/>
        <v>SB-Solomon Islands</v>
      </c>
      <c r="L196" s="961" t="s">
        <v>2986</v>
      </c>
      <c r="M196" s="961" t="s">
        <v>2987</v>
      </c>
      <c r="V196" s="1419"/>
    </row>
    <row r="197" spans="1:22" ht="14.25">
      <c r="A197" s="961" t="s">
        <v>1682</v>
      </c>
      <c r="B197" s="961" t="s">
        <v>1680</v>
      </c>
      <c r="C197" s="961" t="str">
        <f t="shared" si="5"/>
        <v>SC-Seychelles</v>
      </c>
      <c r="L197" s="961" t="s">
        <v>2988</v>
      </c>
      <c r="M197" s="961" t="s">
        <v>2989</v>
      </c>
      <c r="V197" s="1419"/>
    </row>
    <row r="198" spans="1:22" ht="14.25">
      <c r="A198" s="961" t="s">
        <v>1685</v>
      </c>
      <c r="B198" s="961" t="s">
        <v>1683</v>
      </c>
      <c r="C198" s="961" t="str">
        <f t="shared" si="5"/>
        <v>SD-Sudan</v>
      </c>
      <c r="L198" s="961" t="s">
        <v>2990</v>
      </c>
      <c r="M198" s="961" t="s">
        <v>2991</v>
      </c>
      <c r="V198" s="1419"/>
    </row>
    <row r="199" spans="1:22" ht="14.25">
      <c r="A199" s="961" t="s">
        <v>1688</v>
      </c>
      <c r="B199" s="961" t="s">
        <v>1686</v>
      </c>
      <c r="C199" s="961" t="str">
        <f t="shared" si="5"/>
        <v>SE-Sweden</v>
      </c>
      <c r="L199" s="961" t="s">
        <v>2992</v>
      </c>
      <c r="M199" s="961" t="s">
        <v>2993</v>
      </c>
      <c r="V199" s="1419"/>
    </row>
    <row r="200" spans="1:22" ht="14.25">
      <c r="A200" s="961" t="s">
        <v>1691</v>
      </c>
      <c r="B200" s="961" t="s">
        <v>1689</v>
      </c>
      <c r="C200" s="961" t="str">
        <f t="shared" si="5"/>
        <v>SG-Singapore</v>
      </c>
      <c r="L200" s="961" t="s">
        <v>2994</v>
      </c>
      <c r="M200" s="961" t="s">
        <v>2995</v>
      </c>
      <c r="V200" s="1419"/>
    </row>
    <row r="201" spans="1:22" ht="14.25">
      <c r="A201" s="961" t="s">
        <v>1694</v>
      </c>
      <c r="B201" s="961" t="s">
        <v>1692</v>
      </c>
      <c r="C201" s="961" t="str">
        <f t="shared" si="5"/>
        <v>SH-Saint Helena, Ascension and Tristan da Cunha</v>
      </c>
      <c r="L201" s="961" t="s">
        <v>2996</v>
      </c>
      <c r="M201" s="961" t="s">
        <v>2997</v>
      </c>
      <c r="V201" s="1419"/>
    </row>
    <row r="202" spans="1:22" ht="14.25">
      <c r="A202" s="961" t="s">
        <v>1697</v>
      </c>
      <c r="B202" s="961" t="s">
        <v>1695</v>
      </c>
      <c r="C202" s="961" t="str">
        <f t="shared" si="5"/>
        <v>SI-Slovenia</v>
      </c>
      <c r="L202" s="961" t="s">
        <v>2998</v>
      </c>
      <c r="M202" s="961" t="s">
        <v>2999</v>
      </c>
      <c r="V202" s="1419"/>
    </row>
    <row r="203" spans="1:22" ht="14.25">
      <c r="A203" s="961" t="s">
        <v>1700</v>
      </c>
      <c r="B203" s="961" t="s">
        <v>1698</v>
      </c>
      <c r="C203" s="961" t="str">
        <f t="shared" si="5"/>
        <v>SJ-Svalbard and Jan Mayen</v>
      </c>
      <c r="L203" s="961" t="s">
        <v>3000</v>
      </c>
      <c r="M203" s="961" t="s">
        <v>3001</v>
      </c>
      <c r="V203" s="1419"/>
    </row>
    <row r="204" spans="1:22" ht="14.25">
      <c r="A204" s="961" t="s">
        <v>1703</v>
      </c>
      <c r="B204" s="961" t="s">
        <v>1701</v>
      </c>
      <c r="C204" s="961" t="str">
        <f t="shared" si="5"/>
        <v>SK-Slovakia</v>
      </c>
      <c r="L204" s="961" t="s">
        <v>3002</v>
      </c>
      <c r="M204" s="1420">
        <v>88888</v>
      </c>
      <c r="V204" s="1419"/>
    </row>
    <row r="205" spans="1:22" ht="14.25">
      <c r="A205" s="961" t="s">
        <v>1706</v>
      </c>
      <c r="B205" s="961" t="s">
        <v>1704</v>
      </c>
      <c r="C205" s="961" t="str">
        <f t="shared" si="5"/>
        <v>SL-Sierra Leone</v>
      </c>
      <c r="L205" s="961" t="s">
        <v>3003</v>
      </c>
      <c r="M205" s="961" t="s">
        <v>3004</v>
      </c>
      <c r="V205" s="1419"/>
    </row>
    <row r="206" spans="1:22" ht="14.25">
      <c r="A206" s="961" t="s">
        <v>1709</v>
      </c>
      <c r="B206" s="961" t="s">
        <v>1707</v>
      </c>
      <c r="C206" s="961" t="str">
        <f t="shared" si="5"/>
        <v>SM-San Marino</v>
      </c>
      <c r="L206" s="961" t="s">
        <v>3005</v>
      </c>
      <c r="M206" s="961" t="s">
        <v>3006</v>
      </c>
      <c r="V206" s="1419"/>
    </row>
    <row r="207" spans="1:22" ht="14.25">
      <c r="A207" s="961" t="s">
        <v>1712</v>
      </c>
      <c r="B207" s="961" t="s">
        <v>1710</v>
      </c>
      <c r="C207" s="961" t="str">
        <f t="shared" si="5"/>
        <v>SN-Senegal</v>
      </c>
      <c r="L207" s="961" t="s">
        <v>3007</v>
      </c>
      <c r="M207" s="961" t="s">
        <v>3008</v>
      </c>
      <c r="V207" s="1419"/>
    </row>
    <row r="208" spans="1:22" ht="14.25">
      <c r="A208" s="961" t="s">
        <v>1715</v>
      </c>
      <c r="B208" s="961" t="s">
        <v>1713</v>
      </c>
      <c r="C208" s="961" t="str">
        <f t="shared" si="5"/>
        <v>SO-Somalia</v>
      </c>
      <c r="L208" s="961" t="s">
        <v>3009</v>
      </c>
      <c r="M208" s="961" t="s">
        <v>3010</v>
      </c>
      <c r="V208" s="1419"/>
    </row>
    <row r="209" spans="1:22" ht="14.25">
      <c r="A209" s="961" t="s">
        <v>1718</v>
      </c>
      <c r="B209" s="961" t="s">
        <v>1716</v>
      </c>
      <c r="C209" s="961" t="str">
        <f t="shared" si="5"/>
        <v>SR-Suriname</v>
      </c>
      <c r="L209" s="961" t="s">
        <v>3011</v>
      </c>
      <c r="M209" s="961" t="s">
        <v>3012</v>
      </c>
      <c r="V209" s="1419"/>
    </row>
    <row r="210" spans="1:22" ht="14.25">
      <c r="A210" s="961" t="s">
        <v>1721</v>
      </c>
      <c r="B210" s="961" t="s">
        <v>1719</v>
      </c>
      <c r="C210" s="961" t="str">
        <f t="shared" si="5"/>
        <v>SS-South Sudan</v>
      </c>
      <c r="L210" s="961" t="s">
        <v>3013</v>
      </c>
      <c r="M210" s="961" t="s">
        <v>3014</v>
      </c>
      <c r="V210" s="1419"/>
    </row>
    <row r="211" spans="1:22" ht="14.25">
      <c r="A211" s="961" t="s">
        <v>1724</v>
      </c>
      <c r="B211" s="961" t="s">
        <v>1722</v>
      </c>
      <c r="C211" s="961" t="str">
        <f t="shared" si="5"/>
        <v>ST-Sao Tome and Principe</v>
      </c>
      <c r="L211" s="961" t="s">
        <v>3015</v>
      </c>
      <c r="M211" s="961" t="s">
        <v>3016</v>
      </c>
      <c r="V211" s="1419"/>
    </row>
    <row r="212" spans="1:22" ht="14.25">
      <c r="A212" s="961" t="s">
        <v>1727</v>
      </c>
      <c r="B212" s="961" t="s">
        <v>1725</v>
      </c>
      <c r="C212" s="961" t="str">
        <f t="shared" si="5"/>
        <v>SV-El Salvador</v>
      </c>
      <c r="L212" s="961" t="s">
        <v>3017</v>
      </c>
      <c r="M212" s="961" t="s">
        <v>3018</v>
      </c>
      <c r="V212" s="1419"/>
    </row>
    <row r="213" spans="1:22" ht="14.25">
      <c r="A213" s="961" t="s">
        <v>1730</v>
      </c>
      <c r="B213" s="961" t="s">
        <v>1728</v>
      </c>
      <c r="C213" s="961" t="str">
        <f t="shared" si="5"/>
        <v>SX-Sint Maarten (Dutch part)</v>
      </c>
      <c r="L213" s="961" t="s">
        <v>3019</v>
      </c>
      <c r="M213" s="961" t="s">
        <v>3020</v>
      </c>
      <c r="V213" s="1419"/>
    </row>
    <row r="214" spans="1:22" ht="14.25">
      <c r="A214" s="961" t="s">
        <v>1733</v>
      </c>
      <c r="B214" s="961" t="s">
        <v>1731</v>
      </c>
      <c r="C214" s="961" t="str">
        <f t="shared" si="5"/>
        <v>SY-Syrian Arab Republic</v>
      </c>
      <c r="L214" s="961" t="s">
        <v>3021</v>
      </c>
      <c r="M214" s="961" t="s">
        <v>3022</v>
      </c>
      <c r="V214" s="1419"/>
    </row>
    <row r="215" spans="1:22" ht="14.25">
      <c r="A215" s="961" t="s">
        <v>1736</v>
      </c>
      <c r="B215" s="961" t="s">
        <v>1734</v>
      </c>
      <c r="C215" s="961" t="str">
        <f t="shared" si="5"/>
        <v>SZ-Swaziland</v>
      </c>
      <c r="L215" s="961" t="s">
        <v>3023</v>
      </c>
      <c r="M215" s="961" t="s">
        <v>3024</v>
      </c>
      <c r="V215" s="1419"/>
    </row>
    <row r="216" spans="1:22" ht="14.25">
      <c r="A216" s="961" t="s">
        <v>1739</v>
      </c>
      <c r="B216" s="961" t="s">
        <v>1737</v>
      </c>
      <c r="C216" s="961" t="str">
        <f t="shared" si="5"/>
        <v>TC-Turks and Caicos Islands</v>
      </c>
      <c r="L216" s="961" t="s">
        <v>3025</v>
      </c>
      <c r="M216" s="961" t="s">
        <v>3026</v>
      </c>
      <c r="V216" s="1419"/>
    </row>
    <row r="217" spans="1:22" ht="14.25">
      <c r="A217" s="961" t="s">
        <v>1742</v>
      </c>
      <c r="B217" s="961" t="s">
        <v>1740</v>
      </c>
      <c r="C217" s="961" t="str">
        <f t="shared" si="5"/>
        <v>TD-Chad</v>
      </c>
      <c r="L217" s="961" t="s">
        <v>3027</v>
      </c>
      <c r="M217" s="961" t="s">
        <v>3028</v>
      </c>
      <c r="V217" s="1419"/>
    </row>
    <row r="218" spans="1:22" ht="14.25">
      <c r="A218" s="961" t="s">
        <v>1745</v>
      </c>
      <c r="B218" s="961" t="s">
        <v>1743</v>
      </c>
      <c r="C218" s="961" t="str">
        <f t="shared" si="5"/>
        <v>TF-French Southern Territories</v>
      </c>
      <c r="L218" s="961" t="s">
        <v>3029</v>
      </c>
      <c r="M218" s="961" t="s">
        <v>3030</v>
      </c>
      <c r="V218" s="1419"/>
    </row>
    <row r="219" spans="1:22" ht="14.25">
      <c r="A219" s="961" t="s">
        <v>1748</v>
      </c>
      <c r="B219" s="961" t="s">
        <v>1746</v>
      </c>
      <c r="C219" s="961" t="str">
        <f t="shared" si="5"/>
        <v>TG-Togo</v>
      </c>
      <c r="L219" s="961" t="s">
        <v>3031</v>
      </c>
      <c r="M219" s="961" t="s">
        <v>3032</v>
      </c>
      <c r="V219" s="1419"/>
    </row>
    <row r="220" spans="1:22" ht="14.25">
      <c r="A220" s="961" t="s">
        <v>1751</v>
      </c>
      <c r="B220" s="961" t="s">
        <v>1749</v>
      </c>
      <c r="C220" s="961" t="str">
        <f t="shared" si="5"/>
        <v>TH-Thailand</v>
      </c>
      <c r="L220" s="961" t="s">
        <v>3033</v>
      </c>
      <c r="M220" s="961" t="s">
        <v>3034</v>
      </c>
      <c r="V220" s="1419"/>
    </row>
    <row r="221" spans="1:22" ht="14.25">
      <c r="A221" s="961" t="s">
        <v>1753</v>
      </c>
      <c r="B221" s="961" t="s">
        <v>370</v>
      </c>
      <c r="C221" s="961" t="str">
        <f t="shared" si="5"/>
        <v>TJ-Tajikistan</v>
      </c>
      <c r="L221" s="961" t="s">
        <v>3035</v>
      </c>
      <c r="M221" s="961" t="s">
        <v>3036</v>
      </c>
      <c r="V221" s="1419"/>
    </row>
    <row r="222" spans="1:22" ht="14.25">
      <c r="A222" s="961" t="s">
        <v>1756</v>
      </c>
      <c r="B222" s="961" t="s">
        <v>1754</v>
      </c>
      <c r="C222" s="961" t="str">
        <f t="shared" si="5"/>
        <v>TK-Tokelau</v>
      </c>
      <c r="L222" s="961" t="s">
        <v>3037</v>
      </c>
      <c r="M222" s="961" t="s">
        <v>3038</v>
      </c>
      <c r="V222" s="1419"/>
    </row>
    <row r="223" spans="1:22" ht="14.25">
      <c r="A223" s="961" t="s">
        <v>1759</v>
      </c>
      <c r="B223" s="961" t="s">
        <v>1757</v>
      </c>
      <c r="C223" s="961" t="str">
        <f t="shared" si="5"/>
        <v>TL-Timor-Leste</v>
      </c>
      <c r="L223" s="961" t="s">
        <v>3039</v>
      </c>
      <c r="M223" s="961" t="s">
        <v>3040</v>
      </c>
      <c r="V223" s="1419"/>
    </row>
    <row r="224" spans="1:22" ht="14.25">
      <c r="A224" s="961" t="s">
        <v>1761</v>
      </c>
      <c r="B224" s="961" t="s">
        <v>371</v>
      </c>
      <c r="C224" s="961" t="str">
        <f t="shared" si="5"/>
        <v>TM-Turkmenistan</v>
      </c>
      <c r="L224" s="961" t="s">
        <v>3041</v>
      </c>
      <c r="M224" s="961" t="s">
        <v>3042</v>
      </c>
      <c r="V224" s="1419"/>
    </row>
    <row r="225" spans="1:22" ht="14.25">
      <c r="A225" s="961" t="s">
        <v>1764</v>
      </c>
      <c r="B225" s="961" t="s">
        <v>1762</v>
      </c>
      <c r="C225" s="961" t="str">
        <f t="shared" si="5"/>
        <v>TN-Tunisia</v>
      </c>
      <c r="L225" s="961" t="s">
        <v>3043</v>
      </c>
      <c r="M225" s="961" t="s">
        <v>3044</v>
      </c>
      <c r="V225" s="1419"/>
    </row>
    <row r="226" spans="1:22" ht="14.25">
      <c r="A226" s="961" t="s">
        <v>1767</v>
      </c>
      <c r="B226" s="961" t="s">
        <v>1765</v>
      </c>
      <c r="C226" s="961" t="str">
        <f t="shared" si="5"/>
        <v>TO-Tonga</v>
      </c>
      <c r="L226" s="961" t="s">
        <v>3045</v>
      </c>
      <c r="M226" s="961" t="s">
        <v>3046</v>
      </c>
      <c r="V226" s="1419"/>
    </row>
    <row r="227" spans="1:22" ht="14.25">
      <c r="A227" s="961" t="s">
        <v>1770</v>
      </c>
      <c r="B227" s="961" t="s">
        <v>1768</v>
      </c>
      <c r="C227" s="961" t="str">
        <f t="shared" si="5"/>
        <v>TR-Turkey</v>
      </c>
      <c r="L227" s="961" t="s">
        <v>3047</v>
      </c>
      <c r="M227" s="961" t="s">
        <v>3048</v>
      </c>
      <c r="V227" s="1419"/>
    </row>
    <row r="228" spans="1:22" ht="14.25">
      <c r="A228" s="961" t="s">
        <v>1773</v>
      </c>
      <c r="B228" s="961" t="s">
        <v>1771</v>
      </c>
      <c r="C228" s="961" t="str">
        <f t="shared" si="5"/>
        <v>TT-Trinidad and Tobago</v>
      </c>
      <c r="L228" s="961" t="s">
        <v>3049</v>
      </c>
      <c r="M228" s="961" t="s">
        <v>3050</v>
      </c>
      <c r="V228" s="1419"/>
    </row>
    <row r="229" spans="1:22" ht="14.25">
      <c r="A229" s="961" t="s">
        <v>1776</v>
      </c>
      <c r="B229" s="961" t="s">
        <v>1774</v>
      </c>
      <c r="C229" s="961" t="str">
        <f t="shared" si="5"/>
        <v>TV-Tuvalu</v>
      </c>
      <c r="L229" s="961" t="s">
        <v>3051</v>
      </c>
      <c r="M229" s="961" t="s">
        <v>3052</v>
      </c>
      <c r="V229" s="1419"/>
    </row>
    <row r="230" spans="1:22" ht="14.25">
      <c r="A230" s="961" t="s">
        <v>1779</v>
      </c>
      <c r="B230" s="961" t="s">
        <v>1777</v>
      </c>
      <c r="C230" s="961" t="str">
        <f t="shared" si="5"/>
        <v>TW-Taiwan, Province of China[a]</v>
      </c>
      <c r="L230" s="961" t="s">
        <v>3053</v>
      </c>
      <c r="M230" s="961" t="s">
        <v>3054</v>
      </c>
      <c r="V230" s="1419"/>
    </row>
    <row r="231" spans="1:22" ht="14.25">
      <c r="A231" s="961" t="s">
        <v>1782</v>
      </c>
      <c r="B231" s="961" t="s">
        <v>1780</v>
      </c>
      <c r="C231" s="961" t="str">
        <f t="shared" si="5"/>
        <v>TZ-Tanzania, United Republic of</v>
      </c>
      <c r="L231" s="961" t="s">
        <v>3055</v>
      </c>
      <c r="M231" s="961" t="s">
        <v>3056</v>
      </c>
      <c r="V231" s="1419"/>
    </row>
    <row r="232" spans="1:22" ht="14.25">
      <c r="A232" s="961" t="s">
        <v>1785</v>
      </c>
      <c r="B232" s="961" t="s">
        <v>1783</v>
      </c>
      <c r="C232" s="961" t="str">
        <f t="shared" si="5"/>
        <v>UA-Ukraine</v>
      </c>
      <c r="L232" s="961" t="s">
        <v>3057</v>
      </c>
      <c r="M232" s="961" t="s">
        <v>3058</v>
      </c>
      <c r="V232" s="1419"/>
    </row>
    <row r="233" spans="1:22" ht="14.25">
      <c r="A233" s="961" t="s">
        <v>1788</v>
      </c>
      <c r="B233" s="961" t="s">
        <v>1786</v>
      </c>
      <c r="C233" s="961" t="str">
        <f t="shared" si="5"/>
        <v>UG-Uganda</v>
      </c>
      <c r="L233" s="961" t="s">
        <v>3059</v>
      </c>
      <c r="M233" s="961" t="s">
        <v>3060</v>
      </c>
      <c r="V233" s="1419"/>
    </row>
    <row r="234" spans="1:22" ht="14.25">
      <c r="A234" s="961" t="s">
        <v>1791</v>
      </c>
      <c r="B234" s="961" t="s">
        <v>1789</v>
      </c>
      <c r="C234" s="961" t="str">
        <f t="shared" si="5"/>
        <v>UM-United States Minor Outlying Islands</v>
      </c>
      <c r="L234" s="961" t="s">
        <v>3061</v>
      </c>
      <c r="M234" s="961" t="s">
        <v>3062</v>
      </c>
      <c r="V234" s="1419"/>
    </row>
    <row r="235" spans="1:22" ht="14.25">
      <c r="A235" s="961" t="s">
        <v>1794</v>
      </c>
      <c r="B235" s="961" t="s">
        <v>1792</v>
      </c>
      <c r="C235" s="961" t="str">
        <f t="shared" si="5"/>
        <v>US-United States of America</v>
      </c>
      <c r="L235" s="961" t="s">
        <v>3063</v>
      </c>
      <c r="M235" s="961" t="s">
        <v>3064</v>
      </c>
      <c r="V235" s="1419"/>
    </row>
    <row r="236" spans="1:22" ht="14.25">
      <c r="A236" s="961" t="s">
        <v>1797</v>
      </c>
      <c r="B236" s="961" t="s">
        <v>1795</v>
      </c>
      <c r="C236" s="961" t="str">
        <f t="shared" si="5"/>
        <v>UY-Uruguay</v>
      </c>
      <c r="L236" s="961" t="s">
        <v>3065</v>
      </c>
      <c r="M236" s="961" t="s">
        <v>3066</v>
      </c>
      <c r="V236" s="1419"/>
    </row>
    <row r="237" spans="1:22" ht="14.25">
      <c r="A237" s="961" t="s">
        <v>1799</v>
      </c>
      <c r="B237" s="961" t="s">
        <v>372</v>
      </c>
      <c r="C237" s="961" t="str">
        <f t="shared" si="5"/>
        <v>UZ-Uzbekistan</v>
      </c>
      <c r="L237" s="961" t="s">
        <v>3067</v>
      </c>
      <c r="M237" s="961" t="s">
        <v>3068</v>
      </c>
      <c r="V237" s="1419"/>
    </row>
    <row r="238" spans="1:22" ht="14.25">
      <c r="A238" s="961" t="s">
        <v>1802</v>
      </c>
      <c r="B238" s="961" t="s">
        <v>1800</v>
      </c>
      <c r="C238" s="961" t="str">
        <f t="shared" si="5"/>
        <v>VA-Holy See</v>
      </c>
      <c r="L238" s="961" t="s">
        <v>3069</v>
      </c>
      <c r="M238" s="961" t="s">
        <v>3070</v>
      </c>
      <c r="V238" s="1419"/>
    </row>
    <row r="239" spans="1:22" ht="14.25">
      <c r="A239" s="961" t="s">
        <v>1805</v>
      </c>
      <c r="B239" s="961" t="s">
        <v>1803</v>
      </c>
      <c r="C239" s="961" t="str">
        <f t="shared" si="5"/>
        <v>VC-Saint Vincent and the Grenadines</v>
      </c>
      <c r="L239" s="961" t="s">
        <v>3071</v>
      </c>
      <c r="M239" s="961" t="s">
        <v>3072</v>
      </c>
      <c r="V239" s="1419"/>
    </row>
    <row r="240" spans="1:22" ht="14.25">
      <c r="A240" s="961" t="s">
        <v>1808</v>
      </c>
      <c r="B240" s="961" t="s">
        <v>1806</v>
      </c>
      <c r="C240" s="961" t="str">
        <f t="shared" si="5"/>
        <v>VE-Venezuela (Bolivarian Republic of)</v>
      </c>
      <c r="L240" s="961" t="s">
        <v>3073</v>
      </c>
      <c r="M240" s="961" t="s">
        <v>3074</v>
      </c>
      <c r="V240" s="1419"/>
    </row>
    <row r="241" spans="1:22" ht="14.25">
      <c r="A241" s="961" t="s">
        <v>1811</v>
      </c>
      <c r="B241" s="961" t="s">
        <v>1809</v>
      </c>
      <c r="C241" s="961" t="str">
        <f t="shared" si="5"/>
        <v>VG-Virgin Islands (British)</v>
      </c>
      <c r="L241" s="961" t="s">
        <v>3075</v>
      </c>
      <c r="M241" s="961" t="s">
        <v>3076</v>
      </c>
      <c r="V241" s="1419"/>
    </row>
    <row r="242" spans="1:22" ht="14.25">
      <c r="A242" s="961" t="s">
        <v>1814</v>
      </c>
      <c r="B242" s="961" t="s">
        <v>1812</v>
      </c>
      <c r="C242" s="961" t="str">
        <f t="shared" si="5"/>
        <v>VI-Virgin Islands (U.S.)</v>
      </c>
      <c r="L242" s="961" t="s">
        <v>3077</v>
      </c>
      <c r="M242" s="961" t="s">
        <v>3078</v>
      </c>
      <c r="V242" s="1419"/>
    </row>
    <row r="243" spans="1:22" ht="14.25">
      <c r="A243" s="961" t="s">
        <v>1817</v>
      </c>
      <c r="B243" s="961" t="s">
        <v>1815</v>
      </c>
      <c r="C243" s="961" t="str">
        <f t="shared" si="5"/>
        <v>VN-Vietnam</v>
      </c>
      <c r="L243" s="961" t="s">
        <v>3079</v>
      </c>
      <c r="M243" s="961" t="s">
        <v>3080</v>
      </c>
      <c r="V243" s="1419"/>
    </row>
    <row r="244" spans="1:22" ht="14.25">
      <c r="A244" s="961" t="s">
        <v>1820</v>
      </c>
      <c r="B244" s="961" t="s">
        <v>1818</v>
      </c>
      <c r="C244" s="961" t="str">
        <f t="shared" si="5"/>
        <v>VU-Vanuatu</v>
      </c>
      <c r="L244" s="961" t="s">
        <v>3081</v>
      </c>
      <c r="M244" s="961" t="s">
        <v>3082</v>
      </c>
      <c r="V244" s="1419"/>
    </row>
    <row r="245" spans="1:22" ht="14.25">
      <c r="A245" s="961" t="s">
        <v>1823</v>
      </c>
      <c r="B245" s="961" t="s">
        <v>1821</v>
      </c>
      <c r="C245" s="961" t="str">
        <f t="shared" si="5"/>
        <v>WF-Wallis and Futuna</v>
      </c>
      <c r="L245" s="961" t="s">
        <v>3083</v>
      </c>
      <c r="M245" s="961" t="s">
        <v>3084</v>
      </c>
      <c r="V245" s="1419"/>
    </row>
    <row r="246" spans="1:22" ht="14.25">
      <c r="A246" s="961" t="s">
        <v>1826</v>
      </c>
      <c r="B246" s="961" t="s">
        <v>1824</v>
      </c>
      <c r="C246" s="961" t="str">
        <f t="shared" si="5"/>
        <v>WS-Samoa</v>
      </c>
      <c r="L246" s="961" t="s">
        <v>3085</v>
      </c>
      <c r="M246" s="961" t="s">
        <v>3086</v>
      </c>
      <c r="V246" s="1419"/>
    </row>
    <row r="247" spans="1:22" ht="14.25">
      <c r="A247" s="961" t="s">
        <v>1834</v>
      </c>
      <c r="B247" s="961" t="s">
        <v>1832</v>
      </c>
      <c r="C247" s="961" t="str">
        <f t="shared" si="5"/>
        <v>YE-Yemen</v>
      </c>
      <c r="L247" s="961" t="s">
        <v>3087</v>
      </c>
      <c r="M247" s="961" t="s">
        <v>3088</v>
      </c>
      <c r="V247" s="1419"/>
    </row>
    <row r="248" spans="1:22" ht="14.25">
      <c r="A248" s="961" t="s">
        <v>1837</v>
      </c>
      <c r="B248" s="961" t="s">
        <v>1835</v>
      </c>
      <c r="C248" s="961" t="str">
        <f t="shared" si="5"/>
        <v>YT-Mayotte</v>
      </c>
      <c r="L248" s="961" t="s">
        <v>3089</v>
      </c>
      <c r="M248" s="961" t="s">
        <v>3090</v>
      </c>
      <c r="V248" s="1419"/>
    </row>
    <row r="249" spans="1:22" ht="14.25">
      <c r="A249" s="961" t="s">
        <v>1840</v>
      </c>
      <c r="B249" s="961" t="s">
        <v>1838</v>
      </c>
      <c r="C249" s="961" t="str">
        <f t="shared" si="5"/>
        <v>ZA-South Africa</v>
      </c>
      <c r="L249" s="961" t="s">
        <v>3091</v>
      </c>
      <c r="M249" s="961" t="s">
        <v>3092</v>
      </c>
      <c r="V249" s="1419"/>
    </row>
    <row r="250" spans="1:22" ht="14.25">
      <c r="A250" s="961" t="s">
        <v>1843</v>
      </c>
      <c r="B250" s="961" t="s">
        <v>1841</v>
      </c>
      <c r="C250" s="961" t="str">
        <f t="shared" si="5"/>
        <v>ZM-Zambia</v>
      </c>
      <c r="L250" s="961" t="s">
        <v>3093</v>
      </c>
      <c r="M250" s="961" t="s">
        <v>3094</v>
      </c>
      <c r="V250" s="1419"/>
    </row>
    <row r="251" spans="1:22" ht="14.25">
      <c r="A251" s="961" t="s">
        <v>1846</v>
      </c>
      <c r="B251" s="961" t="s">
        <v>1844</v>
      </c>
      <c r="C251" s="961" t="str">
        <f t="shared" si="5"/>
        <v>ZW-Zimbabwe</v>
      </c>
      <c r="L251" s="961" t="s">
        <v>3095</v>
      </c>
      <c r="M251" s="961" t="s">
        <v>3096</v>
      </c>
      <c r="V251" s="1419"/>
    </row>
    <row r="252" spans="1:22" ht="14.25">
      <c r="L252" s="961" t="s">
        <v>3097</v>
      </c>
      <c r="M252" s="961" t="s">
        <v>3098</v>
      </c>
      <c r="V252" s="1419"/>
    </row>
    <row r="253" spans="1:22" ht="14.25">
      <c r="L253" s="961" t="s">
        <v>3099</v>
      </c>
      <c r="M253" s="961" t="s">
        <v>3100</v>
      </c>
      <c r="V253" s="1419"/>
    </row>
    <row r="254" spans="1:22" ht="14.25">
      <c r="L254" s="961" t="s">
        <v>3101</v>
      </c>
      <c r="M254" s="961" t="s">
        <v>3102</v>
      </c>
      <c r="V254" s="1419"/>
    </row>
    <row r="255" spans="1:22" ht="14.25">
      <c r="L255" s="961" t="s">
        <v>3103</v>
      </c>
      <c r="M255" s="961" t="s">
        <v>3104</v>
      </c>
      <c r="V255" s="1419"/>
    </row>
    <row r="256" spans="1:22" ht="14.25">
      <c r="L256" s="961" t="s">
        <v>3105</v>
      </c>
      <c r="M256" s="961" t="s">
        <v>3106</v>
      </c>
      <c r="V256" s="1419"/>
    </row>
    <row r="257" spans="12:22" ht="14.25">
      <c r="L257" s="961" t="s">
        <v>3107</v>
      </c>
      <c r="M257" s="961" t="s">
        <v>3108</v>
      </c>
      <c r="V257" s="1419"/>
    </row>
    <row r="258" spans="12:22" ht="14.25">
      <c r="L258" s="961" t="s">
        <v>3109</v>
      </c>
      <c r="M258" s="961" t="s">
        <v>3110</v>
      </c>
      <c r="V258" s="1419"/>
    </row>
    <row r="259" spans="12:22" ht="14.25">
      <c r="L259" s="961" t="s">
        <v>3111</v>
      </c>
      <c r="M259" s="961" t="s">
        <v>3112</v>
      </c>
      <c r="V259" s="1419"/>
    </row>
    <row r="260" spans="12:22" ht="14.25">
      <c r="L260" s="961" t="s">
        <v>3113</v>
      </c>
      <c r="M260" s="961" t="s">
        <v>3114</v>
      </c>
      <c r="V260" s="1419"/>
    </row>
    <row r="261" spans="12:22" ht="14.25">
      <c r="L261" s="961" t="s">
        <v>3115</v>
      </c>
      <c r="M261" s="961" t="s">
        <v>3116</v>
      </c>
      <c r="V261" s="1419"/>
    </row>
    <row r="262" spans="12:22" ht="14.25">
      <c r="L262" s="961" t="s">
        <v>3117</v>
      </c>
      <c r="M262" s="961" t="s">
        <v>3118</v>
      </c>
      <c r="V262" s="1419"/>
    </row>
    <row r="263" spans="12:22" ht="14.25">
      <c r="L263" s="961" t="s">
        <v>3119</v>
      </c>
      <c r="M263" s="961" t="s">
        <v>3120</v>
      </c>
      <c r="V263" s="1419"/>
    </row>
    <row r="264" spans="12:22" ht="14.25">
      <c r="L264" s="961" t="s">
        <v>3121</v>
      </c>
      <c r="M264" s="961" t="s">
        <v>3122</v>
      </c>
      <c r="V264" s="1419"/>
    </row>
    <row r="265" spans="12:22" ht="14.25">
      <c r="L265" s="961" t="s">
        <v>3123</v>
      </c>
      <c r="M265" s="961" t="s">
        <v>3124</v>
      </c>
      <c r="V265" s="1419"/>
    </row>
    <row r="266" spans="12:22" ht="14.25">
      <c r="L266" s="961" t="s">
        <v>3125</v>
      </c>
      <c r="M266" s="961" t="s">
        <v>3126</v>
      </c>
      <c r="V266" s="1419"/>
    </row>
    <row r="267" spans="12:22" ht="14.25">
      <c r="L267" s="961" t="s">
        <v>3127</v>
      </c>
      <c r="M267" s="961" t="s">
        <v>3128</v>
      </c>
      <c r="V267" s="1419"/>
    </row>
    <row r="268" spans="12:22" ht="14.25">
      <c r="L268" s="961" t="s">
        <v>3129</v>
      </c>
      <c r="M268" s="961" t="s">
        <v>3130</v>
      </c>
      <c r="V268" s="1419"/>
    </row>
    <row r="269" spans="12:22" ht="14.25">
      <c r="L269" s="961" t="s">
        <v>3131</v>
      </c>
      <c r="M269" s="961" t="s">
        <v>3132</v>
      </c>
      <c r="V269" s="1419"/>
    </row>
    <row r="270" spans="12:22" ht="14.25">
      <c r="L270" s="961" t="s">
        <v>3133</v>
      </c>
      <c r="M270" s="961" t="s">
        <v>3134</v>
      </c>
      <c r="V270" s="1419"/>
    </row>
    <row r="271" spans="12:22" ht="14.25">
      <c r="L271" s="961" t="s">
        <v>3135</v>
      </c>
      <c r="M271" s="961" t="s">
        <v>3136</v>
      </c>
      <c r="V271" s="1419"/>
    </row>
    <row r="272" spans="12:22" ht="14.25">
      <c r="L272" s="961" t="s">
        <v>3137</v>
      </c>
      <c r="M272" s="961" t="s">
        <v>3138</v>
      </c>
      <c r="V272" s="1419"/>
    </row>
    <row r="273" spans="12:22" ht="14.25">
      <c r="L273" s="961" t="s">
        <v>3139</v>
      </c>
      <c r="M273" s="961" t="s">
        <v>3140</v>
      </c>
      <c r="V273" s="1419"/>
    </row>
    <row r="274" spans="12:22" ht="14.25">
      <c r="L274" s="961" t="s">
        <v>3141</v>
      </c>
      <c r="M274" s="961" t="s">
        <v>3142</v>
      </c>
      <c r="V274" s="1419"/>
    </row>
    <row r="275" spans="12:22" ht="14.25">
      <c r="L275" s="961" t="s">
        <v>3143</v>
      </c>
      <c r="M275" s="961" t="s">
        <v>3144</v>
      </c>
      <c r="V275" s="1419"/>
    </row>
    <row r="276" spans="12:22" ht="14.25">
      <c r="L276" s="961" t="s">
        <v>3145</v>
      </c>
      <c r="M276" s="961" t="s">
        <v>3146</v>
      </c>
      <c r="V276" s="1419"/>
    </row>
    <row r="277" spans="12:22" ht="14.25">
      <c r="L277" s="961" t="s">
        <v>3147</v>
      </c>
      <c r="M277" s="961" t="s">
        <v>3148</v>
      </c>
      <c r="V277" s="1419"/>
    </row>
    <row r="278" spans="12:22" ht="14.25">
      <c r="L278" s="961" t="s">
        <v>3149</v>
      </c>
      <c r="M278" s="961" t="s">
        <v>3150</v>
      </c>
      <c r="V278" s="1419"/>
    </row>
    <row r="279" spans="12:22" ht="14.25">
      <c r="L279" s="961" t="s">
        <v>3151</v>
      </c>
      <c r="M279" s="961" t="s">
        <v>3152</v>
      </c>
      <c r="V279" s="1419"/>
    </row>
    <row r="280" spans="12:22" ht="14.25">
      <c r="L280" s="961" t="s">
        <v>3153</v>
      </c>
      <c r="M280" s="961" t="s">
        <v>3154</v>
      </c>
      <c r="V280" s="1419"/>
    </row>
    <row r="281" spans="12:22" ht="14.25">
      <c r="L281" s="961" t="s">
        <v>3155</v>
      </c>
      <c r="M281" s="961" t="s">
        <v>3156</v>
      </c>
      <c r="V281" s="1419"/>
    </row>
    <row r="282" spans="12:22" ht="14.25">
      <c r="L282" s="961" t="s">
        <v>3157</v>
      </c>
      <c r="M282" s="961" t="s">
        <v>3158</v>
      </c>
      <c r="V282" s="1419"/>
    </row>
    <row r="283" spans="12:22" ht="14.25">
      <c r="L283" s="961" t="s">
        <v>3159</v>
      </c>
      <c r="M283" s="961" t="s">
        <v>3160</v>
      </c>
      <c r="V283" s="1419"/>
    </row>
    <row r="284" spans="12:22" ht="14.25">
      <c r="L284" s="961" t="s">
        <v>3161</v>
      </c>
      <c r="M284" s="961" t="s">
        <v>3162</v>
      </c>
      <c r="V284" s="1419"/>
    </row>
    <row r="285" spans="12:22" ht="14.25">
      <c r="L285" s="961" t="s">
        <v>3163</v>
      </c>
      <c r="M285" s="961" t="s">
        <v>3164</v>
      </c>
      <c r="V285" s="1419"/>
    </row>
    <row r="286" spans="12:22" ht="14.25">
      <c r="L286" s="961" t="s">
        <v>3165</v>
      </c>
      <c r="M286" s="961" t="s">
        <v>3166</v>
      </c>
      <c r="V286" s="1419"/>
    </row>
    <row r="287" spans="12:22" ht="14.25">
      <c r="L287" s="961" t="s">
        <v>3167</v>
      </c>
      <c r="M287" s="961" t="s">
        <v>3168</v>
      </c>
      <c r="V287" s="1419"/>
    </row>
    <row r="288" spans="12:22" ht="14.25">
      <c r="L288" s="961" t="s">
        <v>3169</v>
      </c>
      <c r="M288" s="961" t="s">
        <v>3170</v>
      </c>
      <c r="V288" s="1419"/>
    </row>
    <row r="289" spans="12:22" ht="14.25">
      <c r="L289" s="961" t="s">
        <v>3171</v>
      </c>
      <c r="M289" s="961" t="s">
        <v>3172</v>
      </c>
      <c r="V289" s="1419"/>
    </row>
    <row r="290" spans="12:22" ht="14.25">
      <c r="L290" s="961" t="s">
        <v>3173</v>
      </c>
      <c r="M290" s="961" t="s">
        <v>3174</v>
      </c>
      <c r="V290" s="1419"/>
    </row>
    <row r="291" spans="12:22" ht="14.25">
      <c r="L291" s="961" t="s">
        <v>3175</v>
      </c>
      <c r="M291" s="961" t="s">
        <v>3176</v>
      </c>
      <c r="V291" s="1419"/>
    </row>
    <row r="292" spans="12:22" ht="14.25">
      <c r="L292" s="961" t="s">
        <v>3177</v>
      </c>
      <c r="M292" s="961" t="s">
        <v>3178</v>
      </c>
      <c r="V292" s="1419"/>
    </row>
    <row r="293" spans="12:22" ht="14.25">
      <c r="L293" s="961" t="s">
        <v>3179</v>
      </c>
      <c r="M293" s="961" t="s">
        <v>3180</v>
      </c>
      <c r="V293" s="1419"/>
    </row>
    <row r="294" spans="12:22" ht="14.25">
      <c r="L294" s="961" t="s">
        <v>3181</v>
      </c>
      <c r="M294" s="961" t="s">
        <v>3182</v>
      </c>
      <c r="V294" s="1419"/>
    </row>
    <row r="295" spans="12:22" ht="14.25">
      <c r="L295" s="961" t="s">
        <v>3183</v>
      </c>
      <c r="M295" s="961" t="s">
        <v>3184</v>
      </c>
      <c r="V295" s="1419"/>
    </row>
    <row r="296" spans="12:22" ht="14.25">
      <c r="L296" s="961" t="s">
        <v>3185</v>
      </c>
      <c r="M296" s="961" t="s">
        <v>3186</v>
      </c>
      <c r="V296" s="1419"/>
    </row>
    <row r="297" spans="12:22" ht="14.25">
      <c r="L297" s="961" t="s">
        <v>3187</v>
      </c>
      <c r="M297" s="961" t="s">
        <v>3188</v>
      </c>
      <c r="V297" s="1419"/>
    </row>
    <row r="298" spans="12:22" ht="14.25">
      <c r="L298" s="961" t="s">
        <v>3189</v>
      </c>
      <c r="M298" s="961" t="s">
        <v>3190</v>
      </c>
      <c r="V298" s="1419"/>
    </row>
    <row r="299" spans="12:22" ht="14.25">
      <c r="L299" s="961" t="s">
        <v>3191</v>
      </c>
      <c r="M299" s="961" t="s">
        <v>3192</v>
      </c>
      <c r="V299" s="1419"/>
    </row>
    <row r="300" spans="12:22" ht="14.25">
      <c r="L300" s="961" t="s">
        <v>3193</v>
      </c>
      <c r="M300" s="961" t="s">
        <v>3194</v>
      </c>
      <c r="V300" s="1419"/>
    </row>
    <row r="301" spans="12:22" ht="14.25">
      <c r="L301" s="961" t="s">
        <v>3195</v>
      </c>
      <c r="M301" s="961" t="s">
        <v>3196</v>
      </c>
      <c r="V301" s="1419"/>
    </row>
    <row r="302" spans="12:22" ht="14.25">
      <c r="L302" s="961" t="s">
        <v>3197</v>
      </c>
      <c r="M302" s="961" t="s">
        <v>3198</v>
      </c>
      <c r="V302" s="1419"/>
    </row>
    <row r="303" spans="12:22" ht="14.25">
      <c r="L303" s="961" t="s">
        <v>3199</v>
      </c>
      <c r="M303" s="961" t="s">
        <v>3200</v>
      </c>
      <c r="V303" s="1419"/>
    </row>
    <row r="304" spans="12:22" ht="14.25">
      <c r="L304" s="961" t="s">
        <v>3201</v>
      </c>
      <c r="M304" s="961" t="s">
        <v>3202</v>
      </c>
      <c r="V304" s="1419"/>
    </row>
    <row r="305" spans="12:22" ht="14.25">
      <c r="L305" s="961" t="s">
        <v>3203</v>
      </c>
      <c r="M305" s="961" t="s">
        <v>3204</v>
      </c>
      <c r="V305" s="1419"/>
    </row>
    <row r="306" spans="12:22" ht="14.25">
      <c r="L306" s="961" t="s">
        <v>3205</v>
      </c>
      <c r="M306" s="961" t="s">
        <v>3206</v>
      </c>
      <c r="V306" s="1419"/>
    </row>
    <row r="307" spans="12:22" ht="14.25">
      <c r="L307" s="961" t="s">
        <v>3207</v>
      </c>
      <c r="M307" s="961" t="s">
        <v>3208</v>
      </c>
      <c r="V307" s="1419"/>
    </row>
    <row r="308" spans="12:22" ht="14.25">
      <c r="L308" s="961" t="s">
        <v>3209</v>
      </c>
      <c r="M308" s="961" t="s">
        <v>3210</v>
      </c>
      <c r="V308" s="1419"/>
    </row>
    <row r="309" spans="12:22" ht="14.25">
      <c r="L309" s="961" t="s">
        <v>3211</v>
      </c>
      <c r="M309" s="961" t="s">
        <v>3212</v>
      </c>
      <c r="V309" s="1419"/>
    </row>
    <row r="310" spans="12:22" ht="14.25">
      <c r="L310" s="961" t="s">
        <v>3213</v>
      </c>
      <c r="M310" s="961" t="s">
        <v>3214</v>
      </c>
      <c r="V310" s="1419"/>
    </row>
    <row r="311" spans="12:22" ht="14.25">
      <c r="L311" s="961" t="s">
        <v>3215</v>
      </c>
      <c r="M311" s="961" t="s">
        <v>3216</v>
      </c>
      <c r="V311" s="1419"/>
    </row>
    <row r="312" spans="12:22" ht="14.25">
      <c r="L312" s="961" t="s">
        <v>3217</v>
      </c>
      <c r="M312" s="961" t="s">
        <v>3218</v>
      </c>
      <c r="V312" s="1419"/>
    </row>
    <row r="313" spans="12:22" ht="14.25">
      <c r="L313" s="961" t="s">
        <v>3219</v>
      </c>
      <c r="M313" s="961" t="s">
        <v>3220</v>
      </c>
      <c r="V313" s="1419"/>
    </row>
    <row r="314" spans="12:22" ht="14.25">
      <c r="L314" s="961" t="s">
        <v>3221</v>
      </c>
      <c r="M314" s="961" t="s">
        <v>3222</v>
      </c>
      <c r="V314" s="1419"/>
    </row>
    <row r="315" spans="12:22" ht="14.25">
      <c r="L315" s="961" t="s">
        <v>3223</v>
      </c>
      <c r="M315" s="961" t="s">
        <v>3224</v>
      </c>
      <c r="V315" s="1419"/>
    </row>
    <row r="316" spans="12:22" ht="14.25">
      <c r="L316" s="961" t="s">
        <v>3225</v>
      </c>
      <c r="M316" s="961" t="s">
        <v>3226</v>
      </c>
      <c r="V316" s="1419"/>
    </row>
    <row r="317" spans="12:22" ht="14.25">
      <c r="L317" s="961" t="s">
        <v>3227</v>
      </c>
      <c r="M317" s="961" t="s">
        <v>3228</v>
      </c>
      <c r="V317" s="1419"/>
    </row>
    <row r="318" spans="12:22" ht="14.25">
      <c r="L318" s="961" t="s">
        <v>3229</v>
      </c>
      <c r="M318" s="961" t="s">
        <v>3230</v>
      </c>
      <c r="V318" s="1419"/>
    </row>
    <row r="319" spans="12:22" ht="14.25">
      <c r="L319" s="961" t="s">
        <v>3231</v>
      </c>
      <c r="M319" s="961" t="s">
        <v>3232</v>
      </c>
      <c r="V319" s="1419"/>
    </row>
    <row r="320" spans="12:22" ht="14.25">
      <c r="L320" s="961" t="s">
        <v>3233</v>
      </c>
      <c r="M320" s="961" t="s">
        <v>3234</v>
      </c>
      <c r="V320" s="1419"/>
    </row>
    <row r="321" spans="12:22" ht="14.25">
      <c r="L321" s="961" t="s">
        <v>3235</v>
      </c>
      <c r="M321" s="961" t="s">
        <v>3236</v>
      </c>
      <c r="V321" s="1419"/>
    </row>
    <row r="322" spans="12:22" ht="14.25">
      <c r="L322" s="961" t="s">
        <v>3237</v>
      </c>
      <c r="M322" s="961" t="s">
        <v>3238</v>
      </c>
      <c r="V322" s="1419"/>
    </row>
    <row r="323" spans="12:22" ht="14.25">
      <c r="L323" s="961" t="s">
        <v>3239</v>
      </c>
      <c r="M323" s="961" t="s">
        <v>3240</v>
      </c>
      <c r="V323" s="1419"/>
    </row>
    <row r="324" spans="12:22" ht="14.25">
      <c r="L324" s="961" t="s">
        <v>3241</v>
      </c>
      <c r="M324" s="961" t="s">
        <v>3242</v>
      </c>
      <c r="V324" s="1419"/>
    </row>
    <row r="325" spans="12:22" ht="14.25">
      <c r="L325" s="961" t="s">
        <v>3243</v>
      </c>
      <c r="M325" s="961" t="s">
        <v>3244</v>
      </c>
      <c r="V325" s="1419"/>
    </row>
    <row r="326" spans="12:22" ht="14.25">
      <c r="L326" s="961" t="s">
        <v>3245</v>
      </c>
      <c r="M326" s="961" t="s">
        <v>3246</v>
      </c>
      <c r="V326" s="1419"/>
    </row>
    <row r="327" spans="12:22" ht="14.25">
      <c r="L327" s="961" t="s">
        <v>3247</v>
      </c>
      <c r="M327" s="961" t="s">
        <v>3248</v>
      </c>
      <c r="V327" s="1419"/>
    </row>
    <row r="328" spans="12:22" ht="14.25">
      <c r="L328" s="961" t="s">
        <v>3249</v>
      </c>
      <c r="M328" s="961" t="s">
        <v>3250</v>
      </c>
      <c r="V328" s="1419"/>
    </row>
    <row r="329" spans="12:22" ht="14.25">
      <c r="L329" s="961" t="s">
        <v>3251</v>
      </c>
      <c r="M329" s="961" t="s">
        <v>3252</v>
      </c>
      <c r="V329" s="1419"/>
    </row>
    <row r="330" spans="12:22" ht="14.25">
      <c r="L330" s="961" t="s">
        <v>3253</v>
      </c>
      <c r="M330" s="961" t="s">
        <v>3254</v>
      </c>
      <c r="V330" s="1419"/>
    </row>
    <row r="331" spans="12:22" ht="14.25">
      <c r="L331" s="961" t="s">
        <v>3255</v>
      </c>
      <c r="M331" s="961" t="s">
        <v>3256</v>
      </c>
      <c r="V331" s="1419"/>
    </row>
    <row r="332" spans="12:22" ht="14.25">
      <c r="L332" s="961" t="s">
        <v>3257</v>
      </c>
      <c r="M332" s="961" t="s">
        <v>3258</v>
      </c>
      <c r="V332" s="1419"/>
    </row>
    <row r="333" spans="12:22" ht="14.25">
      <c r="L333" s="961" t="s">
        <v>3259</v>
      </c>
      <c r="M333" s="961" t="s">
        <v>3260</v>
      </c>
      <c r="V333" s="1419"/>
    </row>
    <row r="334" spans="12:22" ht="14.25">
      <c r="L334" s="961" t="s">
        <v>3261</v>
      </c>
      <c r="M334" s="961" t="s">
        <v>3262</v>
      </c>
      <c r="V334" s="1419"/>
    </row>
    <row r="335" spans="12:22" ht="14.25">
      <c r="L335" s="961" t="s">
        <v>3263</v>
      </c>
      <c r="M335" s="961" t="s">
        <v>3264</v>
      </c>
      <c r="V335" s="1419"/>
    </row>
    <row r="336" spans="12:22" ht="14.25">
      <c r="L336" s="961" t="s">
        <v>3265</v>
      </c>
      <c r="M336" s="961" t="s">
        <v>3266</v>
      </c>
      <c r="V336" s="1419"/>
    </row>
    <row r="337" spans="12:22" ht="14.25">
      <c r="L337" s="961" t="s">
        <v>3267</v>
      </c>
      <c r="M337" s="961" t="s">
        <v>3268</v>
      </c>
      <c r="V337" s="1419"/>
    </row>
    <row r="338" spans="12:22" ht="14.25">
      <c r="L338" s="961" t="s">
        <v>3269</v>
      </c>
      <c r="M338" s="961" t="s">
        <v>3270</v>
      </c>
      <c r="V338" s="1419"/>
    </row>
    <row r="339" spans="12:22" ht="14.25">
      <c r="L339" s="961" t="s">
        <v>3271</v>
      </c>
      <c r="M339" s="961" t="s">
        <v>3272</v>
      </c>
      <c r="V339" s="1419"/>
    </row>
    <row r="340" spans="12:22" ht="14.25">
      <c r="L340" s="961" t="s">
        <v>3273</v>
      </c>
      <c r="M340" s="961" t="s">
        <v>3274</v>
      </c>
      <c r="V340" s="1419"/>
    </row>
    <row r="341" spans="12:22" ht="14.25">
      <c r="L341" s="961" t="s">
        <v>3275</v>
      </c>
      <c r="M341" s="961" t="s">
        <v>3276</v>
      </c>
      <c r="V341" s="1419"/>
    </row>
    <row r="342" spans="12:22" ht="14.25">
      <c r="L342" s="961" t="s">
        <v>3277</v>
      </c>
      <c r="M342" s="961" t="s">
        <v>3278</v>
      </c>
      <c r="V342" s="1419"/>
    </row>
    <row r="343" spans="12:22" ht="14.25">
      <c r="L343" s="961" t="s">
        <v>3279</v>
      </c>
      <c r="M343" s="961" t="s">
        <v>3280</v>
      </c>
      <c r="V343" s="1419"/>
    </row>
    <row r="344" spans="12:22" ht="14.25">
      <c r="L344" s="961" t="s">
        <v>3281</v>
      </c>
      <c r="M344" s="961" t="s">
        <v>3282</v>
      </c>
      <c r="V344" s="1419"/>
    </row>
    <row r="345" spans="12:22" ht="14.25">
      <c r="L345" s="961" t="s">
        <v>3283</v>
      </c>
      <c r="M345" s="961" t="s">
        <v>3284</v>
      </c>
      <c r="V345" s="1419"/>
    </row>
    <row r="346" spans="12:22" ht="14.25">
      <c r="L346" s="961" t="s">
        <v>3285</v>
      </c>
      <c r="M346" s="961" t="s">
        <v>3286</v>
      </c>
      <c r="V346" s="1419"/>
    </row>
    <row r="347" spans="12:22" ht="14.25">
      <c r="L347" s="961" t="s">
        <v>3287</v>
      </c>
      <c r="M347" s="961" t="s">
        <v>3288</v>
      </c>
      <c r="V347" s="1419"/>
    </row>
    <row r="348" spans="12:22" ht="14.25">
      <c r="L348" s="961" t="s">
        <v>3289</v>
      </c>
      <c r="M348" s="961" t="s">
        <v>3290</v>
      </c>
      <c r="V348" s="1419"/>
    </row>
    <row r="349" spans="12:22" ht="14.25">
      <c r="L349" s="961" t="s">
        <v>3291</v>
      </c>
      <c r="M349" s="961" t="s">
        <v>3292</v>
      </c>
      <c r="V349" s="1419"/>
    </row>
    <row r="350" spans="12:22" ht="14.25">
      <c r="L350" s="961" t="s">
        <v>3293</v>
      </c>
      <c r="M350" s="961" t="s">
        <v>3294</v>
      </c>
      <c r="V350" s="1419"/>
    </row>
    <row r="351" spans="12:22" ht="14.25">
      <c r="L351" s="961" t="s">
        <v>3295</v>
      </c>
      <c r="M351" s="961" t="s">
        <v>3296</v>
      </c>
      <c r="V351" s="1419"/>
    </row>
    <row r="352" spans="12:22" ht="14.25">
      <c r="L352" s="961" t="s">
        <v>3297</v>
      </c>
      <c r="M352" s="961" t="s">
        <v>3298</v>
      </c>
      <c r="V352" s="1419"/>
    </row>
    <row r="353" spans="12:22" ht="14.25">
      <c r="L353" s="961" t="s">
        <v>3299</v>
      </c>
      <c r="M353" s="961" t="s">
        <v>3300</v>
      </c>
      <c r="V353" s="1419"/>
    </row>
    <row r="354" spans="12:22" ht="14.25">
      <c r="L354" s="961" t="s">
        <v>3301</v>
      </c>
      <c r="M354" s="961" t="s">
        <v>3302</v>
      </c>
      <c r="V354" s="1419"/>
    </row>
    <row r="355" spans="12:22" ht="14.25">
      <c r="L355" s="961" t="s">
        <v>3303</v>
      </c>
      <c r="M355" s="961" t="s">
        <v>3304</v>
      </c>
      <c r="V355" s="1419"/>
    </row>
    <row r="356" spans="12:22" ht="14.25">
      <c r="L356" s="961" t="s">
        <v>3305</v>
      </c>
      <c r="M356" s="961" t="s">
        <v>3306</v>
      </c>
      <c r="V356" s="1419"/>
    </row>
    <row r="357" spans="12:22" ht="14.25">
      <c r="L357" s="961" t="s">
        <v>3307</v>
      </c>
      <c r="M357" s="961" t="s">
        <v>3308</v>
      </c>
      <c r="V357" s="1419"/>
    </row>
    <row r="358" spans="12:22" ht="14.25">
      <c r="L358" s="961" t="s">
        <v>3309</v>
      </c>
      <c r="M358" s="961" t="s">
        <v>3310</v>
      </c>
      <c r="V358" s="1419"/>
    </row>
    <row r="359" spans="12:22" ht="14.25">
      <c r="L359" s="961" t="s">
        <v>3311</v>
      </c>
      <c r="M359" s="961" t="s">
        <v>3312</v>
      </c>
      <c r="V359" s="1419"/>
    </row>
    <row r="360" spans="12:22" ht="14.25">
      <c r="L360" s="961" t="s">
        <v>3313</v>
      </c>
      <c r="M360" s="961" t="s">
        <v>3314</v>
      </c>
      <c r="V360" s="1419"/>
    </row>
    <row r="361" spans="12:22" ht="14.25">
      <c r="L361" s="961" t="s">
        <v>3315</v>
      </c>
      <c r="M361" s="961" t="s">
        <v>3316</v>
      </c>
      <c r="V361" s="1419"/>
    </row>
    <row r="362" spans="12:22" ht="14.25">
      <c r="L362" s="961" t="s">
        <v>3317</v>
      </c>
      <c r="M362" s="961" t="s">
        <v>3318</v>
      </c>
      <c r="V362" s="1419"/>
    </row>
    <row r="363" spans="12:22" ht="14.25">
      <c r="L363" s="961" t="s">
        <v>3319</v>
      </c>
      <c r="M363" s="961" t="s">
        <v>3320</v>
      </c>
      <c r="V363" s="1419"/>
    </row>
    <row r="364" spans="12:22" ht="14.25">
      <c r="L364" s="961" t="s">
        <v>3321</v>
      </c>
      <c r="M364" s="961" t="s">
        <v>3322</v>
      </c>
      <c r="V364" s="1419"/>
    </row>
    <row r="365" spans="12:22" ht="14.25">
      <c r="L365" s="961" t="s">
        <v>3323</v>
      </c>
      <c r="M365" s="961" t="s">
        <v>3324</v>
      </c>
      <c r="V365" s="1419"/>
    </row>
    <row r="366" spans="12:22" ht="14.25">
      <c r="L366" s="961" t="s">
        <v>3325</v>
      </c>
      <c r="M366" s="961" t="s">
        <v>3326</v>
      </c>
      <c r="V366" s="1419"/>
    </row>
    <row r="367" spans="12:22" ht="14.25">
      <c r="L367" s="961" t="s">
        <v>3327</v>
      </c>
      <c r="M367" s="961" t="s">
        <v>3328</v>
      </c>
      <c r="V367" s="1419"/>
    </row>
    <row r="368" spans="12:22" ht="14.25">
      <c r="L368" s="961" t="s">
        <v>3329</v>
      </c>
      <c r="M368" s="961" t="s">
        <v>3330</v>
      </c>
      <c r="V368" s="1419"/>
    </row>
    <row r="369" spans="12:22" ht="14.25">
      <c r="L369" s="961" t="s">
        <v>3331</v>
      </c>
      <c r="M369" s="961" t="s">
        <v>3332</v>
      </c>
      <c r="V369" s="1419"/>
    </row>
    <row r="370" spans="12:22" ht="14.25">
      <c r="L370" s="961" t="s">
        <v>3333</v>
      </c>
      <c r="M370" s="961" t="s">
        <v>3334</v>
      </c>
      <c r="V370" s="1419"/>
    </row>
    <row r="371" spans="12:22" ht="14.25">
      <c r="L371" s="961" t="s">
        <v>3335</v>
      </c>
      <c r="M371" s="961" t="s">
        <v>3336</v>
      </c>
      <c r="V371" s="1419"/>
    </row>
    <row r="372" spans="12:22" ht="14.25">
      <c r="L372" s="961" t="s">
        <v>3337</v>
      </c>
      <c r="M372" s="961" t="s">
        <v>3338</v>
      </c>
      <c r="V372" s="1419"/>
    </row>
    <row r="373" spans="12:22" ht="14.25">
      <c r="L373" s="961" t="s">
        <v>3339</v>
      </c>
      <c r="M373" s="961" t="s">
        <v>3340</v>
      </c>
      <c r="V373" s="1419"/>
    </row>
    <row r="374" spans="12:22" ht="14.25">
      <c r="L374" s="961" t="s">
        <v>3341</v>
      </c>
      <c r="M374" s="961" t="s">
        <v>3342</v>
      </c>
      <c r="V374" s="1419"/>
    </row>
    <row r="375" spans="12:22" ht="14.25">
      <c r="L375" s="961" t="s">
        <v>3343</v>
      </c>
      <c r="M375" s="961" t="s">
        <v>3344</v>
      </c>
      <c r="V375" s="1419"/>
    </row>
    <row r="376" spans="12:22" ht="14.25">
      <c r="L376" s="961" t="s">
        <v>3345</v>
      </c>
      <c r="M376" s="961" t="s">
        <v>3346</v>
      </c>
      <c r="V376" s="1419"/>
    </row>
    <row r="377" spans="12:22" ht="14.25">
      <c r="L377" s="961" t="s">
        <v>3347</v>
      </c>
      <c r="M377" s="961" t="s">
        <v>3348</v>
      </c>
      <c r="V377" s="1419"/>
    </row>
    <row r="378" spans="12:22" ht="14.25">
      <c r="L378" s="961" t="s">
        <v>3349</v>
      </c>
      <c r="M378" s="961" t="s">
        <v>3350</v>
      </c>
      <c r="V378" s="1419"/>
    </row>
    <row r="379" spans="12:22" ht="14.25">
      <c r="L379" s="961" t="s">
        <v>3351</v>
      </c>
      <c r="M379" s="961" t="s">
        <v>3352</v>
      </c>
      <c r="V379" s="1419"/>
    </row>
    <row r="380" spans="12:22" ht="14.25">
      <c r="L380" s="961" t="s">
        <v>3353</v>
      </c>
      <c r="M380" s="961" t="s">
        <v>3354</v>
      </c>
      <c r="V380" s="1419"/>
    </row>
    <row r="381" spans="12:22" ht="14.25">
      <c r="L381" s="961" t="s">
        <v>3355</v>
      </c>
      <c r="M381" s="961" t="s">
        <v>3356</v>
      </c>
      <c r="V381" s="1419"/>
    </row>
    <row r="382" spans="12:22" ht="14.25">
      <c r="L382" s="961" t="s">
        <v>3357</v>
      </c>
      <c r="M382" s="961" t="s">
        <v>3358</v>
      </c>
      <c r="V382" s="1419"/>
    </row>
    <row r="383" spans="12:22" ht="14.25">
      <c r="L383" s="961" t="s">
        <v>3359</v>
      </c>
      <c r="M383" s="961" t="s">
        <v>3360</v>
      </c>
      <c r="V383" s="1419"/>
    </row>
    <row r="384" spans="12:22" ht="14.25">
      <c r="L384" s="961" t="s">
        <v>3361</v>
      </c>
      <c r="M384" s="961" t="s">
        <v>3362</v>
      </c>
      <c r="V384" s="1419"/>
    </row>
    <row r="385" spans="12:22" ht="14.25">
      <c r="L385" s="961" t="s">
        <v>3363</v>
      </c>
      <c r="M385" s="961" t="s">
        <v>3364</v>
      </c>
      <c r="V385" s="1419"/>
    </row>
    <row r="386" spans="12:22" ht="14.25">
      <c r="L386" s="961" t="s">
        <v>3365</v>
      </c>
      <c r="M386" s="961" t="s">
        <v>3366</v>
      </c>
      <c r="V386" s="1419"/>
    </row>
    <row r="387" spans="12:22" ht="14.25">
      <c r="L387" s="961" t="s">
        <v>3367</v>
      </c>
      <c r="M387" s="961" t="s">
        <v>3368</v>
      </c>
      <c r="V387" s="1419"/>
    </row>
    <row r="388" spans="12:22" ht="14.25">
      <c r="L388" s="961" t="s">
        <v>3369</v>
      </c>
      <c r="M388" s="961" t="s">
        <v>3370</v>
      </c>
      <c r="V388" s="1419"/>
    </row>
    <row r="389" spans="12:22" ht="14.25">
      <c r="L389" s="961" t="s">
        <v>3371</v>
      </c>
      <c r="M389" s="961" t="s">
        <v>3372</v>
      </c>
      <c r="V389" s="1419"/>
    </row>
    <row r="390" spans="12:22" ht="14.25">
      <c r="L390" s="961" t="s">
        <v>3373</v>
      </c>
      <c r="M390" s="961" t="s">
        <v>3374</v>
      </c>
      <c r="V390" s="1419"/>
    </row>
    <row r="391" spans="12:22" ht="14.25">
      <c r="L391" s="961" t="s">
        <v>3375</v>
      </c>
      <c r="M391" s="961" t="s">
        <v>3376</v>
      </c>
      <c r="V391" s="1419"/>
    </row>
    <row r="392" spans="12:22" ht="14.25">
      <c r="L392" s="961" t="s">
        <v>3377</v>
      </c>
      <c r="M392" s="961" t="s">
        <v>3378</v>
      </c>
      <c r="V392" s="1419"/>
    </row>
    <row r="393" spans="12:22" ht="14.25">
      <c r="L393" s="961" t="s">
        <v>3379</v>
      </c>
      <c r="M393" s="961" t="s">
        <v>3380</v>
      </c>
      <c r="V393" s="1419"/>
    </row>
    <row r="394" spans="12:22" ht="14.25">
      <c r="L394" s="961" t="s">
        <v>3381</v>
      </c>
      <c r="M394" s="961" t="s">
        <v>3382</v>
      </c>
      <c r="V394" s="1419"/>
    </row>
    <row r="395" spans="12:22" ht="14.25">
      <c r="L395" s="961" t="s">
        <v>3383</v>
      </c>
      <c r="M395" s="961" t="s">
        <v>3384</v>
      </c>
      <c r="V395" s="1419"/>
    </row>
    <row r="396" spans="12:22" ht="14.25">
      <c r="L396" s="961" t="s">
        <v>3385</v>
      </c>
      <c r="M396" s="961" t="s">
        <v>3386</v>
      </c>
      <c r="V396" s="1419"/>
    </row>
    <row r="397" spans="12:22" ht="14.25">
      <c r="L397" s="961" t="s">
        <v>3387</v>
      </c>
      <c r="M397" s="961" t="s">
        <v>3388</v>
      </c>
      <c r="V397" s="1419"/>
    </row>
    <row r="398" spans="12:22" ht="14.25">
      <c r="L398" s="961" t="s">
        <v>3389</v>
      </c>
      <c r="M398" s="961" t="s">
        <v>3390</v>
      </c>
      <c r="V398" s="1419"/>
    </row>
    <row r="399" spans="12:22" ht="14.25">
      <c r="L399" s="961" t="s">
        <v>3391</v>
      </c>
      <c r="M399" s="961" t="s">
        <v>3392</v>
      </c>
      <c r="V399" s="1419"/>
    </row>
    <row r="400" spans="12:22" ht="14.25">
      <c r="L400" s="961" t="s">
        <v>3393</v>
      </c>
      <c r="M400" s="961" t="s">
        <v>3394</v>
      </c>
      <c r="V400" s="1419"/>
    </row>
    <row r="401" spans="12:22" ht="14.25">
      <c r="L401" s="961" t="s">
        <v>3395</v>
      </c>
      <c r="M401" s="961" t="s">
        <v>3396</v>
      </c>
      <c r="V401" s="1419"/>
    </row>
    <row r="402" spans="12:22" ht="14.25">
      <c r="L402" s="961" t="s">
        <v>3397</v>
      </c>
      <c r="M402" s="961" t="s">
        <v>3398</v>
      </c>
      <c r="V402" s="1419"/>
    </row>
    <row r="403" spans="12:22" ht="14.25">
      <c r="L403" s="961" t="s">
        <v>3399</v>
      </c>
      <c r="M403" s="961" t="s">
        <v>3400</v>
      </c>
      <c r="V403" s="1419"/>
    </row>
    <row r="404" spans="12:22" ht="14.25">
      <c r="L404" s="961" t="s">
        <v>3401</v>
      </c>
      <c r="M404" s="961" t="s">
        <v>3402</v>
      </c>
      <c r="V404" s="1419"/>
    </row>
    <row r="405" spans="12:22" ht="14.25">
      <c r="L405" s="961" t="s">
        <v>3403</v>
      </c>
      <c r="M405" s="961" t="s">
        <v>3404</v>
      </c>
      <c r="V405" s="1419"/>
    </row>
    <row r="406" spans="12:22" ht="14.25">
      <c r="L406" s="961" t="s">
        <v>3405</v>
      </c>
      <c r="M406" s="961" t="s">
        <v>3406</v>
      </c>
      <c r="V406" s="1419"/>
    </row>
    <row r="407" spans="12:22" ht="14.25">
      <c r="L407" s="961" t="s">
        <v>3407</v>
      </c>
      <c r="M407" s="961" t="s">
        <v>3408</v>
      </c>
      <c r="V407" s="1419"/>
    </row>
    <row r="408" spans="12:22" ht="14.25">
      <c r="L408" s="961" t="s">
        <v>3409</v>
      </c>
      <c r="M408" s="961" t="s">
        <v>3410</v>
      </c>
      <c r="V408" s="1419"/>
    </row>
    <row r="409" spans="12:22" ht="14.25">
      <c r="L409" s="961" t="s">
        <v>3411</v>
      </c>
      <c r="M409" s="961" t="s">
        <v>3412</v>
      </c>
      <c r="V409" s="1419"/>
    </row>
    <row r="410" spans="12:22" ht="14.25">
      <c r="L410" s="961" t="s">
        <v>3413</v>
      </c>
      <c r="M410" s="961" t="s">
        <v>3414</v>
      </c>
      <c r="V410" s="1419"/>
    </row>
    <row r="411" spans="12:22" ht="14.25">
      <c r="L411" s="961" t="s">
        <v>3415</v>
      </c>
      <c r="M411" s="961" t="s">
        <v>3416</v>
      </c>
      <c r="V411" s="1419"/>
    </row>
    <row r="412" spans="12:22" ht="14.25">
      <c r="L412" s="961" t="s">
        <v>3417</v>
      </c>
      <c r="M412" s="961" t="s">
        <v>3418</v>
      </c>
      <c r="V412" s="1419"/>
    </row>
    <row r="413" spans="12:22" ht="14.25">
      <c r="L413" s="961" t="s">
        <v>3419</v>
      </c>
      <c r="M413" s="961" t="s">
        <v>3420</v>
      </c>
      <c r="V413" s="1419"/>
    </row>
    <row r="414" spans="12:22" ht="14.25">
      <c r="L414" s="961" t="s">
        <v>3421</v>
      </c>
      <c r="M414" s="961" t="s">
        <v>3422</v>
      </c>
      <c r="V414" s="1419"/>
    </row>
    <row r="415" spans="12:22" ht="14.25">
      <c r="L415" s="961" t="s">
        <v>3423</v>
      </c>
      <c r="M415" s="961" t="s">
        <v>3424</v>
      </c>
      <c r="V415" s="1419"/>
    </row>
    <row r="416" spans="12:22" ht="14.25">
      <c r="L416" s="961" t="s">
        <v>3425</v>
      </c>
      <c r="M416" s="961" t="s">
        <v>3426</v>
      </c>
      <c r="V416" s="1419"/>
    </row>
    <row r="417" spans="12:22" ht="14.25">
      <c r="L417" s="961" t="s">
        <v>3427</v>
      </c>
      <c r="M417" s="961" t="s">
        <v>3428</v>
      </c>
      <c r="V417" s="1419"/>
    </row>
    <row r="418" spans="12:22" ht="14.25">
      <c r="L418" s="961" t="s">
        <v>3429</v>
      </c>
      <c r="M418" s="961" t="s">
        <v>3430</v>
      </c>
      <c r="V418" s="1419"/>
    </row>
    <row r="419" spans="12:22" ht="14.25">
      <c r="L419" s="961" t="s">
        <v>3431</v>
      </c>
      <c r="M419" s="961" t="s">
        <v>3432</v>
      </c>
      <c r="V419" s="1419"/>
    </row>
    <row r="420" spans="12:22" ht="14.25">
      <c r="L420" s="961" t="s">
        <v>3433</v>
      </c>
      <c r="M420" s="961" t="s">
        <v>3434</v>
      </c>
      <c r="V420" s="1419"/>
    </row>
    <row r="421" spans="12:22" ht="14.25">
      <c r="L421" s="961" t="s">
        <v>3435</v>
      </c>
      <c r="M421" s="961" t="s">
        <v>3436</v>
      </c>
      <c r="V421" s="1419"/>
    </row>
    <row r="422" spans="12:22" ht="14.25">
      <c r="L422" s="961" t="s">
        <v>3437</v>
      </c>
      <c r="M422" s="961" t="s">
        <v>3438</v>
      </c>
      <c r="V422" s="1419"/>
    </row>
    <row r="423" spans="12:22" ht="14.25">
      <c r="L423" s="961" t="s">
        <v>3439</v>
      </c>
      <c r="M423" s="961" t="s">
        <v>3440</v>
      </c>
      <c r="V423" s="1419"/>
    </row>
    <row r="424" spans="12:22" ht="14.25">
      <c r="L424" s="961" t="s">
        <v>3441</v>
      </c>
      <c r="M424" s="961" t="s">
        <v>3442</v>
      </c>
      <c r="V424" s="1419"/>
    </row>
    <row r="425" spans="12:22" ht="14.25">
      <c r="L425" s="961" t="s">
        <v>3443</v>
      </c>
      <c r="M425" s="961" t="s">
        <v>3444</v>
      </c>
      <c r="V425" s="1419"/>
    </row>
    <row r="426" spans="12:22" ht="14.25">
      <c r="L426" s="961" t="s">
        <v>3445</v>
      </c>
      <c r="M426" s="961" t="s">
        <v>3446</v>
      </c>
      <c r="V426" s="1419"/>
    </row>
    <row r="427" spans="12:22" ht="14.25">
      <c r="L427" s="961" t="s">
        <v>3447</v>
      </c>
      <c r="M427" s="961" t="s">
        <v>3448</v>
      </c>
      <c r="V427" s="1419"/>
    </row>
    <row r="428" spans="12:22" ht="14.25">
      <c r="L428" s="961" t="s">
        <v>3449</v>
      </c>
      <c r="M428" s="961" t="s">
        <v>3450</v>
      </c>
      <c r="V428" s="1419"/>
    </row>
    <row r="429" spans="12:22" ht="14.25">
      <c r="L429" s="961" t="s">
        <v>3451</v>
      </c>
      <c r="M429" s="961" t="s">
        <v>3452</v>
      </c>
      <c r="V429" s="1419"/>
    </row>
    <row r="430" spans="12:22" ht="14.25">
      <c r="L430" s="961" t="s">
        <v>3453</v>
      </c>
      <c r="M430" s="961" t="s">
        <v>3454</v>
      </c>
      <c r="V430" s="1419"/>
    </row>
    <row r="431" spans="12:22" ht="14.25">
      <c r="L431" s="961" t="s">
        <v>3455</v>
      </c>
      <c r="M431" s="961" t="s">
        <v>3456</v>
      </c>
      <c r="V431" s="1419"/>
    </row>
    <row r="432" spans="12:22" ht="14.25">
      <c r="L432" s="961" t="s">
        <v>3457</v>
      </c>
      <c r="M432" s="961" t="s">
        <v>3458</v>
      </c>
      <c r="V432" s="1419"/>
    </row>
    <row r="433" spans="12:22" ht="14.25">
      <c r="L433" s="961" t="s">
        <v>3459</v>
      </c>
      <c r="M433" s="961" t="s">
        <v>3460</v>
      </c>
      <c r="V433" s="1419"/>
    </row>
    <row r="434" spans="12:22" ht="14.25">
      <c r="L434" s="961" t="s">
        <v>3461</v>
      </c>
      <c r="M434" s="961" t="s">
        <v>3462</v>
      </c>
      <c r="V434" s="1419"/>
    </row>
    <row r="435" spans="12:22" ht="14.25">
      <c r="L435" s="961" t="s">
        <v>3463</v>
      </c>
      <c r="M435" s="961" t="s">
        <v>3464</v>
      </c>
      <c r="V435" s="1419"/>
    </row>
    <row r="436" spans="12:22" ht="14.25">
      <c r="L436" s="961" t="s">
        <v>3465</v>
      </c>
      <c r="M436" s="961" t="s">
        <v>3466</v>
      </c>
      <c r="V436" s="1419"/>
    </row>
    <row r="437" spans="12:22" ht="14.25">
      <c r="L437" s="961" t="s">
        <v>3467</v>
      </c>
      <c r="M437" s="961" t="s">
        <v>3468</v>
      </c>
      <c r="V437" s="1419"/>
    </row>
    <row r="438" spans="12:22" ht="14.25">
      <c r="L438" s="961" t="s">
        <v>3469</v>
      </c>
      <c r="M438" s="961" t="s">
        <v>3470</v>
      </c>
      <c r="V438" s="1419"/>
    </row>
    <row r="439" spans="12:22" ht="14.25">
      <c r="L439" s="961" t="s">
        <v>3471</v>
      </c>
      <c r="M439" s="961" t="s">
        <v>3472</v>
      </c>
      <c r="V439" s="1419"/>
    </row>
    <row r="440" spans="12:22" ht="14.25">
      <c r="L440" s="961" t="s">
        <v>3473</v>
      </c>
      <c r="M440" s="961" t="s">
        <v>3474</v>
      </c>
      <c r="V440" s="1419"/>
    </row>
    <row r="441" spans="12:22" ht="14.25">
      <c r="L441" s="961" t="s">
        <v>3475</v>
      </c>
      <c r="M441" s="961" t="s">
        <v>3476</v>
      </c>
      <c r="V441" s="1419"/>
    </row>
    <row r="442" spans="12:22" ht="14.25">
      <c r="L442" s="961" t="s">
        <v>3477</v>
      </c>
      <c r="M442" s="961" t="s">
        <v>3478</v>
      </c>
      <c r="V442" s="1419"/>
    </row>
    <row r="443" spans="12:22" ht="14.25">
      <c r="L443" s="961" t="s">
        <v>3479</v>
      </c>
      <c r="M443" s="961" t="s">
        <v>3480</v>
      </c>
      <c r="V443" s="1419"/>
    </row>
    <row r="444" spans="12:22" ht="14.25">
      <c r="L444" s="961" t="s">
        <v>3481</v>
      </c>
      <c r="M444" s="961" t="s">
        <v>3482</v>
      </c>
      <c r="V444" s="1419"/>
    </row>
    <row r="445" spans="12:22" ht="14.25">
      <c r="L445" s="961" t="s">
        <v>3483</v>
      </c>
      <c r="M445" s="961" t="s">
        <v>3484</v>
      </c>
      <c r="V445" s="1419"/>
    </row>
    <row r="446" spans="12:22" ht="14.25">
      <c r="L446" s="961" t="s">
        <v>3485</v>
      </c>
      <c r="M446" s="961" t="s">
        <v>3486</v>
      </c>
      <c r="V446" s="1419"/>
    </row>
    <row r="447" spans="12:22" ht="14.25">
      <c r="L447" s="961" t="s">
        <v>3487</v>
      </c>
      <c r="M447" s="961" t="s">
        <v>3488</v>
      </c>
      <c r="V447" s="1419"/>
    </row>
    <row r="448" spans="12:22" ht="14.25">
      <c r="L448" s="961" t="s">
        <v>3489</v>
      </c>
      <c r="M448" s="961" t="s">
        <v>3490</v>
      </c>
      <c r="V448" s="1419"/>
    </row>
    <row r="449" spans="12:22" ht="14.25">
      <c r="L449" s="961" t="s">
        <v>3491</v>
      </c>
      <c r="M449" s="961" t="s">
        <v>3492</v>
      </c>
      <c r="V449" s="1419"/>
    </row>
    <row r="450" spans="12:22" ht="14.25">
      <c r="L450" s="961" t="s">
        <v>3493</v>
      </c>
      <c r="M450" s="961" t="s">
        <v>3494</v>
      </c>
      <c r="V450" s="1419"/>
    </row>
    <row r="451" spans="12:22" ht="14.25">
      <c r="L451" s="961" t="s">
        <v>3495</v>
      </c>
      <c r="M451" s="961" t="s">
        <v>3496</v>
      </c>
      <c r="V451" s="1419"/>
    </row>
    <row r="452" spans="12:22" ht="14.25">
      <c r="L452" s="961" t="s">
        <v>3497</v>
      </c>
      <c r="M452" s="961" t="s">
        <v>3498</v>
      </c>
      <c r="V452" s="1419"/>
    </row>
    <row r="453" spans="12:22" ht="14.25">
      <c r="L453" s="961" t="s">
        <v>3499</v>
      </c>
      <c r="M453" s="961" t="s">
        <v>3500</v>
      </c>
      <c r="V453" s="1419"/>
    </row>
    <row r="454" spans="12:22" ht="14.25">
      <c r="L454" s="961" t="s">
        <v>3501</v>
      </c>
      <c r="M454" s="961" t="s">
        <v>3502</v>
      </c>
      <c r="V454" s="1419"/>
    </row>
    <row r="455" spans="12:22" ht="14.25">
      <c r="L455" s="961" t="s">
        <v>3503</v>
      </c>
      <c r="M455" s="961" t="s">
        <v>3504</v>
      </c>
      <c r="V455" s="1419"/>
    </row>
    <row r="456" spans="12:22" ht="14.25">
      <c r="L456" s="961" t="s">
        <v>3505</v>
      </c>
      <c r="M456" s="961" t="s">
        <v>3506</v>
      </c>
      <c r="V456" s="1419"/>
    </row>
    <row r="457" spans="12:22" ht="14.25">
      <c r="L457" s="961" t="s">
        <v>3507</v>
      </c>
      <c r="M457" s="961" t="s">
        <v>3508</v>
      </c>
      <c r="V457" s="1419"/>
    </row>
    <row r="458" spans="12:22" ht="14.25">
      <c r="L458" s="961" t="s">
        <v>3509</v>
      </c>
      <c r="M458" s="961" t="s">
        <v>3510</v>
      </c>
      <c r="V458" s="1419"/>
    </row>
    <row r="459" spans="12:22" ht="14.25">
      <c r="L459" s="961" t="s">
        <v>3511</v>
      </c>
      <c r="M459" s="961" t="s">
        <v>3512</v>
      </c>
      <c r="V459" s="1419"/>
    </row>
    <row r="460" spans="12:22" ht="14.25">
      <c r="L460" s="961" t="s">
        <v>3513</v>
      </c>
      <c r="M460" s="961" t="s">
        <v>3514</v>
      </c>
      <c r="V460" s="1419"/>
    </row>
    <row r="461" spans="12:22" ht="14.25">
      <c r="L461" s="961" t="s">
        <v>3515</v>
      </c>
      <c r="M461" s="961" t="s">
        <v>3516</v>
      </c>
      <c r="V461" s="1419"/>
    </row>
    <row r="462" spans="12:22" ht="14.25">
      <c r="L462" s="961" t="s">
        <v>3517</v>
      </c>
      <c r="M462" s="961" t="s">
        <v>3518</v>
      </c>
      <c r="V462" s="1419"/>
    </row>
    <row r="463" spans="12:22" ht="14.25">
      <c r="L463" s="961" t="s">
        <v>3519</v>
      </c>
      <c r="M463" s="961" t="s">
        <v>3520</v>
      </c>
      <c r="V463" s="1419"/>
    </row>
    <row r="464" spans="12:22" ht="14.25">
      <c r="L464" s="961" t="s">
        <v>3521</v>
      </c>
      <c r="M464" s="961" t="s">
        <v>3522</v>
      </c>
      <c r="V464" s="1419"/>
    </row>
    <row r="465" spans="12:22" ht="14.25">
      <c r="L465" s="961" t="s">
        <v>3523</v>
      </c>
      <c r="M465" s="961" t="s">
        <v>3524</v>
      </c>
      <c r="V465" s="1419"/>
    </row>
    <row r="466" spans="12:22" ht="14.25">
      <c r="L466" s="961" t="s">
        <v>3525</v>
      </c>
      <c r="M466" s="961" t="s">
        <v>3526</v>
      </c>
      <c r="V466" s="1419"/>
    </row>
    <row r="467" spans="12:22" ht="14.25">
      <c r="L467" s="961" t="s">
        <v>3527</v>
      </c>
      <c r="M467" s="961" t="s">
        <v>3528</v>
      </c>
      <c r="V467" s="1419"/>
    </row>
    <row r="468" spans="12:22" ht="14.25">
      <c r="L468" s="961" t="s">
        <v>3529</v>
      </c>
      <c r="M468" s="961" t="s">
        <v>3530</v>
      </c>
      <c r="V468" s="1419"/>
    </row>
    <row r="469" spans="12:22" ht="14.25">
      <c r="L469" s="961" t="s">
        <v>3531</v>
      </c>
      <c r="M469" s="961" t="s">
        <v>3532</v>
      </c>
      <c r="V469" s="1419"/>
    </row>
    <row r="470" spans="12:22" ht="14.25">
      <c r="L470" s="961" t="s">
        <v>3533</v>
      </c>
      <c r="M470" s="961" t="s">
        <v>3534</v>
      </c>
      <c r="V470" s="1419"/>
    </row>
    <row r="471" spans="12:22" ht="14.25">
      <c r="L471" s="961" t="s">
        <v>3535</v>
      </c>
      <c r="M471" s="961" t="s">
        <v>3536</v>
      </c>
      <c r="V471" s="1419"/>
    </row>
    <row r="472" spans="12:22" ht="14.25">
      <c r="L472" s="961" t="s">
        <v>3537</v>
      </c>
      <c r="M472" s="961" t="s">
        <v>3538</v>
      </c>
      <c r="V472" s="1419"/>
    </row>
    <row r="473" spans="12:22" ht="14.25">
      <c r="L473" s="961" t="s">
        <v>3539</v>
      </c>
      <c r="M473" s="961" t="s">
        <v>3540</v>
      </c>
      <c r="V473" s="1419"/>
    </row>
    <row r="474" spans="12:22" ht="14.25">
      <c r="L474" s="961" t="s">
        <v>3541</v>
      </c>
      <c r="M474" s="961" t="s">
        <v>3542</v>
      </c>
      <c r="V474" s="1419"/>
    </row>
    <row r="475" spans="12:22" ht="14.25">
      <c r="L475" s="961" t="s">
        <v>3543</v>
      </c>
      <c r="M475" s="961" t="s">
        <v>3544</v>
      </c>
      <c r="V475" s="1419"/>
    </row>
    <row r="476" spans="12:22" ht="14.25">
      <c r="L476" s="961" t="s">
        <v>3545</v>
      </c>
      <c r="M476" s="961" t="s">
        <v>3546</v>
      </c>
      <c r="V476" s="1419"/>
    </row>
    <row r="477" spans="12:22" ht="14.25">
      <c r="L477" s="961" t="s">
        <v>3547</v>
      </c>
      <c r="M477" s="961" t="s">
        <v>3548</v>
      </c>
      <c r="V477" s="1419"/>
    </row>
    <row r="478" spans="12:22" ht="14.25">
      <c r="L478" s="961" t="s">
        <v>3549</v>
      </c>
      <c r="M478" s="961" t="s">
        <v>3550</v>
      </c>
      <c r="V478" s="1419"/>
    </row>
    <row r="479" spans="12:22" ht="14.25">
      <c r="L479" s="961" t="s">
        <v>3551</v>
      </c>
      <c r="M479" s="961" t="s">
        <v>3552</v>
      </c>
      <c r="V479" s="1419"/>
    </row>
    <row r="480" spans="12:22" ht="14.25">
      <c r="L480" s="961" t="s">
        <v>3553</v>
      </c>
      <c r="M480" s="961" t="s">
        <v>3554</v>
      </c>
      <c r="V480" s="1419"/>
    </row>
    <row r="481" spans="12:22" ht="14.25">
      <c r="L481" s="961" t="s">
        <v>3555</v>
      </c>
      <c r="M481" s="961" t="s">
        <v>3556</v>
      </c>
      <c r="V481" s="1419"/>
    </row>
    <row r="482" spans="12:22" ht="14.25">
      <c r="L482" s="961" t="s">
        <v>3557</v>
      </c>
      <c r="M482" s="961" t="s">
        <v>3558</v>
      </c>
      <c r="V482" s="1419"/>
    </row>
    <row r="483" spans="12:22" ht="14.25">
      <c r="L483" s="961" t="s">
        <v>3559</v>
      </c>
      <c r="M483" s="961" t="s">
        <v>3560</v>
      </c>
      <c r="V483" s="1419"/>
    </row>
    <row r="484" spans="12:22" ht="14.25">
      <c r="L484" s="961" t="s">
        <v>3561</v>
      </c>
      <c r="M484" s="961" t="s">
        <v>3562</v>
      </c>
      <c r="V484" s="1419"/>
    </row>
    <row r="485" spans="12:22" ht="14.25">
      <c r="L485" s="961" t="s">
        <v>3563</v>
      </c>
      <c r="M485" s="961" t="s">
        <v>3564</v>
      </c>
      <c r="V485" s="1419"/>
    </row>
    <row r="486" spans="12:22" ht="14.25">
      <c r="L486" s="961" t="s">
        <v>3565</v>
      </c>
      <c r="M486" s="961" t="s">
        <v>3566</v>
      </c>
      <c r="V486" s="1419"/>
    </row>
    <row r="487" spans="12:22" ht="14.25">
      <c r="L487" s="961" t="s">
        <v>3567</v>
      </c>
      <c r="M487" s="961" t="s">
        <v>3568</v>
      </c>
      <c r="V487" s="1419"/>
    </row>
    <row r="488" spans="12:22" ht="14.25">
      <c r="L488" s="961" t="s">
        <v>3569</v>
      </c>
      <c r="M488" s="961" t="s">
        <v>3570</v>
      </c>
      <c r="V488" s="1419"/>
    </row>
    <row r="489" spans="12:22" ht="14.25">
      <c r="L489" s="961" t="s">
        <v>3571</v>
      </c>
      <c r="M489" s="961" t="s">
        <v>3572</v>
      </c>
      <c r="V489" s="1419"/>
    </row>
    <row r="490" spans="12:22" ht="14.25">
      <c r="L490" s="961" t="s">
        <v>3573</v>
      </c>
      <c r="M490" s="961" t="s">
        <v>3574</v>
      </c>
      <c r="V490" s="1419"/>
    </row>
    <row r="491" spans="12:22" ht="14.25">
      <c r="L491" s="961" t="s">
        <v>3575</v>
      </c>
      <c r="M491" s="961" t="s">
        <v>3576</v>
      </c>
      <c r="V491" s="1419"/>
    </row>
    <row r="492" spans="12:22" ht="14.25">
      <c r="L492" s="961" t="s">
        <v>3577</v>
      </c>
      <c r="M492" s="961" t="s">
        <v>3578</v>
      </c>
      <c r="V492" s="1419"/>
    </row>
    <row r="493" spans="12:22" ht="14.25">
      <c r="L493" s="961" t="s">
        <v>3579</v>
      </c>
      <c r="M493" s="961" t="s">
        <v>3580</v>
      </c>
      <c r="V493" s="1419"/>
    </row>
    <row r="494" spans="12:22" ht="14.25">
      <c r="L494" s="961" t="s">
        <v>3581</v>
      </c>
      <c r="M494" s="961" t="s">
        <v>3582</v>
      </c>
      <c r="V494" s="1419"/>
    </row>
    <row r="495" spans="12:22" ht="14.25">
      <c r="L495" s="961" t="s">
        <v>3583</v>
      </c>
      <c r="M495" s="961" t="s">
        <v>3584</v>
      </c>
      <c r="V495" s="1419"/>
    </row>
    <row r="496" spans="12:22" ht="14.25">
      <c r="L496" s="961" t="s">
        <v>3585</v>
      </c>
      <c r="M496" s="961" t="s">
        <v>3586</v>
      </c>
      <c r="V496" s="1419"/>
    </row>
    <row r="497" spans="12:22" ht="14.25">
      <c r="L497" s="961" t="s">
        <v>3587</v>
      </c>
      <c r="M497" s="961" t="s">
        <v>3588</v>
      </c>
      <c r="V497" s="1419"/>
    </row>
    <row r="498" spans="12:22" ht="14.25">
      <c r="L498" s="961" t="s">
        <v>3589</v>
      </c>
      <c r="M498" s="961" t="s">
        <v>3590</v>
      </c>
      <c r="V498" s="1419"/>
    </row>
    <row r="499" spans="12:22" ht="14.25">
      <c r="L499" s="961" t="s">
        <v>3591</v>
      </c>
      <c r="M499" s="961" t="s">
        <v>3592</v>
      </c>
      <c r="V499" s="1419"/>
    </row>
    <row r="500" spans="12:22" ht="14.25">
      <c r="L500" s="961" t="s">
        <v>3593</v>
      </c>
      <c r="M500" s="961" t="s">
        <v>3594</v>
      </c>
      <c r="V500" s="1419"/>
    </row>
    <row r="501" spans="12:22" ht="14.25">
      <c r="L501" s="961" t="s">
        <v>3595</v>
      </c>
      <c r="M501" s="961" t="s">
        <v>3596</v>
      </c>
      <c r="V501" s="1419"/>
    </row>
    <row r="502" spans="12:22" ht="14.25">
      <c r="L502" s="961" t="s">
        <v>3597</v>
      </c>
      <c r="M502" s="961" t="s">
        <v>3598</v>
      </c>
      <c r="V502" s="1419"/>
    </row>
    <row r="503" spans="12:22" ht="14.25">
      <c r="L503" s="961" t="s">
        <v>3599</v>
      </c>
      <c r="M503" s="961" t="s">
        <v>3600</v>
      </c>
      <c r="V503" s="1419"/>
    </row>
    <row r="504" spans="12:22" ht="14.25">
      <c r="L504" s="961" t="s">
        <v>3601</v>
      </c>
      <c r="M504" s="961" t="s">
        <v>3602</v>
      </c>
      <c r="V504" s="1419"/>
    </row>
    <row r="505" spans="12:22" ht="14.25">
      <c r="L505" s="961" t="s">
        <v>3603</v>
      </c>
      <c r="M505" s="961" t="s">
        <v>3604</v>
      </c>
      <c r="V505" s="1419"/>
    </row>
    <row r="506" spans="12:22" ht="14.25">
      <c r="L506" s="961" t="s">
        <v>3605</v>
      </c>
      <c r="M506" s="961" t="s">
        <v>3606</v>
      </c>
      <c r="V506" s="1419"/>
    </row>
    <row r="507" spans="12:22" ht="14.25">
      <c r="L507" s="961" t="s">
        <v>3607</v>
      </c>
      <c r="M507" s="961" t="s">
        <v>3608</v>
      </c>
      <c r="V507" s="1419"/>
    </row>
    <row r="508" spans="12:22" ht="14.25">
      <c r="L508" s="961" t="s">
        <v>3609</v>
      </c>
      <c r="M508" s="961" t="s">
        <v>3610</v>
      </c>
      <c r="V508" s="1419"/>
    </row>
    <row r="509" spans="12:22" ht="14.25">
      <c r="L509" s="961" t="s">
        <v>3611</v>
      </c>
      <c r="M509" s="961" t="s">
        <v>3612</v>
      </c>
      <c r="V509" s="1419"/>
    </row>
    <row r="510" spans="12:22" ht="14.25">
      <c r="L510" s="961" t="s">
        <v>3613</v>
      </c>
      <c r="M510" s="961" t="s">
        <v>3614</v>
      </c>
      <c r="V510" s="1419"/>
    </row>
    <row r="511" spans="12:22" ht="14.25">
      <c r="L511" s="961" t="s">
        <v>3615</v>
      </c>
      <c r="M511" s="961" t="s">
        <v>3616</v>
      </c>
      <c r="V511" s="1419"/>
    </row>
    <row r="512" spans="12:22" ht="14.25">
      <c r="L512" s="961" t="s">
        <v>3617</v>
      </c>
      <c r="M512" s="961" t="s">
        <v>3618</v>
      </c>
      <c r="V512" s="1419"/>
    </row>
    <row r="513" spans="12:22" ht="14.25">
      <c r="L513" s="961" t="s">
        <v>3619</v>
      </c>
      <c r="M513" s="961" t="s">
        <v>3620</v>
      </c>
      <c r="V513" s="1419"/>
    </row>
    <row r="514" spans="12:22" ht="14.25">
      <c r="L514" s="961" t="s">
        <v>3621</v>
      </c>
      <c r="M514" s="961" t="s">
        <v>3622</v>
      </c>
      <c r="V514" s="1419"/>
    </row>
    <row r="515" spans="12:22" ht="14.25">
      <c r="L515" s="961" t="s">
        <v>3623</v>
      </c>
      <c r="M515" s="961" t="s">
        <v>3624</v>
      </c>
      <c r="V515" s="1419"/>
    </row>
    <row r="516" spans="12:22" ht="14.25">
      <c r="L516" s="961" t="s">
        <v>3625</v>
      </c>
      <c r="M516" s="961" t="s">
        <v>3626</v>
      </c>
      <c r="V516" s="1419"/>
    </row>
    <row r="517" spans="12:22" ht="14.25">
      <c r="L517" s="961" t="s">
        <v>3627</v>
      </c>
      <c r="M517" s="961" t="s">
        <v>3628</v>
      </c>
      <c r="V517" s="1419"/>
    </row>
    <row r="518" spans="12:22" ht="14.25">
      <c r="L518" s="961" t="s">
        <v>3629</v>
      </c>
      <c r="M518" s="961" t="s">
        <v>3630</v>
      </c>
      <c r="V518" s="1419"/>
    </row>
    <row r="519" spans="12:22" ht="14.25">
      <c r="L519" s="961" t="s">
        <v>3631</v>
      </c>
      <c r="M519" s="961" t="s">
        <v>3632</v>
      </c>
      <c r="V519" s="1419"/>
    </row>
    <row r="520" spans="12:22" ht="14.25">
      <c r="L520" s="961" t="s">
        <v>3633</v>
      </c>
      <c r="M520" s="961" t="s">
        <v>3634</v>
      </c>
      <c r="V520" s="1419"/>
    </row>
    <row r="521" spans="12:22" ht="14.25">
      <c r="L521" s="961" t="s">
        <v>3635</v>
      </c>
      <c r="M521" s="961" t="s">
        <v>3636</v>
      </c>
      <c r="V521" s="1419"/>
    </row>
    <row r="522" spans="12:22" ht="14.25">
      <c r="L522" s="961" t="s">
        <v>3637</v>
      </c>
      <c r="M522" s="961" t="s">
        <v>3638</v>
      </c>
      <c r="V522" s="1419"/>
    </row>
    <row r="523" spans="12:22" ht="14.25">
      <c r="L523" s="961" t="s">
        <v>3639</v>
      </c>
      <c r="M523" s="961" t="s">
        <v>3640</v>
      </c>
      <c r="V523" s="1419"/>
    </row>
    <row r="524" spans="12:22" ht="14.25">
      <c r="L524" s="961" t="s">
        <v>3641</v>
      </c>
      <c r="M524" s="961" t="s">
        <v>3642</v>
      </c>
      <c r="V524" s="1419"/>
    </row>
    <row r="525" spans="12:22" ht="14.25">
      <c r="L525" s="961" t="s">
        <v>3643</v>
      </c>
      <c r="M525" s="961" t="s">
        <v>3644</v>
      </c>
      <c r="V525" s="1419"/>
    </row>
    <row r="526" spans="12:22" ht="14.25">
      <c r="L526" s="961" t="s">
        <v>3645</v>
      </c>
      <c r="M526" s="961" t="s">
        <v>3646</v>
      </c>
      <c r="V526" s="1419"/>
    </row>
    <row r="527" spans="12:22" ht="14.25">
      <c r="L527" s="961" t="s">
        <v>3647</v>
      </c>
      <c r="M527" s="961" t="s">
        <v>3648</v>
      </c>
      <c r="V527" s="1419"/>
    </row>
    <row r="528" spans="12:22" ht="14.25">
      <c r="L528" s="961" t="s">
        <v>3649</v>
      </c>
      <c r="M528" s="961" t="s">
        <v>3650</v>
      </c>
      <c r="V528" s="1419"/>
    </row>
    <row r="529" spans="12:22" ht="14.25">
      <c r="L529" s="961" t="s">
        <v>3651</v>
      </c>
      <c r="M529" s="961">
        <v>99999</v>
      </c>
      <c r="V529" s="1419"/>
    </row>
    <row r="530" spans="12:22" ht="14.25">
      <c r="L530" s="961" t="s">
        <v>3652</v>
      </c>
      <c r="M530" s="961" t="s">
        <v>3653</v>
      </c>
      <c r="V530" s="1419"/>
    </row>
    <row r="531" spans="12:22" ht="14.25">
      <c r="L531" s="961" t="s">
        <v>3654</v>
      </c>
      <c r="M531" s="961" t="s">
        <v>3655</v>
      </c>
      <c r="V531" s="1419"/>
    </row>
    <row r="532" spans="12:22" ht="14.25">
      <c r="L532" s="961" t="s">
        <v>3656</v>
      </c>
      <c r="M532" s="961" t="s">
        <v>3657</v>
      </c>
      <c r="V532" s="1419"/>
    </row>
    <row r="533" spans="12:22" ht="14.25">
      <c r="L533" s="961" t="s">
        <v>3658</v>
      </c>
      <c r="M533" s="961" t="s">
        <v>3659</v>
      </c>
      <c r="V533" s="1419"/>
    </row>
    <row r="534" spans="12:22" ht="14.25">
      <c r="L534" s="961" t="s">
        <v>3660</v>
      </c>
      <c r="M534" s="961" t="s">
        <v>3661</v>
      </c>
      <c r="V534" s="1419"/>
    </row>
    <row r="535" spans="12:22" ht="14.25">
      <c r="L535" s="961" t="s">
        <v>3662</v>
      </c>
      <c r="M535" s="961" t="s">
        <v>3663</v>
      </c>
      <c r="V535" s="1419"/>
    </row>
    <row r="536" spans="12:22" ht="14.25">
      <c r="L536" s="961" t="s">
        <v>3664</v>
      </c>
      <c r="M536" s="961" t="s">
        <v>3665</v>
      </c>
      <c r="V536" s="1419"/>
    </row>
    <row r="537" spans="12:22" ht="14.25">
      <c r="L537" s="961" t="s">
        <v>3666</v>
      </c>
      <c r="M537" s="961" t="s">
        <v>3667</v>
      </c>
      <c r="V537" s="1419"/>
    </row>
    <row r="538" spans="12:22" ht="14.25">
      <c r="L538" s="961" t="s">
        <v>3668</v>
      </c>
      <c r="M538" s="961" t="s">
        <v>3669</v>
      </c>
      <c r="V538" s="1419"/>
    </row>
    <row r="539" spans="12:22" ht="14.25">
      <c r="L539" s="961" t="s">
        <v>3670</v>
      </c>
      <c r="M539" s="961" t="s">
        <v>3671</v>
      </c>
      <c r="V539" s="1419"/>
    </row>
    <row r="540" spans="12:22" ht="14.25">
      <c r="L540" s="961" t="s">
        <v>3672</v>
      </c>
      <c r="M540" s="961" t="s">
        <v>3673</v>
      </c>
      <c r="V540" s="1419"/>
    </row>
    <row r="541" spans="12:22" ht="14.25">
      <c r="L541" s="961" t="s">
        <v>3674</v>
      </c>
      <c r="M541" s="961" t="s">
        <v>3675</v>
      </c>
      <c r="V541" s="1419"/>
    </row>
    <row r="542" spans="12:22" ht="14.25">
      <c r="L542" s="961" t="s">
        <v>3676</v>
      </c>
      <c r="M542" s="961" t="s">
        <v>3677</v>
      </c>
      <c r="V542" s="1419"/>
    </row>
    <row r="543" spans="12:22" ht="14.25">
      <c r="L543" s="961" t="s">
        <v>3678</v>
      </c>
      <c r="M543" s="961" t="s">
        <v>3679</v>
      </c>
      <c r="V543" s="1419"/>
    </row>
    <row r="544" spans="12:22" ht="14.25">
      <c r="L544" s="961" t="s">
        <v>3680</v>
      </c>
      <c r="M544" s="961" t="s">
        <v>3681</v>
      </c>
      <c r="V544" s="1419"/>
    </row>
    <row r="545" spans="12:22" ht="14.25">
      <c r="L545" s="961" t="s">
        <v>3682</v>
      </c>
      <c r="M545" s="961" t="s">
        <v>3683</v>
      </c>
      <c r="V545" s="1419"/>
    </row>
    <row r="546" spans="12:22" ht="14.25">
      <c r="L546" s="961" t="s">
        <v>3684</v>
      </c>
      <c r="M546" s="961" t="s">
        <v>3685</v>
      </c>
      <c r="V546" s="1419"/>
    </row>
    <row r="547" spans="12:22" ht="14.25">
      <c r="L547" s="961" t="s">
        <v>3686</v>
      </c>
      <c r="M547" s="961" t="s">
        <v>3687</v>
      </c>
      <c r="V547" s="1419"/>
    </row>
    <row r="548" spans="12:22" ht="14.25">
      <c r="L548" s="961" t="s">
        <v>3688</v>
      </c>
      <c r="M548" s="961" t="s">
        <v>3689</v>
      </c>
      <c r="V548" s="1419"/>
    </row>
    <row r="549" spans="12:22" ht="14.25">
      <c r="L549" s="961" t="s">
        <v>3690</v>
      </c>
      <c r="M549" s="961" t="s">
        <v>3691</v>
      </c>
      <c r="V549" s="1419"/>
    </row>
    <row r="550" spans="12:22" ht="14.25">
      <c r="L550" s="961" t="s">
        <v>3692</v>
      </c>
      <c r="M550" s="961" t="s">
        <v>3693</v>
      </c>
      <c r="V550" s="1419"/>
    </row>
    <row r="551" spans="12:22" ht="14.25">
      <c r="L551" s="961" t="s">
        <v>3694</v>
      </c>
      <c r="M551" s="961" t="s">
        <v>3695</v>
      </c>
      <c r="V551" s="1419"/>
    </row>
    <row r="552" spans="12:22" ht="14.25">
      <c r="L552" s="961" t="s">
        <v>3696</v>
      </c>
      <c r="M552" s="961" t="s">
        <v>3697</v>
      </c>
      <c r="V552" s="1419"/>
    </row>
    <row r="553" spans="12:22" ht="14.25">
      <c r="L553" s="961" t="s">
        <v>3698</v>
      </c>
      <c r="M553" s="961" t="s">
        <v>3699</v>
      </c>
      <c r="V553" s="1419"/>
    </row>
    <row r="554" spans="12:22" ht="14.25">
      <c r="L554" s="961" t="s">
        <v>3700</v>
      </c>
      <c r="M554" s="961" t="s">
        <v>3701</v>
      </c>
      <c r="V554" s="1419"/>
    </row>
    <row r="555" spans="12:22" ht="14.25">
      <c r="L555" s="961" t="s">
        <v>3702</v>
      </c>
      <c r="M555" s="961" t="s">
        <v>3703</v>
      </c>
      <c r="V555" s="1419"/>
    </row>
    <row r="556" spans="12:22" ht="14.25">
      <c r="L556" s="961" t="s">
        <v>3704</v>
      </c>
      <c r="M556" s="961" t="s">
        <v>3705</v>
      </c>
      <c r="V556" s="1419"/>
    </row>
    <row r="557" spans="12:22" ht="14.25">
      <c r="L557" s="961" t="s">
        <v>3706</v>
      </c>
      <c r="M557" s="961" t="s">
        <v>3707</v>
      </c>
      <c r="V557" s="1419"/>
    </row>
    <row r="558" spans="12:22" ht="14.25">
      <c r="L558" s="961" t="s">
        <v>3708</v>
      </c>
      <c r="M558" s="961" t="s">
        <v>3709</v>
      </c>
      <c r="V558" s="1419"/>
    </row>
    <row r="559" spans="12:22" ht="14.25">
      <c r="L559" s="961" t="s">
        <v>3710</v>
      </c>
      <c r="M559" s="961" t="s">
        <v>3711</v>
      </c>
      <c r="V559" s="1419"/>
    </row>
    <row r="560" spans="12:22" ht="14.25">
      <c r="L560" s="961" t="s">
        <v>3712</v>
      </c>
      <c r="M560" s="961" t="s">
        <v>3713</v>
      </c>
      <c r="V560" s="1419"/>
    </row>
    <row r="561" spans="12:22" ht="14.25">
      <c r="L561" s="961" t="s">
        <v>3714</v>
      </c>
      <c r="M561" s="961" t="s">
        <v>3715</v>
      </c>
      <c r="V561" s="1419"/>
    </row>
    <row r="562" spans="12:22" ht="14.25">
      <c r="L562" s="961" t="s">
        <v>3716</v>
      </c>
      <c r="M562" s="961" t="s">
        <v>3717</v>
      </c>
      <c r="V562" s="1419"/>
    </row>
    <row r="563" spans="12:22" ht="14.25">
      <c r="L563" s="961" t="s">
        <v>3718</v>
      </c>
      <c r="M563" s="961" t="s">
        <v>3719</v>
      </c>
      <c r="V563" s="1419"/>
    </row>
    <row r="564" spans="12:22" ht="14.25">
      <c r="L564" s="961" t="s">
        <v>3720</v>
      </c>
      <c r="M564" s="961" t="s">
        <v>3721</v>
      </c>
      <c r="V564" s="1419"/>
    </row>
    <row r="565" spans="12:22" ht="14.25">
      <c r="L565" s="961" t="s">
        <v>3722</v>
      </c>
      <c r="M565" s="961" t="s">
        <v>3723</v>
      </c>
      <c r="V565" s="1419"/>
    </row>
    <row r="566" spans="12:22" ht="14.25">
      <c r="L566" s="961" t="s">
        <v>3724</v>
      </c>
      <c r="M566" s="961" t="s">
        <v>3725</v>
      </c>
      <c r="V566" s="1419"/>
    </row>
    <row r="567" spans="12:22" ht="14.25">
      <c r="L567" s="961" t="s">
        <v>3726</v>
      </c>
      <c r="M567" s="961" t="s">
        <v>3727</v>
      </c>
      <c r="V567" s="1419"/>
    </row>
    <row r="568" spans="12:22" ht="14.25">
      <c r="L568" s="961" t="s">
        <v>3728</v>
      </c>
      <c r="M568" s="961" t="s">
        <v>3729</v>
      </c>
      <c r="V568" s="1419"/>
    </row>
    <row r="569" spans="12:22" ht="14.25">
      <c r="L569" s="961" t="s">
        <v>3730</v>
      </c>
      <c r="M569" s="961" t="s">
        <v>3731</v>
      </c>
      <c r="V569" s="1419"/>
    </row>
    <row r="570" spans="12:22" ht="14.25">
      <c r="L570" s="961" t="s">
        <v>3732</v>
      </c>
      <c r="M570" s="961" t="s">
        <v>3733</v>
      </c>
      <c r="V570" s="1419"/>
    </row>
    <row r="571" spans="12:22" ht="14.25">
      <c r="L571" s="961" t="s">
        <v>3734</v>
      </c>
      <c r="M571" s="961" t="s">
        <v>3735</v>
      </c>
      <c r="V571" s="1419"/>
    </row>
    <row r="572" spans="12:22" ht="14.25">
      <c r="L572" s="961" t="s">
        <v>3736</v>
      </c>
      <c r="M572" s="961" t="s">
        <v>3737</v>
      </c>
      <c r="V572" s="1419"/>
    </row>
    <row r="573" spans="12:22" ht="14.25">
      <c r="L573" s="961" t="s">
        <v>3738</v>
      </c>
      <c r="M573" s="961" t="s">
        <v>3739</v>
      </c>
      <c r="V573" s="1419"/>
    </row>
    <row r="574" spans="12:22" ht="14.25">
      <c r="L574" s="961" t="s">
        <v>3740</v>
      </c>
      <c r="M574" s="961" t="s">
        <v>3741</v>
      </c>
      <c r="V574" s="1419"/>
    </row>
    <row r="575" spans="12:22" ht="14.25">
      <c r="L575" s="961" t="s">
        <v>3742</v>
      </c>
      <c r="M575" s="961" t="s">
        <v>3743</v>
      </c>
      <c r="V575" s="1419"/>
    </row>
    <row r="576" spans="12:22" ht="14.25">
      <c r="L576" s="961" t="s">
        <v>3744</v>
      </c>
      <c r="M576" s="961" t="s">
        <v>3745</v>
      </c>
      <c r="V576" s="1419"/>
    </row>
    <row r="577" spans="12:22" ht="14.25">
      <c r="L577" s="961" t="s">
        <v>3746</v>
      </c>
      <c r="M577" s="961" t="s">
        <v>3747</v>
      </c>
      <c r="V577" s="1419"/>
    </row>
    <row r="578" spans="12:22" ht="14.25">
      <c r="L578" s="961" t="s">
        <v>3748</v>
      </c>
      <c r="M578" s="961" t="s">
        <v>3749</v>
      </c>
      <c r="V578" s="1419"/>
    </row>
    <row r="579" spans="12:22" ht="14.25">
      <c r="L579" s="961" t="s">
        <v>3750</v>
      </c>
      <c r="M579" s="961" t="s">
        <v>3751</v>
      </c>
      <c r="V579" s="1419"/>
    </row>
    <row r="580" spans="12:22" ht="14.25">
      <c r="L580" s="961" t="s">
        <v>3752</v>
      </c>
      <c r="M580" s="961" t="s">
        <v>3753</v>
      </c>
      <c r="V580" s="1419"/>
    </row>
    <row r="581" spans="12:22" ht="14.25">
      <c r="L581" s="961" t="s">
        <v>3754</v>
      </c>
      <c r="M581" s="961" t="s">
        <v>3755</v>
      </c>
      <c r="V581" s="1419"/>
    </row>
    <row r="582" spans="12:22" ht="14.25">
      <c r="L582" s="961" t="s">
        <v>3756</v>
      </c>
      <c r="M582" s="961" t="s">
        <v>3757</v>
      </c>
      <c r="V582" s="1419"/>
    </row>
    <row r="583" spans="12:22" ht="14.25">
      <c r="L583" s="961" t="s">
        <v>3758</v>
      </c>
      <c r="M583" s="961" t="s">
        <v>3759</v>
      </c>
      <c r="V583" s="1419"/>
    </row>
    <row r="584" spans="12:22" ht="14.25">
      <c r="L584" s="961" t="s">
        <v>3760</v>
      </c>
      <c r="M584" s="961" t="s">
        <v>3761</v>
      </c>
      <c r="V584" s="1419"/>
    </row>
    <row r="585" spans="12:22" ht="14.25">
      <c r="L585" s="961" t="s">
        <v>3762</v>
      </c>
      <c r="M585" s="961" t="s">
        <v>3763</v>
      </c>
      <c r="V585" s="1419"/>
    </row>
    <row r="586" spans="12:22" ht="14.25">
      <c r="L586" s="961" t="s">
        <v>3764</v>
      </c>
      <c r="M586" s="961" t="s">
        <v>3765</v>
      </c>
      <c r="V586" s="1419"/>
    </row>
    <row r="587" spans="12:22" ht="14.25">
      <c r="L587" s="961" t="s">
        <v>3766</v>
      </c>
      <c r="M587" s="961" t="s">
        <v>3767</v>
      </c>
      <c r="V587" s="1419"/>
    </row>
    <row r="588" spans="12:22" ht="14.25">
      <c r="L588" s="961" t="s">
        <v>3768</v>
      </c>
      <c r="M588" s="961" t="s">
        <v>3769</v>
      </c>
      <c r="V588" s="1419"/>
    </row>
    <row r="589" spans="12:22" ht="14.25">
      <c r="L589" s="961" t="s">
        <v>3770</v>
      </c>
      <c r="M589" s="961" t="s">
        <v>3771</v>
      </c>
      <c r="V589" s="1419"/>
    </row>
    <row r="590" spans="12:22" ht="14.25">
      <c r="L590" s="961" t="s">
        <v>3772</v>
      </c>
      <c r="M590" s="961" t="s">
        <v>3773</v>
      </c>
      <c r="V590" s="1419"/>
    </row>
    <row r="591" spans="12:22" ht="14.25">
      <c r="L591" s="961" t="s">
        <v>3774</v>
      </c>
      <c r="M591" s="961" t="s">
        <v>3775</v>
      </c>
      <c r="V591" s="1419"/>
    </row>
    <row r="592" spans="12:22" ht="14.25">
      <c r="L592" s="961" t="s">
        <v>3776</v>
      </c>
      <c r="M592" s="961" t="s">
        <v>3777</v>
      </c>
      <c r="V592" s="1419"/>
    </row>
    <row r="593" spans="12:22" ht="14.25">
      <c r="L593" s="961" t="s">
        <v>3778</v>
      </c>
      <c r="M593" s="961" t="s">
        <v>3779</v>
      </c>
      <c r="V593" s="1419"/>
    </row>
    <row r="594" spans="12:22" ht="14.25">
      <c r="L594" s="961" t="s">
        <v>3780</v>
      </c>
      <c r="M594" s="961" t="s">
        <v>3781</v>
      </c>
      <c r="V594" s="1419"/>
    </row>
    <row r="595" spans="12:22" ht="14.25">
      <c r="L595" s="961" t="s">
        <v>3782</v>
      </c>
      <c r="M595" s="961" t="s">
        <v>3783</v>
      </c>
      <c r="V595" s="1419"/>
    </row>
    <row r="596" spans="12:22" ht="14.25">
      <c r="L596" s="961" t="s">
        <v>3784</v>
      </c>
      <c r="M596" s="961" t="s">
        <v>3785</v>
      </c>
      <c r="V596" s="1419"/>
    </row>
    <row r="597" spans="12:22" ht="14.25">
      <c r="L597" s="961" t="s">
        <v>3786</v>
      </c>
      <c r="M597" s="961" t="s">
        <v>3787</v>
      </c>
      <c r="V597" s="1419"/>
    </row>
    <row r="598" spans="12:22" ht="14.25">
      <c r="L598" s="961" t="s">
        <v>3788</v>
      </c>
      <c r="M598" s="961" t="s">
        <v>3789</v>
      </c>
      <c r="V598" s="1419"/>
    </row>
    <row r="599" spans="12:22" ht="14.25">
      <c r="L599" s="961" t="s">
        <v>3790</v>
      </c>
      <c r="M599" s="961" t="s">
        <v>3791</v>
      </c>
      <c r="V599" s="1419"/>
    </row>
    <row r="600" spans="12:22" ht="14.25">
      <c r="L600" s="961" t="s">
        <v>3792</v>
      </c>
      <c r="M600" s="961" t="s">
        <v>3793</v>
      </c>
      <c r="V600" s="1419"/>
    </row>
    <row r="601" spans="12:22" ht="14.25">
      <c r="L601" s="961" t="s">
        <v>3794</v>
      </c>
      <c r="M601" s="961" t="s">
        <v>3795</v>
      </c>
      <c r="V601" s="1419"/>
    </row>
    <row r="602" spans="12:22" ht="14.25">
      <c r="L602" s="961" t="s">
        <v>3796</v>
      </c>
      <c r="M602" s="961" t="s">
        <v>3797</v>
      </c>
      <c r="V602" s="1419"/>
    </row>
    <row r="603" spans="12:22" ht="14.25">
      <c r="L603" s="961" t="s">
        <v>3798</v>
      </c>
      <c r="M603" s="961" t="s">
        <v>3799</v>
      </c>
      <c r="V603" s="1419"/>
    </row>
    <row r="604" spans="12:22" ht="14.25">
      <c r="L604" s="961" t="s">
        <v>3800</v>
      </c>
      <c r="M604" s="961" t="s">
        <v>3801</v>
      </c>
      <c r="V604" s="1419"/>
    </row>
    <row r="605" spans="12:22" ht="14.25">
      <c r="L605" s="961" t="s">
        <v>3802</v>
      </c>
      <c r="M605" s="961" t="s">
        <v>3803</v>
      </c>
      <c r="V605" s="1419"/>
    </row>
    <row r="606" spans="12:22" ht="14.25">
      <c r="L606" s="961" t="s">
        <v>3804</v>
      </c>
      <c r="M606" s="961" t="s">
        <v>3805</v>
      </c>
      <c r="V606" s="1419"/>
    </row>
    <row r="607" spans="12:22" ht="14.25">
      <c r="L607" s="961" t="s">
        <v>3806</v>
      </c>
      <c r="M607" s="961" t="s">
        <v>3807</v>
      </c>
      <c r="V607" s="1419"/>
    </row>
    <row r="608" spans="12:22" ht="14.25">
      <c r="L608" s="961" t="s">
        <v>3808</v>
      </c>
      <c r="M608" s="961" t="s">
        <v>3809</v>
      </c>
      <c r="V608" s="1419"/>
    </row>
    <row r="609" spans="12:22" ht="14.25">
      <c r="L609" s="961" t="s">
        <v>3810</v>
      </c>
      <c r="M609" s="961" t="s">
        <v>3811</v>
      </c>
      <c r="V609" s="1419"/>
    </row>
    <row r="610" spans="12:22" ht="14.25">
      <c r="L610" s="961" t="s">
        <v>3812</v>
      </c>
      <c r="M610" s="961" t="s">
        <v>3813</v>
      </c>
      <c r="V610" s="1419"/>
    </row>
    <row r="611" spans="12:22" ht="14.25">
      <c r="L611" s="961" t="s">
        <v>3814</v>
      </c>
      <c r="M611" s="961" t="s">
        <v>3815</v>
      </c>
      <c r="V611" s="1419"/>
    </row>
    <row r="612" spans="12:22" ht="14.25">
      <c r="L612" s="961" t="s">
        <v>3816</v>
      </c>
      <c r="M612" s="961" t="s">
        <v>3817</v>
      </c>
      <c r="V612" s="1419"/>
    </row>
    <row r="613" spans="12:22" ht="14.25">
      <c r="L613" s="961" t="s">
        <v>3818</v>
      </c>
      <c r="M613" s="961" t="s">
        <v>3819</v>
      </c>
      <c r="V613" s="1419"/>
    </row>
    <row r="614" spans="12:22" ht="14.25">
      <c r="L614" s="961" t="s">
        <v>3820</v>
      </c>
      <c r="M614" s="961" t="s">
        <v>3821</v>
      </c>
      <c r="V614" s="1419"/>
    </row>
    <row r="615" spans="12:22" ht="14.25">
      <c r="L615" s="961" t="s">
        <v>3822</v>
      </c>
      <c r="M615" s="961" t="s">
        <v>3823</v>
      </c>
      <c r="V615" s="1419"/>
    </row>
    <row r="616" spans="12:22" ht="14.25">
      <c r="L616" s="961" t="s">
        <v>3824</v>
      </c>
      <c r="M616" s="961" t="s">
        <v>3825</v>
      </c>
      <c r="V616" s="1419"/>
    </row>
    <row r="617" spans="12:22" ht="14.25">
      <c r="L617" s="961" t="s">
        <v>3826</v>
      </c>
      <c r="M617" s="961" t="s">
        <v>3827</v>
      </c>
      <c r="V617" s="1419"/>
    </row>
    <row r="618" spans="12:22" ht="14.25">
      <c r="L618" s="961" t="s">
        <v>3828</v>
      </c>
      <c r="M618" s="961" t="s">
        <v>3829</v>
      </c>
      <c r="V618" s="1419"/>
    </row>
    <row r="619" spans="12:22" ht="14.25">
      <c r="L619" s="961" t="s">
        <v>3830</v>
      </c>
      <c r="M619" s="961" t="s">
        <v>3831</v>
      </c>
      <c r="V619" s="1419"/>
    </row>
    <row r="620" spans="12:22" ht="14.25">
      <c r="L620" s="961" t="s">
        <v>3832</v>
      </c>
      <c r="M620" s="961" t="s">
        <v>3833</v>
      </c>
      <c r="V620" s="1419"/>
    </row>
    <row r="621" spans="12:22" ht="14.25">
      <c r="L621" s="961" t="s">
        <v>3834</v>
      </c>
      <c r="M621" s="961" t="s">
        <v>3835</v>
      </c>
      <c r="V621" s="1419"/>
    </row>
    <row r="622" spans="12:22" ht="14.25">
      <c r="L622" s="961" t="s">
        <v>3836</v>
      </c>
      <c r="M622" s="961" t="s">
        <v>3837</v>
      </c>
      <c r="V622" s="1419"/>
    </row>
    <row r="623" spans="12:22" ht="14.25">
      <c r="L623" s="961" t="s">
        <v>3838</v>
      </c>
      <c r="M623" s="961" t="s">
        <v>3839</v>
      </c>
      <c r="V623" s="1419"/>
    </row>
    <row r="624" spans="12:22" ht="14.25">
      <c r="L624" s="961" t="s">
        <v>3840</v>
      </c>
      <c r="M624" s="961" t="s">
        <v>3841</v>
      </c>
      <c r="V624" s="1419"/>
    </row>
    <row r="625" spans="12:22" ht="14.25">
      <c r="L625" s="961" t="s">
        <v>3842</v>
      </c>
      <c r="M625" s="961" t="s">
        <v>3843</v>
      </c>
      <c r="V625" s="1419"/>
    </row>
    <row r="626" spans="12:22" ht="14.25">
      <c r="L626" s="961" t="s">
        <v>3844</v>
      </c>
      <c r="M626" s="961" t="s">
        <v>3845</v>
      </c>
      <c r="V626" s="1419"/>
    </row>
    <row r="627" spans="12:22" ht="14.25">
      <c r="L627" s="961" t="s">
        <v>3846</v>
      </c>
      <c r="M627" s="961" t="s">
        <v>3847</v>
      </c>
      <c r="V627" s="1419"/>
    </row>
    <row r="628" spans="12:22" ht="14.25">
      <c r="L628" s="961" t="s">
        <v>3848</v>
      </c>
      <c r="M628" s="961" t="s">
        <v>3849</v>
      </c>
      <c r="V628" s="1419"/>
    </row>
    <row r="629" spans="12:22" ht="14.25">
      <c r="L629" s="961" t="s">
        <v>3850</v>
      </c>
      <c r="M629" s="961" t="s">
        <v>3851</v>
      </c>
      <c r="V629" s="1419"/>
    </row>
    <row r="630" spans="12:22" ht="14.25">
      <c r="L630" s="961" t="s">
        <v>3852</v>
      </c>
      <c r="M630" s="961" t="s">
        <v>3853</v>
      </c>
      <c r="V630" s="1419"/>
    </row>
    <row r="631" spans="12:22" ht="14.25">
      <c r="L631" s="961" t="s">
        <v>3854</v>
      </c>
      <c r="M631" s="961" t="s">
        <v>3855</v>
      </c>
      <c r="V631" s="1419"/>
    </row>
    <row r="632" spans="12:22" ht="14.25">
      <c r="L632" s="961" t="s">
        <v>3856</v>
      </c>
      <c r="M632" s="961" t="s">
        <v>3857</v>
      </c>
      <c r="V632" s="1419"/>
    </row>
    <row r="633" spans="12:22" ht="14.25">
      <c r="L633" s="961" t="s">
        <v>3858</v>
      </c>
      <c r="M633" s="961" t="s">
        <v>3859</v>
      </c>
      <c r="V633" s="1419"/>
    </row>
    <row r="634" spans="12:22" ht="14.25">
      <c r="L634" s="961" t="s">
        <v>3860</v>
      </c>
      <c r="M634" s="961" t="s">
        <v>3861</v>
      </c>
      <c r="V634" s="1419"/>
    </row>
    <row r="635" spans="12:22" ht="14.25">
      <c r="L635" s="961" t="s">
        <v>3862</v>
      </c>
      <c r="M635" s="961" t="s">
        <v>3863</v>
      </c>
      <c r="V635" s="1419"/>
    </row>
    <row r="636" spans="12:22" ht="14.25">
      <c r="L636" s="961" t="s">
        <v>3864</v>
      </c>
      <c r="M636" s="961" t="s">
        <v>3865</v>
      </c>
      <c r="V636" s="1419"/>
    </row>
    <row r="637" spans="12:22" ht="14.25">
      <c r="L637" s="961" t="s">
        <v>3866</v>
      </c>
      <c r="M637" s="961" t="s">
        <v>3867</v>
      </c>
      <c r="V637" s="1419"/>
    </row>
    <row r="638" spans="12:22" ht="14.25">
      <c r="L638" s="961" t="s">
        <v>3868</v>
      </c>
      <c r="M638" s="961" t="s">
        <v>3869</v>
      </c>
      <c r="V638" s="1419"/>
    </row>
    <row r="639" spans="12:22" ht="14.25">
      <c r="L639" s="961" t="s">
        <v>3870</v>
      </c>
      <c r="M639" s="961" t="s">
        <v>3871</v>
      </c>
      <c r="V639" s="1419"/>
    </row>
    <row r="640" spans="12:22" ht="14.25">
      <c r="L640" s="961" t="s">
        <v>3872</v>
      </c>
      <c r="M640" s="961" t="s">
        <v>3873</v>
      </c>
      <c r="V640" s="1419"/>
    </row>
    <row r="641" spans="12:22" ht="14.25">
      <c r="L641" s="961" t="s">
        <v>3874</v>
      </c>
      <c r="M641" s="961" t="s">
        <v>3875</v>
      </c>
      <c r="V641" s="1419"/>
    </row>
    <row r="642" spans="12:22" ht="14.25">
      <c r="L642" s="961" t="s">
        <v>3876</v>
      </c>
      <c r="M642" s="961" t="s">
        <v>3877</v>
      </c>
      <c r="V642" s="1419"/>
    </row>
    <row r="643" spans="12:22" ht="14.25">
      <c r="L643" s="961" t="s">
        <v>3878</v>
      </c>
      <c r="M643" s="961" t="s">
        <v>3879</v>
      </c>
      <c r="V643" s="1419"/>
    </row>
    <row r="644" spans="12:22" ht="14.25">
      <c r="L644" s="961" t="s">
        <v>3880</v>
      </c>
      <c r="M644" s="961" t="s">
        <v>3881</v>
      </c>
      <c r="V644" s="1419"/>
    </row>
    <row r="645" spans="12:22" ht="14.25">
      <c r="L645" s="961" t="s">
        <v>3882</v>
      </c>
      <c r="M645" s="961" t="s">
        <v>3883</v>
      </c>
      <c r="V645" s="1419"/>
    </row>
    <row r="646" spans="12:22" ht="14.25">
      <c r="L646" s="961" t="s">
        <v>3884</v>
      </c>
      <c r="M646" s="961" t="s">
        <v>3885</v>
      </c>
      <c r="V646" s="1419"/>
    </row>
    <row r="647" spans="12:22" ht="14.25">
      <c r="L647" s="961" t="s">
        <v>3886</v>
      </c>
      <c r="M647" s="961" t="s">
        <v>3887</v>
      </c>
      <c r="V647" s="1419"/>
    </row>
    <row r="648" spans="12:22" ht="14.25">
      <c r="L648" s="961" t="s">
        <v>3888</v>
      </c>
      <c r="M648" s="961" t="s">
        <v>3889</v>
      </c>
      <c r="V648" s="1419"/>
    </row>
    <row r="649" spans="12:22" ht="14.25">
      <c r="L649" s="961" t="s">
        <v>3890</v>
      </c>
      <c r="M649" s="961" t="s">
        <v>3891</v>
      </c>
      <c r="V649" s="1419"/>
    </row>
    <row r="650" spans="12:22" ht="14.25">
      <c r="L650" s="961" t="s">
        <v>3892</v>
      </c>
      <c r="M650" s="961" t="s">
        <v>3893</v>
      </c>
      <c r="V650" s="1419"/>
    </row>
    <row r="651" spans="12:22" ht="14.25">
      <c r="L651" s="961" t="s">
        <v>3894</v>
      </c>
      <c r="M651" s="961" t="s">
        <v>3895</v>
      </c>
      <c r="V651" s="1419"/>
    </row>
    <row r="652" spans="12:22" ht="14.25">
      <c r="L652" s="961" t="s">
        <v>3896</v>
      </c>
      <c r="M652" s="961" t="s">
        <v>3897</v>
      </c>
      <c r="V652" s="1419"/>
    </row>
    <row r="653" spans="12:22" ht="14.25">
      <c r="L653" s="961" t="s">
        <v>3898</v>
      </c>
      <c r="M653" s="961" t="s">
        <v>3899</v>
      </c>
      <c r="V653" s="1419"/>
    </row>
    <row r="654" spans="12:22" ht="14.25">
      <c r="L654" s="961" t="s">
        <v>3900</v>
      </c>
      <c r="M654" s="961" t="s">
        <v>3901</v>
      </c>
      <c r="V654" s="1419"/>
    </row>
    <row r="655" spans="12:22" ht="14.25">
      <c r="L655" s="961" t="s">
        <v>3902</v>
      </c>
      <c r="M655" s="961" t="s">
        <v>3903</v>
      </c>
      <c r="V655" s="1419"/>
    </row>
    <row r="656" spans="12:22" ht="14.25">
      <c r="L656" s="961" t="s">
        <v>3904</v>
      </c>
      <c r="M656" s="961" t="s">
        <v>3905</v>
      </c>
      <c r="V656" s="1419"/>
    </row>
    <row r="657" spans="12:22" ht="14.25">
      <c r="L657" s="961" t="s">
        <v>3906</v>
      </c>
      <c r="M657" s="961" t="s">
        <v>3907</v>
      </c>
      <c r="V657" s="1419"/>
    </row>
    <row r="658" spans="12:22" ht="14.25">
      <c r="L658" s="961" t="s">
        <v>3908</v>
      </c>
      <c r="M658" s="961" t="s">
        <v>3909</v>
      </c>
      <c r="V658" s="1419"/>
    </row>
    <row r="659" spans="12:22" ht="14.25">
      <c r="L659" s="961" t="s">
        <v>3910</v>
      </c>
      <c r="M659" s="961" t="s">
        <v>3911</v>
      </c>
      <c r="V659" s="1419"/>
    </row>
    <row r="660" spans="12:22" ht="14.25">
      <c r="L660" s="961" t="s">
        <v>3912</v>
      </c>
      <c r="M660" s="961" t="s">
        <v>3913</v>
      </c>
      <c r="V660" s="1419"/>
    </row>
    <row r="661" spans="12:22" ht="14.25">
      <c r="L661" s="961" t="s">
        <v>3914</v>
      </c>
      <c r="M661" s="961" t="s">
        <v>3915</v>
      </c>
      <c r="V661" s="1419"/>
    </row>
    <row r="662" spans="12:22" ht="14.25">
      <c r="L662" s="961" t="s">
        <v>3916</v>
      </c>
      <c r="M662" s="961" t="s">
        <v>3917</v>
      </c>
      <c r="V662" s="1419"/>
    </row>
    <row r="663" spans="12:22" ht="14.25">
      <c r="L663" s="961" t="s">
        <v>3918</v>
      </c>
      <c r="M663" s="961" t="s">
        <v>3919</v>
      </c>
      <c r="V663" s="1419"/>
    </row>
    <row r="664" spans="12:22" ht="14.25">
      <c r="L664" s="961" t="s">
        <v>3920</v>
      </c>
      <c r="M664" s="961" t="s">
        <v>3921</v>
      </c>
      <c r="V664" s="1419"/>
    </row>
    <row r="665" spans="12:22" ht="14.25">
      <c r="L665" s="961" t="s">
        <v>3922</v>
      </c>
      <c r="M665" s="961" t="s">
        <v>3923</v>
      </c>
      <c r="V665" s="1419"/>
    </row>
    <row r="666" spans="12:22" ht="14.25">
      <c r="L666" s="961" t="s">
        <v>3924</v>
      </c>
      <c r="M666" s="961" t="s">
        <v>3925</v>
      </c>
      <c r="V666" s="1419"/>
    </row>
    <row r="667" spans="12:22" ht="14.25">
      <c r="L667" s="961" t="s">
        <v>3926</v>
      </c>
      <c r="M667" s="961" t="s">
        <v>3927</v>
      </c>
      <c r="V667" s="1419"/>
    </row>
    <row r="668" spans="12:22" ht="14.25">
      <c r="L668" s="961" t="s">
        <v>3928</v>
      </c>
      <c r="M668" s="961" t="s">
        <v>3929</v>
      </c>
      <c r="V668" s="1419"/>
    </row>
    <row r="669" spans="12:22" ht="14.25">
      <c r="L669" s="961" t="s">
        <v>3930</v>
      </c>
      <c r="M669" s="961" t="s">
        <v>3931</v>
      </c>
      <c r="V669" s="1419"/>
    </row>
    <row r="670" spans="12:22" ht="14.25">
      <c r="L670" s="961" t="s">
        <v>3932</v>
      </c>
      <c r="M670" s="961" t="s">
        <v>3933</v>
      </c>
      <c r="V670" s="1419"/>
    </row>
    <row r="671" spans="12:22" ht="14.25">
      <c r="L671" s="961" t="s">
        <v>3934</v>
      </c>
      <c r="M671" s="961" t="s">
        <v>3935</v>
      </c>
      <c r="V671" s="1419"/>
    </row>
    <row r="672" spans="12:22" ht="14.25">
      <c r="L672" s="961" t="s">
        <v>3936</v>
      </c>
      <c r="M672" s="961" t="s">
        <v>3937</v>
      </c>
      <c r="V672" s="1419"/>
    </row>
    <row r="673" spans="12:22" ht="14.25">
      <c r="L673" s="961" t="s">
        <v>3938</v>
      </c>
      <c r="M673" s="961" t="s">
        <v>3939</v>
      </c>
      <c r="V673" s="1419"/>
    </row>
    <row r="674" spans="12:22" ht="14.25">
      <c r="L674" s="961" t="s">
        <v>3940</v>
      </c>
      <c r="M674" s="961" t="s">
        <v>3941</v>
      </c>
      <c r="V674" s="1419"/>
    </row>
    <row r="675" spans="12:22" ht="14.25">
      <c r="L675" s="961" t="s">
        <v>3942</v>
      </c>
      <c r="M675" s="961" t="s">
        <v>3943</v>
      </c>
      <c r="V675" s="1419"/>
    </row>
    <row r="676" spans="12:22" ht="14.25">
      <c r="L676" s="961" t="s">
        <v>3944</v>
      </c>
      <c r="M676" s="961" t="s">
        <v>3945</v>
      </c>
      <c r="V676" s="1419"/>
    </row>
    <row r="677" spans="12:22" ht="14.25">
      <c r="L677" s="961" t="s">
        <v>3946</v>
      </c>
      <c r="M677" s="961" t="s">
        <v>3947</v>
      </c>
      <c r="V677" s="1419"/>
    </row>
    <row r="678" spans="12:22" ht="14.25">
      <c r="L678" s="961" t="s">
        <v>3948</v>
      </c>
      <c r="M678" s="961" t="s">
        <v>3949</v>
      </c>
      <c r="V678" s="1419"/>
    </row>
    <row r="679" spans="12:22" ht="14.25">
      <c r="L679" s="961" t="s">
        <v>3950</v>
      </c>
      <c r="M679" s="961" t="s">
        <v>3951</v>
      </c>
      <c r="V679" s="1419"/>
    </row>
    <row r="680" spans="12:22" ht="14.25">
      <c r="L680" s="961" t="s">
        <v>3952</v>
      </c>
      <c r="M680" s="961" t="s">
        <v>3953</v>
      </c>
      <c r="V680" s="1419"/>
    </row>
    <row r="681" spans="12:22" ht="14.25">
      <c r="L681" s="961" t="s">
        <v>3954</v>
      </c>
      <c r="M681" s="961" t="s">
        <v>3955</v>
      </c>
      <c r="V681" s="1419"/>
    </row>
    <row r="682" spans="12:22" ht="14.25">
      <c r="L682" s="961" t="s">
        <v>3956</v>
      </c>
      <c r="M682" s="961" t="s">
        <v>3957</v>
      </c>
      <c r="V682" s="1419"/>
    </row>
    <row r="683" spans="12:22" ht="14.25">
      <c r="L683" s="961" t="s">
        <v>3958</v>
      </c>
      <c r="M683" s="961" t="s">
        <v>3959</v>
      </c>
      <c r="V683" s="1419"/>
    </row>
    <row r="684" spans="12:22">
      <c r="L684" s="961" t="s">
        <v>3960</v>
      </c>
      <c r="M684" s="961" t="s">
        <v>3961</v>
      </c>
    </row>
    <row r="685" spans="12:22">
      <c r="L685" s="961" t="s">
        <v>3962</v>
      </c>
      <c r="M685" s="961" t="s">
        <v>3963</v>
      </c>
    </row>
    <row r="686" spans="12:22">
      <c r="L686" s="961" t="s">
        <v>3964</v>
      </c>
      <c r="M686" s="961" t="s">
        <v>3965</v>
      </c>
    </row>
    <row r="687" spans="12:22">
      <c r="L687" s="961" t="s">
        <v>3966</v>
      </c>
      <c r="M687" s="961" t="s">
        <v>3967</v>
      </c>
    </row>
    <row r="688" spans="12:22">
      <c r="L688" s="961" t="s">
        <v>3968</v>
      </c>
      <c r="M688" s="961" t="s">
        <v>3969</v>
      </c>
    </row>
    <row r="689" spans="12:13">
      <c r="L689" s="961" t="s">
        <v>3970</v>
      </c>
      <c r="M689" s="961" t="s">
        <v>3971</v>
      </c>
    </row>
    <row r="690" spans="12:13">
      <c r="L690" s="961" t="s">
        <v>3972</v>
      </c>
      <c r="M690" s="961" t="s">
        <v>3973</v>
      </c>
    </row>
    <row r="691" spans="12:13">
      <c r="L691" s="961" t="s">
        <v>3974</v>
      </c>
      <c r="M691" s="961" t="s">
        <v>3975</v>
      </c>
    </row>
    <row r="692" spans="12:13">
      <c r="L692" s="961" t="s">
        <v>3976</v>
      </c>
      <c r="M692" s="961" t="s">
        <v>3977</v>
      </c>
    </row>
    <row r="693" spans="12:13">
      <c r="L693" s="961" t="s">
        <v>3978</v>
      </c>
      <c r="M693" s="961" t="s">
        <v>3979</v>
      </c>
    </row>
    <row r="694" spans="12:13">
      <c r="L694" s="961" t="s">
        <v>3980</v>
      </c>
      <c r="M694" s="961" t="s">
        <v>3981</v>
      </c>
    </row>
    <row r="695" spans="12:13">
      <c r="L695" s="961" t="s">
        <v>3982</v>
      </c>
      <c r="M695" s="961" t="s">
        <v>3983</v>
      </c>
    </row>
    <row r="696" spans="12:13">
      <c r="L696" s="961" t="s">
        <v>3984</v>
      </c>
      <c r="M696" s="961" t="s">
        <v>3985</v>
      </c>
    </row>
    <row r="697" spans="12:13">
      <c r="L697" s="961" t="s">
        <v>3986</v>
      </c>
      <c r="M697" s="961" t="s">
        <v>3987</v>
      </c>
    </row>
    <row r="698" spans="12:13">
      <c r="L698" s="961" t="s">
        <v>3988</v>
      </c>
      <c r="M698" s="961" t="s">
        <v>3989</v>
      </c>
    </row>
    <row r="699" spans="12:13">
      <c r="L699" s="961" t="s">
        <v>3990</v>
      </c>
      <c r="M699" s="961" t="s">
        <v>3991</v>
      </c>
    </row>
    <row r="700" spans="12:13">
      <c r="L700" s="961" t="s">
        <v>3992</v>
      </c>
      <c r="M700" s="961" t="s">
        <v>3993</v>
      </c>
    </row>
    <row r="701" spans="12:13">
      <c r="L701" s="961" t="s">
        <v>3994</v>
      </c>
      <c r="M701" s="961" t="s">
        <v>3995</v>
      </c>
    </row>
    <row r="702" spans="12:13">
      <c r="L702" s="961" t="s">
        <v>3996</v>
      </c>
      <c r="M702" s="961" t="s">
        <v>3997</v>
      </c>
    </row>
    <row r="703" spans="12:13">
      <c r="L703" s="961" t="s">
        <v>3998</v>
      </c>
      <c r="M703" s="961" t="s">
        <v>3999</v>
      </c>
    </row>
    <row r="704" spans="12:13">
      <c r="L704" s="961" t="s">
        <v>4000</v>
      </c>
      <c r="M704" s="961" t="s">
        <v>4001</v>
      </c>
    </row>
    <row r="705" spans="12:13">
      <c r="L705" s="961" t="s">
        <v>4002</v>
      </c>
      <c r="M705" s="961" t="s">
        <v>4003</v>
      </c>
    </row>
    <row r="706" spans="12:13">
      <c r="L706" s="961" t="s">
        <v>4004</v>
      </c>
      <c r="M706" s="961" t="s">
        <v>4005</v>
      </c>
    </row>
    <row r="707" spans="12:13">
      <c r="L707" s="961" t="s">
        <v>4006</v>
      </c>
      <c r="M707" s="961" t="s">
        <v>4007</v>
      </c>
    </row>
    <row r="708" spans="12:13">
      <c r="L708" s="961" t="s">
        <v>4008</v>
      </c>
      <c r="M708" s="961" t="s">
        <v>4009</v>
      </c>
    </row>
    <row r="709" spans="12:13">
      <c r="L709" s="961" t="s">
        <v>4010</v>
      </c>
      <c r="M709" s="961" t="s">
        <v>4011</v>
      </c>
    </row>
    <row r="710" spans="12:13">
      <c r="L710" s="961" t="s">
        <v>4012</v>
      </c>
      <c r="M710" s="961" t="s">
        <v>4013</v>
      </c>
    </row>
    <row r="711" spans="12:13">
      <c r="L711" s="961" t="s">
        <v>4014</v>
      </c>
      <c r="M711" s="961" t="s">
        <v>4015</v>
      </c>
    </row>
    <row r="712" spans="12:13">
      <c r="L712" s="961" t="s">
        <v>4016</v>
      </c>
      <c r="M712" s="961" t="s">
        <v>4017</v>
      </c>
    </row>
    <row r="713" spans="12:13">
      <c r="L713" s="961" t="s">
        <v>4018</v>
      </c>
      <c r="M713" s="961" t="s">
        <v>4019</v>
      </c>
    </row>
    <row r="714" spans="12:13">
      <c r="L714" s="961" t="s">
        <v>4020</v>
      </c>
      <c r="M714" s="961" t="s">
        <v>4021</v>
      </c>
    </row>
    <row r="715" spans="12:13">
      <c r="L715" s="961" t="s">
        <v>4022</v>
      </c>
      <c r="M715" s="961" t="s">
        <v>4023</v>
      </c>
    </row>
    <row r="716" spans="12:13">
      <c r="L716" s="961" t="s">
        <v>4024</v>
      </c>
      <c r="M716" s="961" t="s">
        <v>4025</v>
      </c>
    </row>
    <row r="717" spans="12:13">
      <c r="L717" s="961" t="s">
        <v>4026</v>
      </c>
      <c r="M717" s="961" t="s">
        <v>4027</v>
      </c>
    </row>
    <row r="718" spans="12:13">
      <c r="L718" s="961" t="s">
        <v>4028</v>
      </c>
      <c r="M718" s="961" t="s">
        <v>4029</v>
      </c>
    </row>
    <row r="719" spans="12:13">
      <c r="L719" s="961" t="s">
        <v>4030</v>
      </c>
      <c r="M719" s="961" t="s">
        <v>4031</v>
      </c>
    </row>
    <row r="720" spans="12:13">
      <c r="L720" s="961" t="s">
        <v>4032</v>
      </c>
      <c r="M720" s="961" t="s">
        <v>4033</v>
      </c>
    </row>
    <row r="721" spans="12:13">
      <c r="L721" s="961" t="s">
        <v>4034</v>
      </c>
      <c r="M721" s="961" t="s">
        <v>4035</v>
      </c>
    </row>
    <row r="722" spans="12:13">
      <c r="L722" s="961" t="s">
        <v>4036</v>
      </c>
      <c r="M722" s="961" t="s">
        <v>4037</v>
      </c>
    </row>
    <row r="723" spans="12:13">
      <c r="L723" s="961" t="s">
        <v>4038</v>
      </c>
      <c r="M723" s="961" t="s">
        <v>4039</v>
      </c>
    </row>
    <row r="724" spans="12:13">
      <c r="L724" s="961" t="s">
        <v>4040</v>
      </c>
      <c r="M724" s="961" t="s">
        <v>4041</v>
      </c>
    </row>
    <row r="725" spans="12:13">
      <c r="L725" s="961" t="s">
        <v>4042</v>
      </c>
      <c r="M725" s="961" t="s">
        <v>4043</v>
      </c>
    </row>
    <row r="726" spans="12:13">
      <c r="L726" s="961" t="s">
        <v>4044</v>
      </c>
      <c r="M726" s="961" t="s">
        <v>4045</v>
      </c>
    </row>
    <row r="727" spans="12:13">
      <c r="L727" s="961" t="s">
        <v>4046</v>
      </c>
      <c r="M727" s="961" t="s">
        <v>4047</v>
      </c>
    </row>
    <row r="728" spans="12:13">
      <c r="L728" s="961" t="s">
        <v>4048</v>
      </c>
      <c r="M728" s="961" t="s">
        <v>4049</v>
      </c>
    </row>
    <row r="729" spans="12:13">
      <c r="L729" s="961" t="s">
        <v>4050</v>
      </c>
      <c r="M729" s="961" t="s">
        <v>4051</v>
      </c>
    </row>
    <row r="730" spans="12:13">
      <c r="L730" s="961" t="s">
        <v>4052</v>
      </c>
      <c r="M730" s="961" t="s">
        <v>4053</v>
      </c>
    </row>
    <row r="731" spans="12:13">
      <c r="L731" s="961" t="s">
        <v>4054</v>
      </c>
      <c r="M731" s="961" t="s">
        <v>4055</v>
      </c>
    </row>
    <row r="732" spans="12:13">
      <c r="L732" s="961" t="s">
        <v>4056</v>
      </c>
      <c r="M732" s="961" t="s">
        <v>4057</v>
      </c>
    </row>
    <row r="733" spans="12:13">
      <c r="L733" s="961" t="s">
        <v>4058</v>
      </c>
      <c r="M733" s="961" t="s">
        <v>4059</v>
      </c>
    </row>
    <row r="734" spans="12:13">
      <c r="L734" s="961" t="s">
        <v>4060</v>
      </c>
      <c r="M734" s="961" t="s">
        <v>4061</v>
      </c>
    </row>
    <row r="735" spans="12:13">
      <c r="L735" s="961" t="s">
        <v>4062</v>
      </c>
      <c r="M735" s="961" t="s">
        <v>4063</v>
      </c>
    </row>
    <row r="736" spans="12:13">
      <c r="L736" s="961" t="s">
        <v>4064</v>
      </c>
      <c r="M736" s="961" t="s">
        <v>4065</v>
      </c>
    </row>
    <row r="737" spans="12:13">
      <c r="L737" s="961" t="s">
        <v>4066</v>
      </c>
      <c r="M737" s="961" t="s">
        <v>4067</v>
      </c>
    </row>
    <row r="738" spans="12:13">
      <c r="L738" s="961" t="s">
        <v>4068</v>
      </c>
      <c r="M738" s="961" t="s">
        <v>4069</v>
      </c>
    </row>
    <row r="739" spans="12:13">
      <c r="L739" s="961" t="s">
        <v>4070</v>
      </c>
      <c r="M739" s="961" t="s">
        <v>4071</v>
      </c>
    </row>
    <row r="740" spans="12:13">
      <c r="L740" s="961" t="s">
        <v>4072</v>
      </c>
      <c r="M740" s="961" t="s">
        <v>4073</v>
      </c>
    </row>
    <row r="741" spans="12:13">
      <c r="L741" s="961" t="s">
        <v>4074</v>
      </c>
      <c r="M741" s="961" t="s">
        <v>4075</v>
      </c>
    </row>
    <row r="742" spans="12:13">
      <c r="L742" s="961" t="s">
        <v>4076</v>
      </c>
      <c r="M742" s="961" t="s">
        <v>4077</v>
      </c>
    </row>
    <row r="743" spans="12:13">
      <c r="L743" s="961" t="s">
        <v>4078</v>
      </c>
      <c r="M743" s="961" t="s">
        <v>4079</v>
      </c>
    </row>
    <row r="744" spans="12:13">
      <c r="L744" s="961" t="s">
        <v>4080</v>
      </c>
      <c r="M744" s="961" t="s">
        <v>4081</v>
      </c>
    </row>
    <row r="745" spans="12:13">
      <c r="L745" s="961" t="s">
        <v>4082</v>
      </c>
      <c r="M745" s="961" t="s">
        <v>4083</v>
      </c>
    </row>
    <row r="746" spans="12:13">
      <c r="L746" s="961" t="s">
        <v>4084</v>
      </c>
      <c r="M746" s="961" t="s">
        <v>4085</v>
      </c>
    </row>
    <row r="747" spans="12:13">
      <c r="L747" s="961" t="s">
        <v>4086</v>
      </c>
      <c r="M747" s="961" t="s">
        <v>4087</v>
      </c>
    </row>
    <row r="748" spans="12:13">
      <c r="L748" s="961" t="s">
        <v>4088</v>
      </c>
      <c r="M748" s="961" t="s">
        <v>4089</v>
      </c>
    </row>
    <row r="749" spans="12:13">
      <c r="L749" s="961" t="s">
        <v>4090</v>
      </c>
      <c r="M749" s="961" t="s">
        <v>4091</v>
      </c>
    </row>
    <row r="750" spans="12:13">
      <c r="L750" s="961" t="s">
        <v>4092</v>
      </c>
      <c r="M750" s="961" t="s">
        <v>4093</v>
      </c>
    </row>
    <row r="751" spans="12:13">
      <c r="L751" s="961" t="s">
        <v>4094</v>
      </c>
      <c r="M751" s="961" t="s">
        <v>4095</v>
      </c>
    </row>
    <row r="752" spans="12:13">
      <c r="L752" s="961" t="s">
        <v>4096</v>
      </c>
      <c r="M752" s="961" t="s">
        <v>4097</v>
      </c>
    </row>
    <row r="753" spans="12:13">
      <c r="L753" s="961" t="s">
        <v>4098</v>
      </c>
      <c r="M753" s="961" t="s">
        <v>4099</v>
      </c>
    </row>
    <row r="754" spans="12:13">
      <c r="L754" s="961" t="s">
        <v>4100</v>
      </c>
      <c r="M754" s="961" t="s">
        <v>4101</v>
      </c>
    </row>
    <row r="755" spans="12:13">
      <c r="L755" s="961" t="s">
        <v>4102</v>
      </c>
      <c r="M755" s="961" t="s">
        <v>4103</v>
      </c>
    </row>
    <row r="756" spans="12:13">
      <c r="L756" s="961" t="s">
        <v>4104</v>
      </c>
      <c r="M756" s="961" t="s">
        <v>4105</v>
      </c>
    </row>
    <row r="757" spans="12:13">
      <c r="L757" s="961" t="s">
        <v>4106</v>
      </c>
      <c r="M757" s="961" t="s">
        <v>4107</v>
      </c>
    </row>
    <row r="758" spans="12:13">
      <c r="L758" s="961" t="s">
        <v>4108</v>
      </c>
      <c r="M758" s="961" t="s">
        <v>4109</v>
      </c>
    </row>
    <row r="759" spans="12:13">
      <c r="L759" s="961" t="s">
        <v>4110</v>
      </c>
      <c r="M759" s="961" t="s">
        <v>4111</v>
      </c>
    </row>
    <row r="760" spans="12:13">
      <c r="L760" s="961" t="s">
        <v>4112</v>
      </c>
      <c r="M760" s="961" t="s">
        <v>4113</v>
      </c>
    </row>
    <row r="761" spans="12:13">
      <c r="L761" s="961" t="s">
        <v>4114</v>
      </c>
      <c r="M761" s="961" t="s">
        <v>4115</v>
      </c>
    </row>
    <row r="762" spans="12:13">
      <c r="L762" s="961" t="s">
        <v>4116</v>
      </c>
      <c r="M762" s="961" t="s">
        <v>4117</v>
      </c>
    </row>
    <row r="763" spans="12:13">
      <c r="L763" s="961" t="s">
        <v>4118</v>
      </c>
      <c r="M763" s="961" t="s">
        <v>4119</v>
      </c>
    </row>
    <row r="764" spans="12:13">
      <c r="L764" s="961" t="s">
        <v>4120</v>
      </c>
      <c r="M764" s="961" t="s">
        <v>4121</v>
      </c>
    </row>
    <row r="765" spans="12:13">
      <c r="L765" s="961" t="s">
        <v>4122</v>
      </c>
      <c r="M765" s="961" t="s">
        <v>4123</v>
      </c>
    </row>
    <row r="766" spans="12:13">
      <c r="L766" s="961" t="s">
        <v>4124</v>
      </c>
      <c r="M766" s="961" t="s">
        <v>4125</v>
      </c>
    </row>
    <row r="767" spans="12:13">
      <c r="L767" s="961" t="s">
        <v>4126</v>
      </c>
      <c r="M767" s="961" t="s">
        <v>4127</v>
      </c>
    </row>
    <row r="768" spans="12:13">
      <c r="L768" s="961" t="s">
        <v>4128</v>
      </c>
      <c r="M768" s="961" t="s">
        <v>4129</v>
      </c>
    </row>
    <row r="769" spans="12:13">
      <c r="L769" s="961" t="s">
        <v>4130</v>
      </c>
      <c r="M769" s="961" t="s">
        <v>4131</v>
      </c>
    </row>
    <row r="770" spans="12:13">
      <c r="L770" s="961" t="s">
        <v>4132</v>
      </c>
      <c r="M770" s="961" t="s">
        <v>4133</v>
      </c>
    </row>
    <row r="771" spans="12:13">
      <c r="L771" s="961" t="s">
        <v>4134</v>
      </c>
      <c r="M771" s="961" t="s">
        <v>4135</v>
      </c>
    </row>
    <row r="772" spans="12:13">
      <c r="L772" s="961" t="s">
        <v>4136</v>
      </c>
      <c r="M772" s="961" t="s">
        <v>4137</v>
      </c>
    </row>
    <row r="773" spans="12:13">
      <c r="L773" s="961" t="s">
        <v>4138</v>
      </c>
      <c r="M773" s="961" t="s">
        <v>4139</v>
      </c>
    </row>
    <row r="774" spans="12:13">
      <c r="L774" s="961" t="s">
        <v>4140</v>
      </c>
      <c r="M774" s="961" t="s">
        <v>4141</v>
      </c>
    </row>
    <row r="775" spans="12:13">
      <c r="L775" s="961" t="s">
        <v>4142</v>
      </c>
      <c r="M775" s="961" t="s">
        <v>4143</v>
      </c>
    </row>
    <row r="776" spans="12:13">
      <c r="L776" s="961" t="s">
        <v>4144</v>
      </c>
      <c r="M776" s="961" t="s">
        <v>4145</v>
      </c>
    </row>
    <row r="777" spans="12:13">
      <c r="L777" s="961" t="s">
        <v>4146</v>
      </c>
      <c r="M777" s="961" t="s">
        <v>4147</v>
      </c>
    </row>
    <row r="778" spans="12:13">
      <c r="L778" s="961" t="s">
        <v>4148</v>
      </c>
      <c r="M778" s="961" t="s">
        <v>4149</v>
      </c>
    </row>
    <row r="779" spans="12:13">
      <c r="L779" s="961" t="s">
        <v>4150</v>
      </c>
      <c r="M779" s="961" t="s">
        <v>4151</v>
      </c>
    </row>
    <row r="780" spans="12:13">
      <c r="L780" s="961" t="s">
        <v>4152</v>
      </c>
      <c r="M780" s="961" t="s">
        <v>4153</v>
      </c>
    </row>
    <row r="781" spans="12:13">
      <c r="L781" s="961" t="s">
        <v>4154</v>
      </c>
      <c r="M781" s="961" t="s">
        <v>4155</v>
      </c>
    </row>
    <row r="782" spans="12:13">
      <c r="L782" s="961" t="s">
        <v>4156</v>
      </c>
      <c r="M782" s="961" t="s">
        <v>4157</v>
      </c>
    </row>
    <row r="783" spans="12:13">
      <c r="L783" s="961" t="s">
        <v>4158</v>
      </c>
      <c r="M783" s="961" t="s">
        <v>4159</v>
      </c>
    </row>
    <row r="784" spans="12:13">
      <c r="L784" s="961" t="s">
        <v>4160</v>
      </c>
      <c r="M784" s="961" t="s">
        <v>4161</v>
      </c>
    </row>
    <row r="785" spans="12:13">
      <c r="L785" s="961" t="s">
        <v>4162</v>
      </c>
      <c r="M785" s="961" t="s">
        <v>4163</v>
      </c>
    </row>
    <row r="786" spans="12:13">
      <c r="L786" s="961" t="s">
        <v>4164</v>
      </c>
      <c r="M786" s="961" t="s">
        <v>4165</v>
      </c>
    </row>
    <row r="787" spans="12:13">
      <c r="L787" s="961" t="s">
        <v>4166</v>
      </c>
      <c r="M787" s="961" t="s">
        <v>4167</v>
      </c>
    </row>
    <row r="788" spans="12:13">
      <c r="L788" s="961" t="s">
        <v>4168</v>
      </c>
      <c r="M788" s="961" t="s">
        <v>4169</v>
      </c>
    </row>
    <row r="789" spans="12:13">
      <c r="L789" s="961" t="s">
        <v>4170</v>
      </c>
      <c r="M789" s="961" t="s">
        <v>4171</v>
      </c>
    </row>
    <row r="790" spans="12:13">
      <c r="L790" s="961" t="s">
        <v>4172</v>
      </c>
      <c r="M790" s="961" t="s">
        <v>4173</v>
      </c>
    </row>
    <row r="791" spans="12:13">
      <c r="L791" s="961" t="s">
        <v>4174</v>
      </c>
      <c r="M791" s="961" t="s">
        <v>4175</v>
      </c>
    </row>
    <row r="792" spans="12:13">
      <c r="L792" s="961" t="s">
        <v>4176</v>
      </c>
      <c r="M792" s="961" t="s">
        <v>4177</v>
      </c>
    </row>
    <row r="793" spans="12:13">
      <c r="L793" s="961" t="s">
        <v>4178</v>
      </c>
      <c r="M793" s="961" t="s">
        <v>4179</v>
      </c>
    </row>
    <row r="794" spans="12:13">
      <c r="L794" s="961" t="s">
        <v>4180</v>
      </c>
      <c r="M794" s="961" t="s">
        <v>4181</v>
      </c>
    </row>
    <row r="795" spans="12:13">
      <c r="L795" s="961" t="s">
        <v>4182</v>
      </c>
      <c r="M795" s="961" t="s">
        <v>4183</v>
      </c>
    </row>
    <row r="796" spans="12:13">
      <c r="L796" s="961" t="s">
        <v>4184</v>
      </c>
      <c r="M796" s="961" t="s">
        <v>4185</v>
      </c>
    </row>
    <row r="797" spans="12:13">
      <c r="L797" s="961" t="s">
        <v>4186</v>
      </c>
      <c r="M797" s="961" t="s">
        <v>4187</v>
      </c>
    </row>
    <row r="798" spans="12:13">
      <c r="L798" s="961" t="s">
        <v>4188</v>
      </c>
      <c r="M798" s="961" t="s">
        <v>4189</v>
      </c>
    </row>
    <row r="799" spans="12:13">
      <c r="L799" s="961" t="s">
        <v>4190</v>
      </c>
      <c r="M799" s="961" t="s">
        <v>4191</v>
      </c>
    </row>
    <row r="800" spans="12:13">
      <c r="L800" s="961" t="s">
        <v>4192</v>
      </c>
      <c r="M800" s="961" t="s">
        <v>4193</v>
      </c>
    </row>
    <row r="801" spans="12:13">
      <c r="L801" s="961" t="s">
        <v>4194</v>
      </c>
      <c r="M801" s="961" t="s">
        <v>4195</v>
      </c>
    </row>
    <row r="802" spans="12:13">
      <c r="L802" s="961" t="s">
        <v>4196</v>
      </c>
      <c r="M802" s="961" t="s">
        <v>4197</v>
      </c>
    </row>
    <row r="803" spans="12:13">
      <c r="L803" s="961" t="s">
        <v>4198</v>
      </c>
      <c r="M803" s="961" t="s">
        <v>4199</v>
      </c>
    </row>
    <row r="804" spans="12:13">
      <c r="L804" s="961" t="s">
        <v>4200</v>
      </c>
      <c r="M804" s="961" t="s">
        <v>4201</v>
      </c>
    </row>
    <row r="805" spans="12:13">
      <c r="L805" s="961" t="s">
        <v>4202</v>
      </c>
      <c r="M805" s="961" t="s">
        <v>4203</v>
      </c>
    </row>
    <row r="806" spans="12:13">
      <c r="L806" s="961" t="s">
        <v>4204</v>
      </c>
      <c r="M806" s="961" t="s">
        <v>4205</v>
      </c>
    </row>
    <row r="807" spans="12:13">
      <c r="L807" s="961" t="s">
        <v>4206</v>
      </c>
      <c r="M807" s="961" t="s">
        <v>4207</v>
      </c>
    </row>
    <row r="808" spans="12:13">
      <c r="L808" s="961" t="s">
        <v>4208</v>
      </c>
      <c r="M808" s="961" t="s">
        <v>4209</v>
      </c>
    </row>
    <row r="809" spans="12:13">
      <c r="L809" s="961" t="s">
        <v>4210</v>
      </c>
      <c r="M809" s="961" t="s">
        <v>4211</v>
      </c>
    </row>
    <row r="810" spans="12:13">
      <c r="L810" s="961" t="s">
        <v>4212</v>
      </c>
      <c r="M810" s="961" t="s">
        <v>4213</v>
      </c>
    </row>
    <row r="811" spans="12:13">
      <c r="L811" s="961" t="s">
        <v>4214</v>
      </c>
      <c r="M811" s="961" t="s">
        <v>4215</v>
      </c>
    </row>
    <row r="812" spans="12:13">
      <c r="L812" s="961" t="s">
        <v>4216</v>
      </c>
      <c r="M812" s="961" t="s">
        <v>4217</v>
      </c>
    </row>
    <row r="813" spans="12:13">
      <c r="L813" s="961" t="s">
        <v>4218</v>
      </c>
      <c r="M813" s="961" t="s">
        <v>4219</v>
      </c>
    </row>
    <row r="814" spans="12:13">
      <c r="L814" s="961" t="s">
        <v>4220</v>
      </c>
      <c r="M814" s="961" t="s">
        <v>4221</v>
      </c>
    </row>
    <row r="815" spans="12:13">
      <c r="L815" s="961" t="s">
        <v>4222</v>
      </c>
      <c r="M815" s="961" t="s">
        <v>4223</v>
      </c>
    </row>
    <row r="816" spans="12:13">
      <c r="L816" s="961" t="s">
        <v>4224</v>
      </c>
      <c r="M816" s="961" t="s">
        <v>4225</v>
      </c>
    </row>
    <row r="817" spans="12:13">
      <c r="L817" s="961" t="s">
        <v>4226</v>
      </c>
      <c r="M817" s="961" t="s">
        <v>4227</v>
      </c>
    </row>
    <row r="818" spans="12:13">
      <c r="L818" s="961" t="s">
        <v>4228</v>
      </c>
      <c r="M818" s="961" t="s">
        <v>4229</v>
      </c>
    </row>
    <row r="819" spans="12:13">
      <c r="L819" s="961" t="s">
        <v>4230</v>
      </c>
      <c r="M819" s="961" t="s">
        <v>4231</v>
      </c>
    </row>
    <row r="820" spans="12:13">
      <c r="L820" s="961" t="s">
        <v>4232</v>
      </c>
      <c r="M820" s="961" t="s">
        <v>4233</v>
      </c>
    </row>
    <row r="821" spans="12:13">
      <c r="L821" s="961" t="s">
        <v>4234</v>
      </c>
      <c r="M821" s="961" t="s">
        <v>4235</v>
      </c>
    </row>
    <row r="822" spans="12:13">
      <c r="L822" s="961" t="s">
        <v>4236</v>
      </c>
      <c r="M822" s="961" t="s">
        <v>4237</v>
      </c>
    </row>
    <row r="823" spans="12:13">
      <c r="L823" s="961" t="s">
        <v>4238</v>
      </c>
      <c r="M823" s="961" t="s">
        <v>4239</v>
      </c>
    </row>
    <row r="824" spans="12:13">
      <c r="L824" s="961" t="s">
        <v>4240</v>
      </c>
      <c r="M824" s="961" t="s">
        <v>4241</v>
      </c>
    </row>
    <row r="825" spans="12:13">
      <c r="L825" s="961" t="s">
        <v>4242</v>
      </c>
      <c r="M825" s="961" t="s">
        <v>4243</v>
      </c>
    </row>
    <row r="826" spans="12:13">
      <c r="L826" s="961" t="s">
        <v>4244</v>
      </c>
      <c r="M826" s="961" t="s">
        <v>4245</v>
      </c>
    </row>
    <row r="827" spans="12:13">
      <c r="L827" s="961" t="s">
        <v>4246</v>
      </c>
      <c r="M827" s="961" t="s">
        <v>4247</v>
      </c>
    </row>
    <row r="828" spans="12:13">
      <c r="L828" s="961" t="s">
        <v>4248</v>
      </c>
      <c r="M828" s="961" t="s">
        <v>4249</v>
      </c>
    </row>
    <row r="829" spans="12:13">
      <c r="L829" s="961" t="s">
        <v>4250</v>
      </c>
      <c r="M829" s="961" t="s">
        <v>4251</v>
      </c>
    </row>
    <row r="830" spans="12:13">
      <c r="L830" s="961" t="s">
        <v>4252</v>
      </c>
      <c r="M830" s="961" t="s">
        <v>4253</v>
      </c>
    </row>
    <row r="831" spans="12:13">
      <c r="L831" s="961" t="s">
        <v>4254</v>
      </c>
      <c r="M831" s="961" t="s">
        <v>4255</v>
      </c>
    </row>
    <row r="832" spans="12:13">
      <c r="L832" s="961" t="s">
        <v>4256</v>
      </c>
      <c r="M832" s="961" t="s">
        <v>4257</v>
      </c>
    </row>
    <row r="833" spans="11:13">
      <c r="L833" s="961" t="s">
        <v>4258</v>
      </c>
      <c r="M833" s="961" t="s">
        <v>4259</v>
      </c>
    </row>
    <row r="834" spans="11:13">
      <c r="L834" s="961" t="s">
        <v>4260</v>
      </c>
      <c r="M834" s="961" t="s">
        <v>4261</v>
      </c>
    </row>
    <row r="835" spans="11:13">
      <c r="L835" s="961" t="s">
        <v>4262</v>
      </c>
      <c r="M835" s="961" t="s">
        <v>4263</v>
      </c>
    </row>
    <row r="836" spans="11:13">
      <c r="L836" s="961" t="s">
        <v>4264</v>
      </c>
      <c r="M836" s="961" t="s">
        <v>4265</v>
      </c>
    </row>
    <row r="837" spans="11:13">
      <c r="L837" s="961" t="s">
        <v>4266</v>
      </c>
      <c r="M837" s="961" t="s">
        <v>4267</v>
      </c>
    </row>
    <row r="838" spans="11:13">
      <c r="K838" s="1399" t="s">
        <v>4268</v>
      </c>
      <c r="L838" s="961" t="s">
        <v>4269</v>
      </c>
      <c r="M838" s="961" t="s">
        <v>3414</v>
      </c>
    </row>
    <row r="839" spans="11:13">
      <c r="K839" s="961">
        <v>0</v>
      </c>
      <c r="L839" s="961" t="s">
        <v>4270</v>
      </c>
      <c r="M839" s="961" t="s">
        <v>4271</v>
      </c>
    </row>
    <row r="840" spans="11:13">
      <c r="L840" s="961" t="s">
        <v>4272</v>
      </c>
      <c r="M840" s="961" t="s">
        <v>3416</v>
      </c>
    </row>
    <row r="841" spans="11:13">
      <c r="L841" s="961" t="s">
        <v>4273</v>
      </c>
      <c r="M841" s="961" t="s">
        <v>3418</v>
      </c>
    </row>
    <row r="842" spans="11:13">
      <c r="L842" s="961" t="s">
        <v>4274</v>
      </c>
      <c r="M842" s="961" t="s">
        <v>3420</v>
      </c>
    </row>
    <row r="843" spans="11:13">
      <c r="L843" s="961" t="s">
        <v>4275</v>
      </c>
      <c r="M843" s="961" t="s">
        <v>4276</v>
      </c>
    </row>
    <row r="844" spans="11:13">
      <c r="L844" s="961" t="s">
        <v>4277</v>
      </c>
      <c r="M844" s="961" t="s">
        <v>4278</v>
      </c>
    </row>
    <row r="845" spans="11:13">
      <c r="L845" s="961" t="s">
        <v>4279</v>
      </c>
      <c r="M845" s="961" t="s">
        <v>3422</v>
      </c>
    </row>
    <row r="846" spans="11:13">
      <c r="L846" s="961" t="s">
        <v>4280</v>
      </c>
      <c r="M846" s="961" t="s">
        <v>3424</v>
      </c>
    </row>
    <row r="847" spans="11:13">
      <c r="L847" s="961" t="s">
        <v>4281</v>
      </c>
      <c r="M847" s="961" t="s">
        <v>3426</v>
      </c>
    </row>
    <row r="848" spans="11:13">
      <c r="L848" s="961" t="s">
        <v>4282</v>
      </c>
      <c r="M848" s="961" t="s">
        <v>4283</v>
      </c>
    </row>
    <row r="849" spans="12:13">
      <c r="L849" s="961" t="s">
        <v>4284</v>
      </c>
      <c r="M849" s="961" t="s">
        <v>4285</v>
      </c>
    </row>
    <row r="850" spans="12:13">
      <c r="L850" s="961" t="s">
        <v>4286</v>
      </c>
      <c r="M850" s="961" t="s">
        <v>3428</v>
      </c>
    </row>
    <row r="851" spans="12:13">
      <c r="L851" s="961" t="s">
        <v>4287</v>
      </c>
      <c r="M851" s="961" t="s">
        <v>3430</v>
      </c>
    </row>
    <row r="852" spans="12:13">
      <c r="L852" s="961" t="s">
        <v>4288</v>
      </c>
      <c r="M852" s="961" t="s">
        <v>3432</v>
      </c>
    </row>
    <row r="853" spans="12:13">
      <c r="L853" s="961" t="s">
        <v>4289</v>
      </c>
      <c r="M853" s="961" t="s">
        <v>4278</v>
      </c>
    </row>
    <row r="854" spans="12:13">
      <c r="L854" s="961" t="s">
        <v>4290</v>
      </c>
      <c r="M854" s="961" t="s">
        <v>3434</v>
      </c>
    </row>
    <row r="855" spans="12:13">
      <c r="L855" s="961" t="s">
        <v>4291</v>
      </c>
      <c r="M855" s="961" t="s">
        <v>4278</v>
      </c>
    </row>
    <row r="856" spans="12:13">
      <c r="L856" s="961" t="s">
        <v>4292</v>
      </c>
      <c r="M856" s="961" t="s">
        <v>3436</v>
      </c>
    </row>
    <row r="857" spans="12:13">
      <c r="L857" s="961" t="s">
        <v>4293</v>
      </c>
      <c r="M857" s="961" t="s">
        <v>3438</v>
      </c>
    </row>
    <row r="858" spans="12:13">
      <c r="L858" s="961" t="s">
        <v>4294</v>
      </c>
      <c r="M858" s="961" t="s">
        <v>3440</v>
      </c>
    </row>
    <row r="859" spans="12:13">
      <c r="L859" s="961" t="s">
        <v>4295</v>
      </c>
      <c r="M859" s="961" t="s">
        <v>3442</v>
      </c>
    </row>
    <row r="860" spans="12:13">
      <c r="L860" s="961" t="s">
        <v>4296</v>
      </c>
      <c r="M860" s="961" t="s">
        <v>3444</v>
      </c>
    </row>
    <row r="861" spans="12:13">
      <c r="L861" s="961" t="s">
        <v>4297</v>
      </c>
      <c r="M861" s="961" t="s">
        <v>3446</v>
      </c>
    </row>
    <row r="862" spans="12:13">
      <c r="L862" s="961" t="s">
        <v>4298</v>
      </c>
      <c r="M862" s="961" t="s">
        <v>3448</v>
      </c>
    </row>
    <row r="863" spans="12:13">
      <c r="L863" s="961" t="s">
        <v>4299</v>
      </c>
      <c r="M863" s="961" t="s">
        <v>4278</v>
      </c>
    </row>
    <row r="864" spans="12:13">
      <c r="L864" s="961" t="s">
        <v>4300</v>
      </c>
      <c r="M864" s="961" t="s">
        <v>3450</v>
      </c>
    </row>
    <row r="865" spans="12:13">
      <c r="L865" s="961" t="s">
        <v>4301</v>
      </c>
      <c r="M865" s="961" t="s">
        <v>3452</v>
      </c>
    </row>
    <row r="866" spans="12:13">
      <c r="L866" s="961" t="s">
        <v>4302</v>
      </c>
      <c r="M866" s="961" t="s">
        <v>3454</v>
      </c>
    </row>
    <row r="867" spans="12:13">
      <c r="L867" s="961" t="s">
        <v>4303</v>
      </c>
      <c r="M867" s="961" t="s">
        <v>4278</v>
      </c>
    </row>
    <row r="868" spans="12:13">
      <c r="L868" s="961" t="s">
        <v>4304</v>
      </c>
      <c r="M868" s="961" t="s">
        <v>4305</v>
      </c>
    </row>
    <row r="869" spans="12:13">
      <c r="L869" s="961" t="s">
        <v>4306</v>
      </c>
      <c r="M869" s="961" t="s">
        <v>4307</v>
      </c>
    </row>
    <row r="870" spans="12:13">
      <c r="L870" s="961" t="s">
        <v>4308</v>
      </c>
      <c r="M870" s="961" t="s">
        <v>4309</v>
      </c>
    </row>
    <row r="871" spans="12:13">
      <c r="L871" s="961" t="s">
        <v>4310</v>
      </c>
      <c r="M871" s="961" t="s">
        <v>4278</v>
      </c>
    </row>
    <row r="872" spans="12:13">
      <c r="L872" s="961" t="s">
        <v>4311</v>
      </c>
      <c r="M872" s="961" t="s">
        <v>3456</v>
      </c>
    </row>
    <row r="873" spans="12:13">
      <c r="L873" s="961" t="s">
        <v>4312</v>
      </c>
      <c r="M873" s="961" t="s">
        <v>4313</v>
      </c>
    </row>
    <row r="874" spans="12:13">
      <c r="L874" s="961" t="s">
        <v>4314</v>
      </c>
      <c r="M874" s="961" t="s">
        <v>3458</v>
      </c>
    </row>
    <row r="875" spans="12:13">
      <c r="L875" s="961" t="s">
        <v>4315</v>
      </c>
      <c r="M875" s="961" t="s">
        <v>3460</v>
      </c>
    </row>
    <row r="876" spans="12:13">
      <c r="L876" s="961" t="s">
        <v>4316</v>
      </c>
      <c r="M876" s="961" t="s">
        <v>3462</v>
      </c>
    </row>
    <row r="877" spans="12:13">
      <c r="L877" s="961" t="s">
        <v>4317</v>
      </c>
      <c r="M877" s="961" t="s">
        <v>4318</v>
      </c>
    </row>
    <row r="878" spans="12:13">
      <c r="L878" s="961" t="s">
        <v>4319</v>
      </c>
      <c r="M878" s="961" t="s">
        <v>3464</v>
      </c>
    </row>
    <row r="879" spans="12:13">
      <c r="L879" s="961" t="s">
        <v>4320</v>
      </c>
      <c r="M879" s="961" t="s">
        <v>3466</v>
      </c>
    </row>
    <row r="880" spans="12:13">
      <c r="L880" s="961" t="s">
        <v>4321</v>
      </c>
      <c r="M880" s="961" t="s">
        <v>3468</v>
      </c>
    </row>
    <row r="881" spans="12:13">
      <c r="L881" s="961" t="s">
        <v>4322</v>
      </c>
      <c r="M881" s="961" t="s">
        <v>4323</v>
      </c>
    </row>
    <row r="882" spans="12:13">
      <c r="L882" s="961" t="s">
        <v>4324</v>
      </c>
      <c r="M882" s="961" t="s">
        <v>4325</v>
      </c>
    </row>
    <row r="883" spans="12:13">
      <c r="L883" s="961" t="s">
        <v>4326</v>
      </c>
      <c r="M883" s="961" t="s">
        <v>3470</v>
      </c>
    </row>
    <row r="884" spans="12:13">
      <c r="L884" s="961" t="s">
        <v>4327</v>
      </c>
      <c r="M884" s="961" t="s">
        <v>4328</v>
      </c>
    </row>
    <row r="885" spans="12:13">
      <c r="L885" s="961" t="s">
        <v>4329</v>
      </c>
      <c r="M885" s="961" t="s">
        <v>4330</v>
      </c>
    </row>
    <row r="886" spans="12:13">
      <c r="L886" s="961" t="s">
        <v>4331</v>
      </c>
      <c r="M886" s="961" t="s">
        <v>4332</v>
      </c>
    </row>
    <row r="887" spans="12:13">
      <c r="L887" s="961" t="s">
        <v>4333</v>
      </c>
      <c r="M887" s="961" t="s">
        <v>3472</v>
      </c>
    </row>
    <row r="888" spans="12:13">
      <c r="L888" s="961" t="s">
        <v>4334</v>
      </c>
      <c r="M888" s="961" t="s">
        <v>4335</v>
      </c>
    </row>
    <row r="889" spans="12:13">
      <c r="L889" s="961" t="s">
        <v>4336</v>
      </c>
      <c r="M889" s="961" t="s">
        <v>3474</v>
      </c>
    </row>
    <row r="890" spans="12:13">
      <c r="L890" s="961" t="s">
        <v>4337</v>
      </c>
      <c r="M890" s="961" t="s">
        <v>3476</v>
      </c>
    </row>
    <row r="891" spans="12:13">
      <c r="L891" s="961" t="s">
        <v>4338</v>
      </c>
      <c r="M891" s="961" t="s">
        <v>4339</v>
      </c>
    </row>
    <row r="892" spans="12:13">
      <c r="L892" s="961" t="s">
        <v>4340</v>
      </c>
      <c r="M892" s="961" t="s">
        <v>3478</v>
      </c>
    </row>
    <row r="893" spans="12:13">
      <c r="L893" s="961" t="s">
        <v>4341</v>
      </c>
      <c r="M893" s="961" t="s">
        <v>3480</v>
      </c>
    </row>
    <row r="894" spans="12:13">
      <c r="L894" s="961" t="s">
        <v>4342</v>
      </c>
      <c r="M894" s="961" t="s">
        <v>4278</v>
      </c>
    </row>
    <row r="895" spans="12:13">
      <c r="L895" s="961" t="s">
        <v>4343</v>
      </c>
      <c r="M895" s="961" t="s">
        <v>3482</v>
      </c>
    </row>
    <row r="896" spans="12:13">
      <c r="L896" s="961" t="s">
        <v>4344</v>
      </c>
      <c r="M896" s="961" t="s">
        <v>3484</v>
      </c>
    </row>
    <row r="897" spans="12:13">
      <c r="L897" s="961" t="s">
        <v>4345</v>
      </c>
      <c r="M897" s="961" t="s">
        <v>3486</v>
      </c>
    </row>
    <row r="898" spans="12:13">
      <c r="L898" s="961" t="s">
        <v>4346</v>
      </c>
      <c r="M898" s="961" t="s">
        <v>3488</v>
      </c>
    </row>
    <row r="899" spans="12:13">
      <c r="L899" s="961" t="s">
        <v>4347</v>
      </c>
      <c r="M899" s="961" t="s">
        <v>3490</v>
      </c>
    </row>
    <row r="900" spans="12:13">
      <c r="L900" s="961" t="s">
        <v>4348</v>
      </c>
      <c r="M900" s="961" t="s">
        <v>3492</v>
      </c>
    </row>
    <row r="901" spans="12:13">
      <c r="L901" s="961" t="s">
        <v>4349</v>
      </c>
      <c r="M901" s="961" t="s">
        <v>3494</v>
      </c>
    </row>
    <row r="902" spans="12:13">
      <c r="L902" s="961" t="s">
        <v>4350</v>
      </c>
      <c r="M902" s="961" t="s">
        <v>4351</v>
      </c>
    </row>
    <row r="903" spans="12:13">
      <c r="L903" s="961" t="s">
        <v>4352</v>
      </c>
      <c r="M903" s="961" t="s">
        <v>4278</v>
      </c>
    </row>
    <row r="904" spans="12:13">
      <c r="L904" s="961" t="s">
        <v>4353</v>
      </c>
      <c r="M904" s="961" t="s">
        <v>3496</v>
      </c>
    </row>
    <row r="905" spans="12:13">
      <c r="L905" s="961" t="s">
        <v>4354</v>
      </c>
      <c r="M905" s="961" t="s">
        <v>3498</v>
      </c>
    </row>
    <row r="906" spans="12:13">
      <c r="L906" s="961" t="s">
        <v>4355</v>
      </c>
      <c r="M906" s="961" t="s">
        <v>3500</v>
      </c>
    </row>
    <row r="907" spans="12:13">
      <c r="L907" s="961" t="s">
        <v>4356</v>
      </c>
      <c r="M907" s="961" t="s">
        <v>3502</v>
      </c>
    </row>
    <row r="908" spans="12:13">
      <c r="L908" s="961" t="s">
        <v>4357</v>
      </c>
      <c r="M908" s="961" t="s">
        <v>3504</v>
      </c>
    </row>
    <row r="909" spans="12:13">
      <c r="L909" s="961" t="s">
        <v>4358</v>
      </c>
      <c r="M909" s="961" t="s">
        <v>3506</v>
      </c>
    </row>
    <row r="910" spans="12:13">
      <c r="L910" s="961" t="s">
        <v>4359</v>
      </c>
      <c r="M910" s="961" t="s">
        <v>4278</v>
      </c>
    </row>
    <row r="911" spans="12:13">
      <c r="L911" s="961" t="s">
        <v>4360</v>
      </c>
      <c r="M911" s="961" t="s">
        <v>4361</v>
      </c>
    </row>
    <row r="912" spans="12:13">
      <c r="L912" s="961" t="s">
        <v>4362</v>
      </c>
      <c r="M912" s="961" t="s">
        <v>3508</v>
      </c>
    </row>
    <row r="913" spans="12:13">
      <c r="L913" s="961" t="s">
        <v>4363</v>
      </c>
      <c r="M913" s="961" t="s">
        <v>4278</v>
      </c>
    </row>
    <row r="914" spans="12:13">
      <c r="L914" s="961" t="s">
        <v>4364</v>
      </c>
      <c r="M914" s="961" t="s">
        <v>3510</v>
      </c>
    </row>
    <row r="915" spans="12:13">
      <c r="L915" s="961" t="s">
        <v>4365</v>
      </c>
      <c r="M915" s="961" t="s">
        <v>3512</v>
      </c>
    </row>
    <row r="916" spans="12:13">
      <c r="L916" s="961" t="s">
        <v>4366</v>
      </c>
      <c r="M916" s="961" t="s">
        <v>4367</v>
      </c>
    </row>
    <row r="917" spans="12:13">
      <c r="L917" s="961" t="s">
        <v>4368</v>
      </c>
      <c r="M917" s="961" t="s">
        <v>3514</v>
      </c>
    </row>
    <row r="918" spans="12:13">
      <c r="L918" s="961" t="s">
        <v>4369</v>
      </c>
      <c r="M918" s="961" t="s">
        <v>3516</v>
      </c>
    </row>
    <row r="919" spans="12:13">
      <c r="L919" s="961" t="s">
        <v>4370</v>
      </c>
      <c r="M919" s="961" t="s">
        <v>4371</v>
      </c>
    </row>
    <row r="920" spans="12:13">
      <c r="L920" s="961" t="s">
        <v>4372</v>
      </c>
      <c r="M920" s="961" t="s">
        <v>3518</v>
      </c>
    </row>
    <row r="921" spans="12:13">
      <c r="L921" s="961" t="s">
        <v>4373</v>
      </c>
      <c r="M921" s="961" t="s">
        <v>3520</v>
      </c>
    </row>
    <row r="922" spans="12:13">
      <c r="L922" s="961" t="s">
        <v>4374</v>
      </c>
      <c r="M922" s="961" t="s">
        <v>3522</v>
      </c>
    </row>
    <row r="923" spans="12:13">
      <c r="L923" s="961" t="s">
        <v>4375</v>
      </c>
      <c r="M923" s="961" t="s">
        <v>3524</v>
      </c>
    </row>
    <row r="924" spans="12:13">
      <c r="L924" s="961" t="s">
        <v>4376</v>
      </c>
      <c r="M924" s="961" t="s">
        <v>3526</v>
      </c>
    </row>
    <row r="925" spans="12:13">
      <c r="L925" s="961" t="s">
        <v>4377</v>
      </c>
      <c r="M925" s="961" t="s">
        <v>3528</v>
      </c>
    </row>
    <row r="926" spans="12:13">
      <c r="L926" s="961" t="s">
        <v>4378</v>
      </c>
      <c r="M926" s="961" t="s">
        <v>3530</v>
      </c>
    </row>
    <row r="927" spans="12:13">
      <c r="L927" s="961" t="s">
        <v>4379</v>
      </c>
      <c r="M927" s="961" t="s">
        <v>4278</v>
      </c>
    </row>
    <row r="928" spans="12:13">
      <c r="L928" s="961" t="s">
        <v>4380</v>
      </c>
      <c r="M928" s="961" t="s">
        <v>4381</v>
      </c>
    </row>
    <row r="929" spans="12:13">
      <c r="L929" s="961" t="s">
        <v>4382</v>
      </c>
      <c r="M929" s="961" t="s">
        <v>3532</v>
      </c>
    </row>
    <row r="930" spans="12:13">
      <c r="L930" s="961" t="s">
        <v>4383</v>
      </c>
      <c r="M930" s="961" t="s">
        <v>3534</v>
      </c>
    </row>
    <row r="931" spans="12:13">
      <c r="L931" s="961" t="s">
        <v>4384</v>
      </c>
      <c r="M931" s="961" t="s">
        <v>4278</v>
      </c>
    </row>
    <row r="932" spans="12:13">
      <c r="L932" s="961" t="s">
        <v>4385</v>
      </c>
      <c r="M932" s="961" t="s">
        <v>3536</v>
      </c>
    </row>
    <row r="933" spans="12:13">
      <c r="L933" s="961" t="s">
        <v>4386</v>
      </c>
      <c r="M933" s="961" t="s">
        <v>3538</v>
      </c>
    </row>
    <row r="934" spans="12:13">
      <c r="L934" s="961" t="s">
        <v>4387</v>
      </c>
      <c r="M934" s="961" t="s">
        <v>3540</v>
      </c>
    </row>
    <row r="935" spans="12:13">
      <c r="L935" s="961" t="s">
        <v>4388</v>
      </c>
      <c r="M935" s="961" t="s">
        <v>3542</v>
      </c>
    </row>
    <row r="936" spans="12:13">
      <c r="L936" s="961" t="s">
        <v>4389</v>
      </c>
      <c r="M936" s="961" t="s">
        <v>3544</v>
      </c>
    </row>
    <row r="937" spans="12:13">
      <c r="L937" s="961" t="s">
        <v>4390</v>
      </c>
      <c r="M937" s="961" t="s">
        <v>4391</v>
      </c>
    </row>
    <row r="938" spans="12:13">
      <c r="L938" s="961" t="s">
        <v>4392</v>
      </c>
      <c r="M938" s="961" t="s">
        <v>3546</v>
      </c>
    </row>
    <row r="939" spans="12:13">
      <c r="L939" s="961" t="s">
        <v>4393</v>
      </c>
      <c r="M939" s="961" t="s">
        <v>4394</v>
      </c>
    </row>
    <row r="940" spans="12:13">
      <c r="L940" s="961" t="s">
        <v>4395</v>
      </c>
      <c r="M940" s="961" t="s">
        <v>4278</v>
      </c>
    </row>
    <row r="941" spans="12:13">
      <c r="L941" s="961" t="s">
        <v>4396</v>
      </c>
      <c r="M941" s="961" t="s">
        <v>3548</v>
      </c>
    </row>
    <row r="942" spans="12:13">
      <c r="L942" s="961" t="s">
        <v>4397</v>
      </c>
      <c r="M942" s="961" t="s">
        <v>4398</v>
      </c>
    </row>
    <row r="943" spans="12:13">
      <c r="L943" s="961" t="s">
        <v>4399</v>
      </c>
      <c r="M943" s="961" t="s">
        <v>4400</v>
      </c>
    </row>
    <row r="944" spans="12:13">
      <c r="L944" s="961" t="s">
        <v>4401</v>
      </c>
      <c r="M944" s="961" t="s">
        <v>3550</v>
      </c>
    </row>
    <row r="945" spans="12:13">
      <c r="L945" s="961" t="s">
        <v>4402</v>
      </c>
      <c r="M945" s="961" t="s">
        <v>3552</v>
      </c>
    </row>
    <row r="946" spans="12:13">
      <c r="L946" s="961" t="s">
        <v>4403</v>
      </c>
      <c r="M946" s="961" t="s">
        <v>3554</v>
      </c>
    </row>
    <row r="947" spans="12:13">
      <c r="L947" s="961" t="s">
        <v>4404</v>
      </c>
      <c r="M947" s="961" t="s">
        <v>3556</v>
      </c>
    </row>
    <row r="948" spans="12:13">
      <c r="L948" s="961" t="s">
        <v>4405</v>
      </c>
      <c r="M948" s="961" t="s">
        <v>4278</v>
      </c>
    </row>
    <row r="949" spans="12:13">
      <c r="L949" s="961" t="s">
        <v>4406</v>
      </c>
      <c r="M949" s="961" t="s">
        <v>4278</v>
      </c>
    </row>
    <row r="950" spans="12:13">
      <c r="L950" s="961" t="s">
        <v>4407</v>
      </c>
      <c r="M950" s="961" t="s">
        <v>3558</v>
      </c>
    </row>
    <row r="951" spans="12:13">
      <c r="L951" s="961" t="s">
        <v>4408</v>
      </c>
      <c r="M951" s="961" t="s">
        <v>3560</v>
      </c>
    </row>
    <row r="952" spans="12:13">
      <c r="L952" s="961" t="s">
        <v>4409</v>
      </c>
      <c r="M952" s="961" t="s">
        <v>3562</v>
      </c>
    </row>
    <row r="953" spans="12:13">
      <c r="L953" s="961" t="s">
        <v>4410</v>
      </c>
      <c r="M953" s="961" t="s">
        <v>3564</v>
      </c>
    </row>
    <row r="954" spans="12:13">
      <c r="L954" s="961" t="s">
        <v>4411</v>
      </c>
      <c r="M954" s="961" t="s">
        <v>3566</v>
      </c>
    </row>
    <row r="955" spans="12:13">
      <c r="L955" s="961" t="s">
        <v>4412</v>
      </c>
      <c r="M955" s="961" t="s">
        <v>3568</v>
      </c>
    </row>
    <row r="956" spans="12:13">
      <c r="L956" s="961" t="s">
        <v>4413</v>
      </c>
      <c r="M956" s="961" t="s">
        <v>3570</v>
      </c>
    </row>
    <row r="957" spans="12:13">
      <c r="L957" s="961" t="s">
        <v>4414</v>
      </c>
      <c r="M957" s="961" t="s">
        <v>3572</v>
      </c>
    </row>
    <row r="958" spans="12:13">
      <c r="L958" s="961" t="s">
        <v>4415</v>
      </c>
      <c r="M958" s="961" t="s">
        <v>4278</v>
      </c>
    </row>
    <row r="959" spans="12:13">
      <c r="L959" s="961" t="s">
        <v>4416</v>
      </c>
      <c r="M959" s="961" t="s">
        <v>3574</v>
      </c>
    </row>
    <row r="960" spans="12:13">
      <c r="L960" s="961" t="s">
        <v>4417</v>
      </c>
      <c r="M960" s="961" t="s">
        <v>4418</v>
      </c>
    </row>
    <row r="961" spans="12:13">
      <c r="L961" s="961" t="s">
        <v>4419</v>
      </c>
      <c r="M961" s="961" t="s">
        <v>3576</v>
      </c>
    </row>
    <row r="962" spans="12:13">
      <c r="L962" s="961" t="s">
        <v>4420</v>
      </c>
      <c r="M962" s="961" t="s">
        <v>4278</v>
      </c>
    </row>
    <row r="963" spans="12:13">
      <c r="L963" s="961" t="s">
        <v>4421</v>
      </c>
      <c r="M963" s="961" t="s">
        <v>3578</v>
      </c>
    </row>
    <row r="964" spans="12:13">
      <c r="L964" s="961" t="s">
        <v>4422</v>
      </c>
      <c r="M964" s="961" t="s">
        <v>3580</v>
      </c>
    </row>
    <row r="965" spans="12:13">
      <c r="L965" s="961" t="s">
        <v>4423</v>
      </c>
      <c r="M965" s="961" t="s">
        <v>4424</v>
      </c>
    </row>
    <row r="966" spans="12:13">
      <c r="L966" s="961" t="s">
        <v>4425</v>
      </c>
      <c r="M966" s="961" t="s">
        <v>3582</v>
      </c>
    </row>
    <row r="967" spans="12:13">
      <c r="L967" s="961" t="s">
        <v>4426</v>
      </c>
      <c r="M967" s="961" t="s">
        <v>4278</v>
      </c>
    </row>
    <row r="968" spans="12:13">
      <c r="L968" s="961" t="s">
        <v>4427</v>
      </c>
      <c r="M968" s="961" t="s">
        <v>3584</v>
      </c>
    </row>
    <row r="969" spans="12:13">
      <c r="L969" s="961" t="s">
        <v>4428</v>
      </c>
      <c r="M969" s="961" t="s">
        <v>3586</v>
      </c>
    </row>
    <row r="970" spans="12:13">
      <c r="L970" s="961" t="s">
        <v>4429</v>
      </c>
      <c r="M970" s="961" t="s">
        <v>4430</v>
      </c>
    </row>
    <row r="971" spans="12:13">
      <c r="L971" s="961" t="s">
        <v>4431</v>
      </c>
      <c r="M971" s="961" t="s">
        <v>3588</v>
      </c>
    </row>
    <row r="972" spans="12:13">
      <c r="L972" s="961" t="s">
        <v>4432</v>
      </c>
      <c r="M972" s="961" t="s">
        <v>3590</v>
      </c>
    </row>
    <row r="973" spans="12:13">
      <c r="L973" s="961" t="s">
        <v>4433</v>
      </c>
      <c r="M973" s="961" t="s">
        <v>3592</v>
      </c>
    </row>
    <row r="974" spans="12:13">
      <c r="L974" s="961" t="s">
        <v>4434</v>
      </c>
      <c r="M974" s="961" t="s">
        <v>3594</v>
      </c>
    </row>
    <row r="975" spans="12:13">
      <c r="L975" s="961" t="s">
        <v>4435</v>
      </c>
      <c r="M975" s="961" t="s">
        <v>3596</v>
      </c>
    </row>
    <row r="976" spans="12:13">
      <c r="L976" s="961" t="s">
        <v>4436</v>
      </c>
      <c r="M976" s="961" t="s">
        <v>3598</v>
      </c>
    </row>
    <row r="977" spans="12:13">
      <c r="L977" s="961" t="s">
        <v>4437</v>
      </c>
      <c r="M977" s="961" t="s">
        <v>4438</v>
      </c>
    </row>
    <row r="978" spans="12:13">
      <c r="L978" s="961" t="s">
        <v>4439</v>
      </c>
      <c r="M978" s="961" t="s">
        <v>4440</v>
      </c>
    </row>
    <row r="979" spans="12:13">
      <c r="L979" s="961" t="s">
        <v>4441</v>
      </c>
      <c r="M979" s="961" t="s">
        <v>3600</v>
      </c>
    </row>
    <row r="980" spans="12:13">
      <c r="L980" s="961" t="s">
        <v>4442</v>
      </c>
      <c r="M980" s="961" t="s">
        <v>3602</v>
      </c>
    </row>
    <row r="981" spans="12:13">
      <c r="L981" s="961" t="s">
        <v>4443</v>
      </c>
      <c r="M981" s="961" t="s">
        <v>3604</v>
      </c>
    </row>
    <row r="982" spans="12:13">
      <c r="L982" s="961" t="s">
        <v>4444</v>
      </c>
      <c r="M982" s="961" t="s">
        <v>4278</v>
      </c>
    </row>
    <row r="983" spans="12:13">
      <c r="L983" s="961" t="s">
        <v>4445</v>
      </c>
      <c r="M983" s="961" t="s">
        <v>4278</v>
      </c>
    </row>
    <row r="984" spans="12:13">
      <c r="L984" s="961" t="s">
        <v>4446</v>
      </c>
      <c r="M984" s="961" t="s">
        <v>4278</v>
      </c>
    </row>
    <row r="985" spans="12:13">
      <c r="L985" s="961" t="s">
        <v>4447</v>
      </c>
      <c r="M985" s="961" t="s">
        <v>3606</v>
      </c>
    </row>
    <row r="986" spans="12:13">
      <c r="L986" s="961" t="s">
        <v>4448</v>
      </c>
      <c r="M986" s="961" t="s">
        <v>4449</v>
      </c>
    </row>
    <row r="987" spans="12:13">
      <c r="L987" s="961" t="s">
        <v>4450</v>
      </c>
      <c r="M987" s="961" t="s">
        <v>3608</v>
      </c>
    </row>
    <row r="988" spans="12:13">
      <c r="L988" s="961" t="s">
        <v>4451</v>
      </c>
      <c r="M988" s="961" t="s">
        <v>3610</v>
      </c>
    </row>
    <row r="989" spans="12:13">
      <c r="L989" s="961" t="s">
        <v>4452</v>
      </c>
      <c r="M989" s="961" t="s">
        <v>4453</v>
      </c>
    </row>
    <row r="990" spans="12:13">
      <c r="L990" s="961" t="s">
        <v>4454</v>
      </c>
      <c r="M990" s="961" t="s">
        <v>4278</v>
      </c>
    </row>
    <row r="991" spans="12:13">
      <c r="L991" s="961" t="s">
        <v>4455</v>
      </c>
      <c r="M991" s="961" t="s">
        <v>3612</v>
      </c>
    </row>
    <row r="992" spans="12:13">
      <c r="L992" s="961" t="s">
        <v>4456</v>
      </c>
      <c r="M992" s="961" t="s">
        <v>3614</v>
      </c>
    </row>
    <row r="993" spans="12:13">
      <c r="L993" s="961" t="s">
        <v>4457</v>
      </c>
      <c r="M993" s="961" t="s">
        <v>4278</v>
      </c>
    </row>
    <row r="994" spans="12:13">
      <c r="L994" s="961" t="s">
        <v>4458</v>
      </c>
      <c r="M994" s="961" t="s">
        <v>3616</v>
      </c>
    </row>
    <row r="995" spans="12:13">
      <c r="L995" s="961" t="s">
        <v>4459</v>
      </c>
      <c r="M995" s="961" t="s">
        <v>4460</v>
      </c>
    </row>
    <row r="996" spans="12:13">
      <c r="L996" s="961" t="s">
        <v>4461</v>
      </c>
      <c r="M996" s="961" t="s">
        <v>4462</v>
      </c>
    </row>
    <row r="997" spans="12:13">
      <c r="L997" s="961" t="s">
        <v>4463</v>
      </c>
      <c r="M997" s="961" t="s">
        <v>3618</v>
      </c>
    </row>
    <row r="998" spans="12:13">
      <c r="L998" s="961" t="s">
        <v>4464</v>
      </c>
      <c r="M998" s="961" t="s">
        <v>3620</v>
      </c>
    </row>
    <row r="999" spans="12:13">
      <c r="L999" s="961" t="s">
        <v>4465</v>
      </c>
      <c r="M999" s="961" t="s">
        <v>3622</v>
      </c>
    </row>
    <row r="1000" spans="12:13">
      <c r="L1000" s="961" t="s">
        <v>4466</v>
      </c>
      <c r="M1000" s="1399" t="s">
        <v>4467</v>
      </c>
    </row>
    <row r="1001" spans="12:13">
      <c r="L1001" s="961" t="s">
        <v>4468</v>
      </c>
      <c r="M1001" s="1399" t="s">
        <v>4469</v>
      </c>
    </row>
    <row r="1002" spans="12:13">
      <c r="L1002" s="961" t="s">
        <v>4470</v>
      </c>
      <c r="M1002" s="961" t="s">
        <v>4471</v>
      </c>
    </row>
    <row r="1003" spans="12:13">
      <c r="L1003" s="961" t="s">
        <v>4472</v>
      </c>
      <c r="M1003" s="961" t="s">
        <v>4473</v>
      </c>
    </row>
    <row r="1004" spans="12:13">
      <c r="L1004" s="961" t="s">
        <v>4474</v>
      </c>
      <c r="M1004" s="961" t="s">
        <v>3624</v>
      </c>
    </row>
    <row r="1005" spans="12:13">
      <c r="L1005" s="961" t="s">
        <v>4475</v>
      </c>
      <c r="M1005" s="961" t="s">
        <v>3626</v>
      </c>
    </row>
    <row r="1006" spans="12:13">
      <c r="L1006" s="961" t="s">
        <v>4476</v>
      </c>
      <c r="M1006" s="961" t="s">
        <v>3628</v>
      </c>
    </row>
    <row r="1007" spans="12:13">
      <c r="L1007" s="961" t="s">
        <v>4477</v>
      </c>
      <c r="M1007" s="961" t="s">
        <v>3630</v>
      </c>
    </row>
    <row r="1008" spans="12:13">
      <c r="L1008" s="961" t="s">
        <v>4478</v>
      </c>
      <c r="M1008" s="961" t="s">
        <v>4479</v>
      </c>
    </row>
    <row r="1009" spans="12:13">
      <c r="L1009" s="961" t="s">
        <v>4480</v>
      </c>
      <c r="M1009" s="961" t="s">
        <v>4481</v>
      </c>
    </row>
    <row r="1010" spans="12:13">
      <c r="L1010" s="961" t="s">
        <v>4482</v>
      </c>
      <c r="M1010" s="961" t="s">
        <v>4483</v>
      </c>
    </row>
    <row r="1011" spans="12:13">
      <c r="L1011" s="961" t="s">
        <v>4484</v>
      </c>
      <c r="M1011" s="961" t="s">
        <v>3632</v>
      </c>
    </row>
    <row r="1012" spans="12:13">
      <c r="L1012" s="961" t="s">
        <v>4485</v>
      </c>
      <c r="M1012" s="961" t="s">
        <v>3634</v>
      </c>
    </row>
    <row r="1013" spans="12:13">
      <c r="L1013" s="961" t="s">
        <v>4486</v>
      </c>
      <c r="M1013" s="961" t="s">
        <v>3636</v>
      </c>
    </row>
    <row r="1014" spans="12:13">
      <c r="L1014" s="961" t="s">
        <v>4487</v>
      </c>
      <c r="M1014" s="961" t="s">
        <v>4488</v>
      </c>
    </row>
    <row r="1015" spans="12:13">
      <c r="L1015" s="961" t="s">
        <v>4489</v>
      </c>
      <c r="M1015" s="961" t="s">
        <v>3638</v>
      </c>
    </row>
    <row r="1016" spans="12:13">
      <c r="L1016" s="961" t="s">
        <v>4490</v>
      </c>
      <c r="M1016" s="961" t="s">
        <v>3640</v>
      </c>
    </row>
    <row r="1017" spans="12:13">
      <c r="L1017" s="961" t="s">
        <v>4491</v>
      </c>
      <c r="M1017" s="961" t="s">
        <v>3642</v>
      </c>
    </row>
    <row r="1018" spans="12:13">
      <c r="L1018" s="961" t="s">
        <v>4492</v>
      </c>
      <c r="M1018" s="961" t="s">
        <v>3644</v>
      </c>
    </row>
    <row r="1019" spans="12:13">
      <c r="L1019" s="961" t="s">
        <v>4493</v>
      </c>
      <c r="M1019" s="961" t="s">
        <v>3646</v>
      </c>
    </row>
    <row r="1020" spans="12:13">
      <c r="L1020" s="961" t="s">
        <v>4494</v>
      </c>
      <c r="M1020" s="961" t="s">
        <v>3648</v>
      </c>
    </row>
    <row r="1021" spans="12:13">
      <c r="L1021" s="961" t="s">
        <v>4495</v>
      </c>
      <c r="M1021" s="961" t="s">
        <v>4496</v>
      </c>
    </row>
    <row r="1022" spans="12:13">
      <c r="L1022" s="961" t="s">
        <v>4497</v>
      </c>
      <c r="M1022" s="961" t="s">
        <v>3650</v>
      </c>
    </row>
    <row r="1023" spans="12:13">
      <c r="L1023" s="961" t="s">
        <v>4498</v>
      </c>
      <c r="M1023" s="961">
        <v>99999</v>
      </c>
    </row>
    <row r="1024" spans="12:13">
      <c r="L1024" s="961" t="s">
        <v>4499</v>
      </c>
      <c r="M1024" s="961" t="s">
        <v>4278</v>
      </c>
    </row>
    <row r="1025" spans="12:13">
      <c r="L1025" s="961" t="s">
        <v>4500</v>
      </c>
      <c r="M1025" s="961" t="s">
        <v>3653</v>
      </c>
    </row>
    <row r="1026" spans="12:13">
      <c r="L1026" s="961" t="s">
        <v>4501</v>
      </c>
      <c r="M1026" s="961" t="s">
        <v>4502</v>
      </c>
    </row>
    <row r="1027" spans="12:13">
      <c r="L1027" s="961" t="s">
        <v>4503</v>
      </c>
      <c r="M1027" s="961" t="s">
        <v>3655</v>
      </c>
    </row>
    <row r="1028" spans="12:13">
      <c r="L1028" s="961" t="s">
        <v>4504</v>
      </c>
      <c r="M1028" s="961" t="s">
        <v>3657</v>
      </c>
    </row>
    <row r="1029" spans="12:13">
      <c r="L1029" s="961" t="s">
        <v>4505</v>
      </c>
      <c r="M1029" s="961" t="s">
        <v>4506</v>
      </c>
    </row>
    <row r="1030" spans="12:13">
      <c r="L1030" s="961" t="s">
        <v>4507</v>
      </c>
      <c r="M1030" s="961" t="s">
        <v>3659</v>
      </c>
    </row>
    <row r="1031" spans="12:13">
      <c r="L1031" s="961" t="s">
        <v>4508</v>
      </c>
      <c r="M1031" s="961" t="s">
        <v>3661</v>
      </c>
    </row>
    <row r="1032" spans="12:13">
      <c r="L1032" s="961" t="s">
        <v>4509</v>
      </c>
      <c r="M1032" s="961" t="s">
        <v>4510</v>
      </c>
    </row>
    <row r="1033" spans="12:13">
      <c r="L1033" s="961" t="s">
        <v>4511</v>
      </c>
      <c r="M1033" s="961" t="s">
        <v>3663</v>
      </c>
    </row>
    <row r="1034" spans="12:13">
      <c r="L1034" s="961" t="s">
        <v>4512</v>
      </c>
      <c r="M1034" s="961" t="s">
        <v>3665</v>
      </c>
    </row>
    <row r="1035" spans="12:13">
      <c r="L1035" s="961" t="s">
        <v>4513</v>
      </c>
      <c r="M1035" s="961" t="s">
        <v>4514</v>
      </c>
    </row>
    <row r="1036" spans="12:13">
      <c r="L1036" s="961" t="s">
        <v>4515</v>
      </c>
      <c r="M1036" s="961" t="s">
        <v>3667</v>
      </c>
    </row>
    <row r="1037" spans="12:13">
      <c r="L1037" s="961" t="s">
        <v>4516</v>
      </c>
      <c r="M1037" s="961" t="s">
        <v>3669</v>
      </c>
    </row>
    <row r="1038" spans="12:13">
      <c r="L1038" s="961" t="s">
        <v>4517</v>
      </c>
      <c r="M1038" s="961" t="s">
        <v>4518</v>
      </c>
    </row>
    <row r="1039" spans="12:13">
      <c r="L1039" s="961" t="s">
        <v>4519</v>
      </c>
      <c r="M1039" s="961" t="s">
        <v>3671</v>
      </c>
    </row>
    <row r="1040" spans="12:13">
      <c r="L1040" s="961" t="s">
        <v>4520</v>
      </c>
      <c r="M1040" s="961" t="s">
        <v>3673</v>
      </c>
    </row>
    <row r="1041" spans="12:13">
      <c r="L1041" s="961" t="s">
        <v>4521</v>
      </c>
      <c r="M1041" s="961" t="s">
        <v>4278</v>
      </c>
    </row>
    <row r="1042" spans="12:13">
      <c r="L1042" s="961" t="s">
        <v>4522</v>
      </c>
      <c r="M1042" s="961" t="s">
        <v>3675</v>
      </c>
    </row>
    <row r="1043" spans="12:13">
      <c r="L1043" s="961" t="s">
        <v>4523</v>
      </c>
      <c r="M1043" s="961" t="s">
        <v>4278</v>
      </c>
    </row>
    <row r="1044" spans="12:13">
      <c r="L1044" s="961" t="s">
        <v>4524</v>
      </c>
      <c r="M1044" s="961" t="s">
        <v>4525</v>
      </c>
    </row>
    <row r="1045" spans="12:13">
      <c r="L1045" s="961" t="s">
        <v>4526</v>
      </c>
      <c r="M1045" s="961" t="s">
        <v>3677</v>
      </c>
    </row>
    <row r="1046" spans="12:13">
      <c r="L1046" s="961" t="s">
        <v>4527</v>
      </c>
      <c r="M1046" s="961" t="s">
        <v>4528</v>
      </c>
    </row>
    <row r="1047" spans="12:13">
      <c r="L1047" s="961" t="s">
        <v>4529</v>
      </c>
      <c r="M1047" s="961" t="s">
        <v>3679</v>
      </c>
    </row>
    <row r="1048" spans="12:13">
      <c r="L1048" s="961" t="s">
        <v>4530</v>
      </c>
      <c r="M1048" s="961" t="s">
        <v>4531</v>
      </c>
    </row>
    <row r="1049" spans="12:13">
      <c r="L1049" s="961" t="s">
        <v>4532</v>
      </c>
      <c r="M1049" s="961" t="s">
        <v>4278</v>
      </c>
    </row>
    <row r="1050" spans="12:13">
      <c r="L1050" s="961" t="s">
        <v>4533</v>
      </c>
      <c r="M1050" s="961" t="s">
        <v>3681</v>
      </c>
    </row>
    <row r="1051" spans="12:13">
      <c r="L1051" s="961" t="s">
        <v>4534</v>
      </c>
      <c r="M1051" s="961" t="s">
        <v>3683</v>
      </c>
    </row>
    <row r="1052" spans="12:13">
      <c r="L1052" s="961" t="s">
        <v>4535</v>
      </c>
      <c r="M1052" s="961" t="s">
        <v>4536</v>
      </c>
    </row>
    <row r="1053" spans="12:13">
      <c r="L1053" s="961" t="s">
        <v>4537</v>
      </c>
      <c r="M1053" s="961" t="s">
        <v>3685</v>
      </c>
    </row>
    <row r="1054" spans="12:13">
      <c r="L1054" s="961" t="s">
        <v>4538</v>
      </c>
      <c r="M1054" s="961" t="s">
        <v>3687</v>
      </c>
    </row>
    <row r="1055" spans="12:13">
      <c r="L1055" s="961" t="s">
        <v>4539</v>
      </c>
      <c r="M1055" s="961" t="s">
        <v>3689</v>
      </c>
    </row>
    <row r="1056" spans="12:13">
      <c r="L1056" s="961" t="s">
        <v>4540</v>
      </c>
      <c r="M1056" s="961" t="s">
        <v>3691</v>
      </c>
    </row>
    <row r="1057" spans="12:13">
      <c r="L1057" s="961" t="s">
        <v>4541</v>
      </c>
      <c r="M1057" s="961" t="s">
        <v>4542</v>
      </c>
    </row>
    <row r="1058" spans="12:13">
      <c r="L1058" s="961" t="s">
        <v>4543</v>
      </c>
      <c r="M1058" s="961" t="s">
        <v>3693</v>
      </c>
    </row>
    <row r="1059" spans="12:13">
      <c r="L1059" s="961" t="s">
        <v>4544</v>
      </c>
      <c r="M1059" s="961" t="s">
        <v>3695</v>
      </c>
    </row>
    <row r="1060" spans="12:13">
      <c r="L1060" s="961" t="s">
        <v>4545</v>
      </c>
      <c r="M1060" s="961" t="s">
        <v>3697</v>
      </c>
    </row>
    <row r="1061" spans="12:13">
      <c r="L1061" s="961" t="s">
        <v>4546</v>
      </c>
      <c r="M1061" s="961" t="s">
        <v>3699</v>
      </c>
    </row>
    <row r="1062" spans="12:13">
      <c r="L1062" s="961" t="s">
        <v>4547</v>
      </c>
      <c r="M1062" s="961" t="s">
        <v>3701</v>
      </c>
    </row>
    <row r="1063" spans="12:13">
      <c r="L1063" s="961" t="s">
        <v>4548</v>
      </c>
      <c r="M1063" s="961" t="s">
        <v>3703</v>
      </c>
    </row>
    <row r="1064" spans="12:13">
      <c r="L1064" s="961" t="s">
        <v>4549</v>
      </c>
      <c r="M1064" s="961" t="s">
        <v>3705</v>
      </c>
    </row>
    <row r="1065" spans="12:13">
      <c r="L1065" s="961" t="s">
        <v>4550</v>
      </c>
      <c r="M1065" s="961" t="s">
        <v>3707</v>
      </c>
    </row>
    <row r="1066" spans="12:13">
      <c r="L1066" s="961" t="s">
        <v>4551</v>
      </c>
      <c r="M1066" s="961" t="s">
        <v>3709</v>
      </c>
    </row>
    <row r="1067" spans="12:13">
      <c r="L1067" s="961" t="s">
        <v>4552</v>
      </c>
      <c r="M1067" s="961" t="s">
        <v>4278</v>
      </c>
    </row>
    <row r="1068" spans="12:13">
      <c r="L1068" s="961" t="s">
        <v>4553</v>
      </c>
      <c r="M1068" s="961" t="s">
        <v>4554</v>
      </c>
    </row>
    <row r="1069" spans="12:13">
      <c r="L1069" s="961" t="s">
        <v>4555</v>
      </c>
      <c r="M1069" s="961" t="s">
        <v>3711</v>
      </c>
    </row>
    <row r="1070" spans="12:13">
      <c r="L1070" s="961" t="s">
        <v>4556</v>
      </c>
      <c r="M1070" s="961" t="s">
        <v>3713</v>
      </c>
    </row>
    <row r="1071" spans="12:13">
      <c r="L1071" s="961" t="s">
        <v>4557</v>
      </c>
      <c r="M1071" s="961" t="s">
        <v>4558</v>
      </c>
    </row>
    <row r="1072" spans="12:13">
      <c r="L1072" s="961" t="s">
        <v>4559</v>
      </c>
      <c r="M1072" s="961" t="s">
        <v>3715</v>
      </c>
    </row>
    <row r="1073" spans="12:13">
      <c r="L1073" s="961" t="s">
        <v>4560</v>
      </c>
      <c r="M1073" s="961" t="s">
        <v>4278</v>
      </c>
    </row>
    <row r="1074" spans="12:13">
      <c r="L1074" s="961" t="s">
        <v>4561</v>
      </c>
      <c r="M1074" s="961" t="s">
        <v>4562</v>
      </c>
    </row>
    <row r="1075" spans="12:13">
      <c r="L1075" s="961" t="s">
        <v>4563</v>
      </c>
      <c r="M1075" s="961" t="s">
        <v>4278</v>
      </c>
    </row>
    <row r="1076" spans="12:13">
      <c r="L1076" s="961" t="s">
        <v>4564</v>
      </c>
      <c r="M1076" s="961" t="s">
        <v>4565</v>
      </c>
    </row>
    <row r="1077" spans="12:13">
      <c r="L1077" s="961" t="s">
        <v>4566</v>
      </c>
      <c r="M1077" s="961" t="s">
        <v>3717</v>
      </c>
    </row>
    <row r="1078" spans="12:13">
      <c r="L1078" s="961" t="s">
        <v>4567</v>
      </c>
      <c r="M1078" s="961" t="s">
        <v>3719</v>
      </c>
    </row>
    <row r="1079" spans="12:13">
      <c r="L1079" s="961" t="s">
        <v>4568</v>
      </c>
      <c r="M1079" s="961" t="s">
        <v>4569</v>
      </c>
    </row>
    <row r="1080" spans="12:13">
      <c r="L1080" s="961" t="s">
        <v>4570</v>
      </c>
      <c r="M1080" s="961" t="s">
        <v>3721</v>
      </c>
    </row>
    <row r="1081" spans="12:13">
      <c r="L1081" s="961" t="s">
        <v>4571</v>
      </c>
      <c r="M1081" s="961" t="s">
        <v>4278</v>
      </c>
    </row>
    <row r="1082" spans="12:13">
      <c r="L1082" s="961" t="s">
        <v>4572</v>
      </c>
      <c r="M1082" s="961" t="s">
        <v>3723</v>
      </c>
    </row>
    <row r="1083" spans="12:13">
      <c r="L1083" s="961" t="s">
        <v>4573</v>
      </c>
      <c r="M1083" s="961" t="s">
        <v>3725</v>
      </c>
    </row>
    <row r="1084" spans="12:13">
      <c r="L1084" s="961" t="s">
        <v>4574</v>
      </c>
      <c r="M1084" s="961" t="s">
        <v>3727</v>
      </c>
    </row>
    <row r="1085" spans="12:13">
      <c r="L1085" s="961" t="s">
        <v>4575</v>
      </c>
      <c r="M1085" s="961" t="s">
        <v>4576</v>
      </c>
    </row>
    <row r="1086" spans="12:13">
      <c r="L1086" s="961" t="s">
        <v>4577</v>
      </c>
      <c r="M1086" s="961" t="s">
        <v>4578</v>
      </c>
    </row>
    <row r="1087" spans="12:13">
      <c r="L1087" s="961" t="s">
        <v>4579</v>
      </c>
      <c r="M1087" s="961" t="s">
        <v>3729</v>
      </c>
    </row>
    <row r="1088" spans="12:13">
      <c r="L1088" s="961" t="s">
        <v>4580</v>
      </c>
      <c r="M1088" s="961" t="s">
        <v>3731</v>
      </c>
    </row>
    <row r="1089" spans="12:13">
      <c r="L1089" s="961" t="s">
        <v>4581</v>
      </c>
      <c r="M1089" s="961" t="s">
        <v>4582</v>
      </c>
    </row>
    <row r="1090" spans="12:13">
      <c r="L1090" s="961" t="s">
        <v>4583</v>
      </c>
      <c r="M1090" s="961" t="s">
        <v>3733</v>
      </c>
    </row>
    <row r="1091" spans="12:13">
      <c r="L1091" s="961" t="s">
        <v>4584</v>
      </c>
      <c r="M1091" s="961" t="s">
        <v>4278</v>
      </c>
    </row>
    <row r="1092" spans="12:13">
      <c r="L1092" s="961" t="s">
        <v>4585</v>
      </c>
      <c r="M1092" s="961" t="s">
        <v>4586</v>
      </c>
    </row>
    <row r="1093" spans="12:13">
      <c r="L1093" s="961" t="s">
        <v>4587</v>
      </c>
      <c r="M1093" s="961" t="s">
        <v>4588</v>
      </c>
    </row>
    <row r="1094" spans="12:13">
      <c r="L1094" s="961" t="s">
        <v>4589</v>
      </c>
      <c r="M1094" s="961" t="s">
        <v>4590</v>
      </c>
    </row>
    <row r="1095" spans="12:13">
      <c r="L1095" s="961" t="s">
        <v>4591</v>
      </c>
      <c r="M1095" s="961" t="s">
        <v>4592</v>
      </c>
    </row>
    <row r="1096" spans="12:13">
      <c r="L1096" s="961" t="s">
        <v>4593</v>
      </c>
      <c r="M1096" s="961" t="s">
        <v>4278</v>
      </c>
    </row>
    <row r="1097" spans="12:13">
      <c r="L1097" s="961" t="s">
        <v>4594</v>
      </c>
      <c r="M1097" s="961" t="s">
        <v>3735</v>
      </c>
    </row>
    <row r="1098" spans="12:13">
      <c r="L1098" s="961" t="s">
        <v>4595</v>
      </c>
      <c r="M1098" s="961" t="s">
        <v>4596</v>
      </c>
    </row>
    <row r="1099" spans="12:13">
      <c r="L1099" s="961" t="s">
        <v>4597</v>
      </c>
      <c r="M1099" s="961" t="s">
        <v>3737</v>
      </c>
    </row>
    <row r="1100" spans="12:13">
      <c r="L1100" s="961" t="s">
        <v>4598</v>
      </c>
      <c r="M1100" s="961" t="s">
        <v>3739</v>
      </c>
    </row>
    <row r="1101" spans="12:13">
      <c r="L1101" s="961" t="s">
        <v>4599</v>
      </c>
      <c r="M1101" s="961" t="s">
        <v>3741</v>
      </c>
    </row>
    <row r="1102" spans="12:13">
      <c r="L1102" s="961" t="s">
        <v>4600</v>
      </c>
      <c r="M1102" s="961" t="s">
        <v>3743</v>
      </c>
    </row>
    <row r="1103" spans="12:13">
      <c r="L1103" s="961" t="s">
        <v>4601</v>
      </c>
      <c r="M1103" s="961" t="s">
        <v>4602</v>
      </c>
    </row>
    <row r="1104" spans="12:13">
      <c r="L1104" s="961" t="s">
        <v>4603</v>
      </c>
      <c r="M1104" s="961" t="s">
        <v>4604</v>
      </c>
    </row>
    <row r="1105" spans="12:13">
      <c r="L1105" s="961" t="s">
        <v>4605</v>
      </c>
      <c r="M1105" s="961" t="s">
        <v>3745</v>
      </c>
    </row>
    <row r="1106" spans="12:13">
      <c r="L1106" s="961" t="s">
        <v>4606</v>
      </c>
      <c r="M1106" s="961" t="s">
        <v>4607</v>
      </c>
    </row>
    <row r="1107" spans="12:13">
      <c r="L1107" s="961" t="s">
        <v>4608</v>
      </c>
      <c r="M1107" s="961" t="s">
        <v>3747</v>
      </c>
    </row>
    <row r="1108" spans="12:13">
      <c r="L1108" s="961" t="s">
        <v>4609</v>
      </c>
      <c r="M1108" s="961" t="s">
        <v>4278</v>
      </c>
    </row>
    <row r="1109" spans="12:13">
      <c r="L1109" s="961" t="s">
        <v>4610</v>
      </c>
      <c r="M1109" s="961" t="s">
        <v>3749</v>
      </c>
    </row>
    <row r="1110" spans="12:13">
      <c r="L1110" s="961" t="s">
        <v>4611</v>
      </c>
      <c r="M1110" s="961" t="s">
        <v>3751</v>
      </c>
    </row>
    <row r="1111" spans="12:13">
      <c r="L1111" s="961" t="s">
        <v>4612</v>
      </c>
      <c r="M1111" s="961" t="s">
        <v>4613</v>
      </c>
    </row>
    <row r="1112" spans="12:13">
      <c r="L1112" s="961" t="s">
        <v>4614</v>
      </c>
      <c r="M1112" s="961" t="s">
        <v>3753</v>
      </c>
    </row>
    <row r="1113" spans="12:13">
      <c r="L1113" s="961" t="s">
        <v>4615</v>
      </c>
      <c r="M1113" s="961" t="s">
        <v>4616</v>
      </c>
    </row>
    <row r="1114" spans="12:13">
      <c r="L1114" s="961" t="s">
        <v>4617</v>
      </c>
      <c r="M1114" s="961" t="s">
        <v>4618</v>
      </c>
    </row>
    <row r="1115" spans="12:13">
      <c r="L1115" s="961" t="s">
        <v>4619</v>
      </c>
      <c r="M1115" s="961" t="s">
        <v>4620</v>
      </c>
    </row>
    <row r="1116" spans="12:13">
      <c r="L1116" s="961" t="s">
        <v>4621</v>
      </c>
      <c r="M1116" s="961" t="s">
        <v>4622</v>
      </c>
    </row>
    <row r="1117" spans="12:13">
      <c r="L1117" s="961" t="s">
        <v>4623</v>
      </c>
      <c r="M1117" s="961" t="s">
        <v>4624</v>
      </c>
    </row>
    <row r="1118" spans="12:13">
      <c r="L1118" s="961" t="s">
        <v>4625</v>
      </c>
      <c r="M1118" s="961" t="s">
        <v>3755</v>
      </c>
    </row>
    <row r="1119" spans="12:13">
      <c r="L1119" s="961" t="s">
        <v>4626</v>
      </c>
      <c r="M1119" s="961" t="s">
        <v>4627</v>
      </c>
    </row>
    <row r="1120" spans="12:13">
      <c r="L1120" s="961" t="s">
        <v>4628</v>
      </c>
      <c r="M1120" s="961" t="s">
        <v>4278</v>
      </c>
    </row>
    <row r="1121" spans="12:13">
      <c r="L1121" s="961" t="s">
        <v>4629</v>
      </c>
      <c r="M1121" s="961" t="s">
        <v>3757</v>
      </c>
    </row>
    <row r="1122" spans="12:13">
      <c r="L1122" s="961" t="s">
        <v>4630</v>
      </c>
      <c r="M1122" s="961" t="s">
        <v>3759</v>
      </c>
    </row>
    <row r="1123" spans="12:13">
      <c r="L1123" s="961" t="s">
        <v>4631</v>
      </c>
      <c r="M1123" s="961" t="s">
        <v>4632</v>
      </c>
    </row>
    <row r="1124" spans="12:13">
      <c r="L1124" s="961" t="s">
        <v>4633</v>
      </c>
      <c r="M1124" s="961" t="s">
        <v>3761</v>
      </c>
    </row>
    <row r="1125" spans="12:13">
      <c r="L1125" s="961" t="s">
        <v>4634</v>
      </c>
      <c r="M1125" s="961" t="s">
        <v>4635</v>
      </c>
    </row>
    <row r="1126" spans="12:13">
      <c r="L1126" s="961" t="s">
        <v>4636</v>
      </c>
      <c r="M1126" s="961" t="s">
        <v>3763</v>
      </c>
    </row>
    <row r="1127" spans="12:13">
      <c r="L1127" s="961" t="s">
        <v>4637</v>
      </c>
      <c r="M1127" s="961" t="s">
        <v>4638</v>
      </c>
    </row>
    <row r="1128" spans="12:13">
      <c r="L1128" s="961" t="s">
        <v>4639</v>
      </c>
      <c r="M1128" s="961" t="s">
        <v>3765</v>
      </c>
    </row>
    <row r="1129" spans="12:13">
      <c r="L1129" s="961" t="s">
        <v>4640</v>
      </c>
      <c r="M1129" s="961" t="s">
        <v>3767</v>
      </c>
    </row>
    <row r="1130" spans="12:13">
      <c r="L1130" s="961" t="s">
        <v>4641</v>
      </c>
      <c r="M1130" s="961" t="s">
        <v>3769</v>
      </c>
    </row>
    <row r="1131" spans="12:13">
      <c r="L1131" s="961" t="s">
        <v>4642</v>
      </c>
      <c r="M1131" s="961" t="s">
        <v>3771</v>
      </c>
    </row>
    <row r="1132" spans="12:13">
      <c r="L1132" s="961" t="s">
        <v>4643</v>
      </c>
      <c r="M1132" s="961" t="s">
        <v>3773</v>
      </c>
    </row>
    <row r="1133" spans="12:13">
      <c r="L1133" s="961" t="s">
        <v>4644</v>
      </c>
      <c r="M1133" s="961" t="s">
        <v>3775</v>
      </c>
    </row>
    <row r="1134" spans="12:13">
      <c r="L1134" s="961" t="s">
        <v>4645</v>
      </c>
      <c r="M1134" s="961" t="s">
        <v>3777</v>
      </c>
    </row>
    <row r="1135" spans="12:13">
      <c r="L1135" s="961" t="s">
        <v>4646</v>
      </c>
      <c r="M1135" s="961" t="s">
        <v>3779</v>
      </c>
    </row>
    <row r="1136" spans="12:13">
      <c r="L1136" s="961" t="s">
        <v>4647</v>
      </c>
      <c r="M1136" s="961" t="s">
        <v>3781</v>
      </c>
    </row>
    <row r="1137" spans="12:13">
      <c r="L1137" s="961" t="s">
        <v>4648</v>
      </c>
      <c r="M1137" s="961" t="s">
        <v>3783</v>
      </c>
    </row>
    <row r="1138" spans="12:13">
      <c r="L1138" s="961" t="s">
        <v>4649</v>
      </c>
      <c r="M1138" s="961" t="s">
        <v>3785</v>
      </c>
    </row>
    <row r="1139" spans="12:13">
      <c r="L1139" s="961" t="s">
        <v>4650</v>
      </c>
      <c r="M1139" s="961" t="s">
        <v>3787</v>
      </c>
    </row>
    <row r="1140" spans="12:13">
      <c r="L1140" s="961" t="s">
        <v>4651</v>
      </c>
      <c r="M1140" s="961" t="s">
        <v>3789</v>
      </c>
    </row>
    <row r="1141" spans="12:13">
      <c r="L1141" s="961" t="s">
        <v>4652</v>
      </c>
      <c r="M1141" s="961" t="s">
        <v>4278</v>
      </c>
    </row>
    <row r="1142" spans="12:13">
      <c r="L1142" s="961" t="s">
        <v>4653</v>
      </c>
      <c r="M1142" s="961" t="s">
        <v>4654</v>
      </c>
    </row>
    <row r="1143" spans="12:13">
      <c r="L1143" s="961" t="s">
        <v>4655</v>
      </c>
      <c r="M1143" s="961" t="s">
        <v>3791</v>
      </c>
    </row>
    <row r="1144" spans="12:13">
      <c r="L1144" s="961" t="s">
        <v>4656</v>
      </c>
      <c r="M1144" s="961" t="s">
        <v>4278</v>
      </c>
    </row>
    <row r="1145" spans="12:13">
      <c r="L1145" s="961" t="s">
        <v>4657</v>
      </c>
      <c r="M1145" s="961" t="s">
        <v>4658</v>
      </c>
    </row>
    <row r="1146" spans="12:13">
      <c r="L1146" s="961" t="s">
        <v>4659</v>
      </c>
      <c r="M1146" s="961" t="s">
        <v>3793</v>
      </c>
    </row>
    <row r="1147" spans="12:13">
      <c r="L1147" s="961" t="s">
        <v>4660</v>
      </c>
      <c r="M1147" s="961" t="s">
        <v>4661</v>
      </c>
    </row>
    <row r="1148" spans="12:13">
      <c r="L1148" s="961" t="s">
        <v>4662</v>
      </c>
      <c r="M1148" s="961" t="s">
        <v>4663</v>
      </c>
    </row>
    <row r="1149" spans="12:13">
      <c r="L1149" s="961" t="s">
        <v>4664</v>
      </c>
      <c r="M1149" s="961" t="s">
        <v>3795</v>
      </c>
    </row>
    <row r="1150" spans="12:13">
      <c r="L1150" s="961" t="s">
        <v>4665</v>
      </c>
      <c r="M1150" s="961" t="s">
        <v>3797</v>
      </c>
    </row>
    <row r="1151" spans="12:13">
      <c r="L1151" s="961" t="s">
        <v>4666</v>
      </c>
      <c r="M1151" s="961" t="s">
        <v>4278</v>
      </c>
    </row>
    <row r="1152" spans="12:13">
      <c r="L1152" s="961" t="s">
        <v>4667</v>
      </c>
      <c r="M1152" s="961" t="s">
        <v>4668</v>
      </c>
    </row>
    <row r="1153" spans="12:13">
      <c r="L1153" s="961" t="s">
        <v>4669</v>
      </c>
      <c r="M1153" s="961" t="s">
        <v>4670</v>
      </c>
    </row>
    <row r="1154" spans="12:13">
      <c r="L1154" s="961" t="s">
        <v>4671</v>
      </c>
      <c r="M1154" s="961" t="s">
        <v>3799</v>
      </c>
    </row>
    <row r="1155" spans="12:13">
      <c r="L1155" s="961" t="s">
        <v>4672</v>
      </c>
      <c r="M1155" s="961" t="s">
        <v>3801</v>
      </c>
    </row>
    <row r="1156" spans="12:13">
      <c r="L1156" s="961" t="s">
        <v>4673</v>
      </c>
      <c r="M1156" s="961" t="s">
        <v>3803</v>
      </c>
    </row>
    <row r="1157" spans="12:13">
      <c r="L1157" s="961" t="s">
        <v>4674</v>
      </c>
      <c r="M1157" s="961" t="s">
        <v>4675</v>
      </c>
    </row>
    <row r="1158" spans="12:13">
      <c r="L1158" s="961" t="s">
        <v>4676</v>
      </c>
      <c r="M1158" s="961" t="s">
        <v>3805</v>
      </c>
    </row>
    <row r="1159" spans="12:13">
      <c r="L1159" s="961" t="s">
        <v>4677</v>
      </c>
      <c r="M1159" s="961" t="s">
        <v>4678</v>
      </c>
    </row>
    <row r="1160" spans="12:13">
      <c r="L1160" s="961" t="s">
        <v>4679</v>
      </c>
      <c r="M1160" s="961" t="s">
        <v>4680</v>
      </c>
    </row>
    <row r="1161" spans="12:13">
      <c r="L1161" s="961" t="s">
        <v>4681</v>
      </c>
      <c r="M1161" s="961" t="s">
        <v>4682</v>
      </c>
    </row>
    <row r="1162" spans="12:13">
      <c r="L1162" s="961" t="s">
        <v>4683</v>
      </c>
      <c r="M1162" s="961" t="s">
        <v>3807</v>
      </c>
    </row>
    <row r="1163" spans="12:13">
      <c r="L1163" s="961" t="s">
        <v>4684</v>
      </c>
      <c r="M1163" s="961" t="s">
        <v>4278</v>
      </c>
    </row>
    <row r="1164" spans="12:13">
      <c r="L1164" s="961" t="s">
        <v>4685</v>
      </c>
      <c r="M1164" s="961" t="s">
        <v>3809</v>
      </c>
    </row>
    <row r="1165" spans="12:13">
      <c r="L1165" s="961" t="s">
        <v>4686</v>
      </c>
      <c r="M1165" s="961" t="s">
        <v>4278</v>
      </c>
    </row>
    <row r="1166" spans="12:13">
      <c r="L1166" s="961" t="s">
        <v>4687</v>
      </c>
      <c r="M1166" s="961" t="s">
        <v>4688</v>
      </c>
    </row>
    <row r="1167" spans="12:13">
      <c r="L1167" s="961" t="s">
        <v>4689</v>
      </c>
      <c r="M1167" s="961" t="s">
        <v>4278</v>
      </c>
    </row>
    <row r="1168" spans="12:13">
      <c r="L1168" s="961" t="s">
        <v>4690</v>
      </c>
      <c r="M1168" s="961" t="s">
        <v>3811</v>
      </c>
    </row>
    <row r="1169" spans="12:13">
      <c r="L1169" s="961" t="s">
        <v>4691</v>
      </c>
      <c r="M1169" s="961" t="s">
        <v>3813</v>
      </c>
    </row>
    <row r="1170" spans="12:13">
      <c r="L1170" s="961" t="s">
        <v>4692</v>
      </c>
      <c r="M1170" s="961" t="s">
        <v>3815</v>
      </c>
    </row>
    <row r="1171" spans="12:13">
      <c r="L1171" s="961" t="s">
        <v>4693</v>
      </c>
      <c r="M1171" s="961" t="s">
        <v>4694</v>
      </c>
    </row>
    <row r="1172" spans="12:13">
      <c r="L1172" s="961" t="s">
        <v>4695</v>
      </c>
      <c r="M1172" s="961" t="s">
        <v>4696</v>
      </c>
    </row>
    <row r="1173" spans="12:13">
      <c r="L1173" s="961" t="s">
        <v>4697</v>
      </c>
      <c r="M1173" s="961" t="s">
        <v>4698</v>
      </c>
    </row>
    <row r="1174" spans="12:13">
      <c r="L1174" s="961" t="s">
        <v>4699</v>
      </c>
      <c r="M1174" s="961" t="s">
        <v>3817</v>
      </c>
    </row>
    <row r="1175" spans="12:13">
      <c r="L1175" s="961" t="s">
        <v>4700</v>
      </c>
      <c r="M1175" s="961" t="s">
        <v>3819</v>
      </c>
    </row>
    <row r="1176" spans="12:13">
      <c r="L1176" s="961" t="s">
        <v>4701</v>
      </c>
      <c r="M1176" s="961" t="s">
        <v>4702</v>
      </c>
    </row>
    <row r="1177" spans="12:13">
      <c r="L1177" s="961" t="s">
        <v>4703</v>
      </c>
      <c r="M1177" s="961" t="s">
        <v>3821</v>
      </c>
    </row>
    <row r="1178" spans="12:13">
      <c r="L1178" s="961" t="s">
        <v>4704</v>
      </c>
      <c r="M1178" s="961" t="s">
        <v>3823</v>
      </c>
    </row>
    <row r="1179" spans="12:13">
      <c r="L1179" s="961" t="s">
        <v>4705</v>
      </c>
      <c r="M1179" s="961" t="s">
        <v>3825</v>
      </c>
    </row>
    <row r="1180" spans="12:13">
      <c r="L1180" s="961" t="s">
        <v>4706</v>
      </c>
      <c r="M1180" s="961" t="s">
        <v>3827</v>
      </c>
    </row>
    <row r="1181" spans="12:13">
      <c r="L1181" s="961" t="s">
        <v>4707</v>
      </c>
      <c r="M1181" s="961" t="s">
        <v>3829</v>
      </c>
    </row>
    <row r="1182" spans="12:13">
      <c r="L1182" s="961" t="s">
        <v>4708</v>
      </c>
      <c r="M1182" s="961" t="s">
        <v>4278</v>
      </c>
    </row>
    <row r="1183" spans="12:13">
      <c r="L1183" s="961" t="s">
        <v>4709</v>
      </c>
      <c r="M1183" s="961" t="s">
        <v>3831</v>
      </c>
    </row>
    <row r="1184" spans="12:13">
      <c r="L1184" s="961" t="s">
        <v>4710</v>
      </c>
      <c r="M1184" s="961" t="s">
        <v>4711</v>
      </c>
    </row>
    <row r="1185" spans="12:13">
      <c r="L1185" s="961" t="s">
        <v>4712</v>
      </c>
      <c r="M1185" s="961" t="s">
        <v>4713</v>
      </c>
    </row>
    <row r="1186" spans="12:13">
      <c r="L1186" s="961" t="s">
        <v>4714</v>
      </c>
      <c r="M1186" s="961" t="s">
        <v>3833</v>
      </c>
    </row>
    <row r="1187" spans="12:13">
      <c r="L1187" s="961" t="s">
        <v>4715</v>
      </c>
      <c r="M1187" s="961" t="s">
        <v>3835</v>
      </c>
    </row>
    <row r="1188" spans="12:13">
      <c r="L1188" s="961" t="s">
        <v>4716</v>
      </c>
      <c r="M1188" s="961" t="s">
        <v>3837</v>
      </c>
    </row>
    <row r="1189" spans="12:13">
      <c r="L1189" s="961" t="s">
        <v>4717</v>
      </c>
      <c r="M1189" s="961" t="s">
        <v>4718</v>
      </c>
    </row>
    <row r="1190" spans="12:13">
      <c r="L1190" s="961" t="s">
        <v>4719</v>
      </c>
      <c r="M1190" s="961" t="s">
        <v>3839</v>
      </c>
    </row>
    <row r="1191" spans="12:13">
      <c r="L1191" s="961" t="s">
        <v>4720</v>
      </c>
      <c r="M1191" s="961" t="s">
        <v>3841</v>
      </c>
    </row>
    <row r="1192" spans="12:13">
      <c r="L1192" s="961" t="s">
        <v>4721</v>
      </c>
      <c r="M1192" s="961" t="s">
        <v>3843</v>
      </c>
    </row>
    <row r="1193" spans="12:13">
      <c r="L1193" s="961" t="s">
        <v>4722</v>
      </c>
      <c r="M1193" s="961" t="s">
        <v>4723</v>
      </c>
    </row>
    <row r="1194" spans="12:13">
      <c r="L1194" s="961" t="s">
        <v>4724</v>
      </c>
      <c r="M1194" s="961" t="s">
        <v>3845</v>
      </c>
    </row>
    <row r="1195" spans="12:13">
      <c r="L1195" s="961" t="s">
        <v>4725</v>
      </c>
      <c r="M1195" s="961" t="s">
        <v>3847</v>
      </c>
    </row>
    <row r="1196" spans="12:13">
      <c r="L1196" s="961" t="s">
        <v>4726</v>
      </c>
      <c r="M1196" s="961" t="s">
        <v>4278</v>
      </c>
    </row>
    <row r="1197" spans="12:13">
      <c r="L1197" s="961" t="s">
        <v>4727</v>
      </c>
      <c r="M1197" s="961" t="s">
        <v>4728</v>
      </c>
    </row>
    <row r="1198" spans="12:13">
      <c r="L1198" s="961" t="s">
        <v>4729</v>
      </c>
      <c r="M1198" s="961" t="s">
        <v>4730</v>
      </c>
    </row>
    <row r="1199" spans="12:13">
      <c r="L1199" s="961" t="s">
        <v>4731</v>
      </c>
      <c r="M1199" s="961" t="s">
        <v>3849</v>
      </c>
    </row>
    <row r="1200" spans="12:13">
      <c r="L1200" s="961" t="s">
        <v>4732</v>
      </c>
      <c r="M1200" s="961" t="s">
        <v>4733</v>
      </c>
    </row>
    <row r="1201" spans="12:13">
      <c r="L1201" s="961" t="s">
        <v>4734</v>
      </c>
      <c r="M1201" s="961" t="s">
        <v>3851</v>
      </c>
    </row>
    <row r="1202" spans="12:13">
      <c r="L1202" s="961" t="s">
        <v>4735</v>
      </c>
      <c r="M1202" s="961" t="s">
        <v>3853</v>
      </c>
    </row>
    <row r="1203" spans="12:13">
      <c r="L1203" s="961" t="s">
        <v>4736</v>
      </c>
      <c r="M1203" s="961" t="s">
        <v>3855</v>
      </c>
    </row>
    <row r="1204" spans="12:13">
      <c r="L1204" s="961" t="s">
        <v>4737</v>
      </c>
      <c r="M1204" s="961" t="s">
        <v>4738</v>
      </c>
    </row>
    <row r="1205" spans="12:13">
      <c r="L1205" s="961" t="s">
        <v>4739</v>
      </c>
      <c r="M1205" s="961" t="s">
        <v>4278</v>
      </c>
    </row>
    <row r="1206" spans="12:13">
      <c r="L1206" s="961" t="s">
        <v>4740</v>
      </c>
      <c r="M1206" s="961" t="s">
        <v>3857</v>
      </c>
    </row>
    <row r="1207" spans="12:13">
      <c r="L1207" s="961" t="s">
        <v>4741</v>
      </c>
      <c r="M1207" s="961" t="s">
        <v>3859</v>
      </c>
    </row>
    <row r="1208" spans="12:13">
      <c r="L1208" s="961" t="s">
        <v>4742</v>
      </c>
      <c r="M1208" s="961" t="s">
        <v>3861</v>
      </c>
    </row>
    <row r="1209" spans="12:13">
      <c r="L1209" s="961" t="s">
        <v>4743</v>
      </c>
      <c r="M1209" s="961" t="s">
        <v>4278</v>
      </c>
    </row>
    <row r="1210" spans="12:13">
      <c r="L1210" s="961" t="s">
        <v>4744</v>
      </c>
      <c r="M1210" s="961" t="s">
        <v>3863</v>
      </c>
    </row>
    <row r="1211" spans="12:13">
      <c r="L1211" s="961" t="s">
        <v>4745</v>
      </c>
      <c r="M1211" s="961" t="s">
        <v>3865</v>
      </c>
    </row>
    <row r="1212" spans="12:13">
      <c r="L1212" s="961" t="s">
        <v>4746</v>
      </c>
      <c r="M1212" s="961" t="s">
        <v>4747</v>
      </c>
    </row>
    <row r="1213" spans="12:13">
      <c r="L1213" s="961" t="s">
        <v>4748</v>
      </c>
      <c r="M1213" s="961" t="s">
        <v>4278</v>
      </c>
    </row>
    <row r="1214" spans="12:13">
      <c r="L1214" s="961" t="s">
        <v>4749</v>
      </c>
      <c r="M1214" s="961" t="s">
        <v>3867</v>
      </c>
    </row>
    <row r="1215" spans="12:13">
      <c r="L1215" s="961" t="s">
        <v>4750</v>
      </c>
      <c r="M1215" s="961" t="s">
        <v>4278</v>
      </c>
    </row>
    <row r="1216" spans="12:13">
      <c r="L1216" s="961" t="s">
        <v>4751</v>
      </c>
      <c r="M1216" s="961" t="s">
        <v>3869</v>
      </c>
    </row>
    <row r="1217" spans="12:13">
      <c r="L1217" s="961" t="s">
        <v>4752</v>
      </c>
      <c r="M1217" s="961" t="s">
        <v>3871</v>
      </c>
    </row>
    <row r="1218" spans="12:13">
      <c r="L1218" s="961" t="s">
        <v>4753</v>
      </c>
      <c r="M1218" s="961" t="s">
        <v>4754</v>
      </c>
    </row>
    <row r="1219" spans="12:13">
      <c r="L1219" s="961" t="s">
        <v>4755</v>
      </c>
      <c r="M1219" s="961" t="s">
        <v>3873</v>
      </c>
    </row>
    <row r="1220" spans="12:13">
      <c r="L1220" s="961" t="s">
        <v>4756</v>
      </c>
      <c r="M1220" s="961" t="s">
        <v>3875</v>
      </c>
    </row>
    <row r="1221" spans="12:13">
      <c r="L1221" s="961" t="s">
        <v>4757</v>
      </c>
      <c r="M1221" s="961" t="s">
        <v>3877</v>
      </c>
    </row>
    <row r="1222" spans="12:13">
      <c r="L1222" s="961" t="s">
        <v>4758</v>
      </c>
      <c r="M1222" s="961" t="s">
        <v>4278</v>
      </c>
    </row>
    <row r="1223" spans="12:13">
      <c r="L1223" s="961" t="s">
        <v>4759</v>
      </c>
      <c r="M1223" s="961" t="s">
        <v>3879</v>
      </c>
    </row>
    <row r="1224" spans="12:13">
      <c r="L1224" s="961" t="s">
        <v>4760</v>
      </c>
      <c r="M1224" s="961" t="s">
        <v>4278</v>
      </c>
    </row>
    <row r="1225" spans="12:13">
      <c r="L1225" s="961" t="s">
        <v>4761</v>
      </c>
      <c r="M1225" s="961" t="s">
        <v>3881</v>
      </c>
    </row>
    <row r="1226" spans="12:13">
      <c r="L1226" s="961" t="s">
        <v>4762</v>
      </c>
      <c r="M1226" s="961" t="s">
        <v>3883</v>
      </c>
    </row>
    <row r="1227" spans="12:13">
      <c r="L1227" s="961" t="s">
        <v>4763</v>
      </c>
      <c r="M1227" s="961" t="s">
        <v>3885</v>
      </c>
    </row>
    <row r="1228" spans="12:13">
      <c r="L1228" s="961" t="s">
        <v>4764</v>
      </c>
      <c r="M1228" s="961" t="s">
        <v>3887</v>
      </c>
    </row>
    <row r="1229" spans="12:13">
      <c r="L1229" s="961" t="s">
        <v>4765</v>
      </c>
      <c r="M1229" s="961" t="s">
        <v>4766</v>
      </c>
    </row>
    <row r="1230" spans="12:13">
      <c r="L1230" s="961" t="s">
        <v>4767</v>
      </c>
      <c r="M1230" s="961" t="s">
        <v>3889</v>
      </c>
    </row>
    <row r="1231" spans="12:13">
      <c r="L1231" s="961" t="s">
        <v>4768</v>
      </c>
      <c r="M1231" s="961" t="s">
        <v>4769</v>
      </c>
    </row>
    <row r="1232" spans="12:13">
      <c r="L1232" s="961" t="s">
        <v>4770</v>
      </c>
      <c r="M1232" s="961" t="s">
        <v>3891</v>
      </c>
    </row>
    <row r="1233" spans="12:13">
      <c r="L1233" s="961" t="s">
        <v>4771</v>
      </c>
      <c r="M1233" s="961" t="s">
        <v>3893</v>
      </c>
    </row>
    <row r="1234" spans="12:13">
      <c r="L1234" s="961" t="s">
        <v>4772</v>
      </c>
      <c r="M1234" s="961" t="s">
        <v>3895</v>
      </c>
    </row>
    <row r="1235" spans="12:13">
      <c r="L1235" s="961" t="s">
        <v>4773</v>
      </c>
      <c r="M1235" s="961" t="s">
        <v>4774</v>
      </c>
    </row>
    <row r="1236" spans="12:13">
      <c r="L1236" s="961" t="s">
        <v>4775</v>
      </c>
      <c r="M1236" s="961" t="s">
        <v>4776</v>
      </c>
    </row>
    <row r="1237" spans="12:13">
      <c r="L1237" s="961" t="s">
        <v>4777</v>
      </c>
      <c r="M1237" s="961" t="s">
        <v>4278</v>
      </c>
    </row>
    <row r="1238" spans="12:13">
      <c r="L1238" s="961" t="s">
        <v>4778</v>
      </c>
      <c r="M1238" s="961" t="s">
        <v>3897</v>
      </c>
    </row>
    <row r="1239" spans="12:13">
      <c r="L1239" s="961" t="s">
        <v>4779</v>
      </c>
      <c r="M1239" s="961" t="s">
        <v>4278</v>
      </c>
    </row>
    <row r="1240" spans="12:13">
      <c r="L1240" s="961" t="s">
        <v>4780</v>
      </c>
      <c r="M1240" s="961" t="s">
        <v>3899</v>
      </c>
    </row>
    <row r="1241" spans="12:13">
      <c r="L1241" s="961" t="s">
        <v>4781</v>
      </c>
      <c r="M1241" s="961" t="s">
        <v>4278</v>
      </c>
    </row>
    <row r="1242" spans="12:13">
      <c r="L1242" s="961" t="s">
        <v>4782</v>
      </c>
      <c r="M1242" s="961" t="s">
        <v>4278</v>
      </c>
    </row>
    <row r="1243" spans="12:13">
      <c r="L1243" s="961" t="s">
        <v>4783</v>
      </c>
      <c r="M1243" s="961" t="s">
        <v>4278</v>
      </c>
    </row>
    <row r="1244" spans="12:13">
      <c r="L1244" s="961" t="s">
        <v>4784</v>
      </c>
      <c r="M1244" s="961" t="s">
        <v>3901</v>
      </c>
    </row>
    <row r="1245" spans="12:13">
      <c r="L1245" s="961" t="s">
        <v>4785</v>
      </c>
      <c r="M1245" s="961" t="s">
        <v>3903</v>
      </c>
    </row>
    <row r="1246" spans="12:13">
      <c r="L1246" s="961" t="s">
        <v>4786</v>
      </c>
      <c r="M1246" s="961" t="s">
        <v>3905</v>
      </c>
    </row>
    <row r="1247" spans="12:13">
      <c r="L1247" s="961" t="s">
        <v>4787</v>
      </c>
      <c r="M1247" s="961" t="s">
        <v>3907</v>
      </c>
    </row>
    <row r="1248" spans="12:13">
      <c r="L1248" s="961" t="s">
        <v>4788</v>
      </c>
      <c r="M1248" s="961" t="s">
        <v>3909</v>
      </c>
    </row>
    <row r="1249" spans="12:13">
      <c r="L1249" s="961" t="s">
        <v>4789</v>
      </c>
      <c r="M1249" s="961" t="s">
        <v>4790</v>
      </c>
    </row>
    <row r="1250" spans="12:13">
      <c r="L1250" s="961" t="s">
        <v>4791</v>
      </c>
      <c r="M1250" s="961" t="s">
        <v>3911</v>
      </c>
    </row>
    <row r="1251" spans="12:13">
      <c r="L1251" s="961" t="s">
        <v>4792</v>
      </c>
      <c r="M1251" s="961" t="s">
        <v>3913</v>
      </c>
    </row>
    <row r="1252" spans="12:13">
      <c r="L1252" s="961" t="s">
        <v>4793</v>
      </c>
      <c r="M1252" s="961" t="s">
        <v>4278</v>
      </c>
    </row>
    <row r="1253" spans="12:13">
      <c r="L1253" s="961" t="s">
        <v>4794</v>
      </c>
      <c r="M1253" s="961" t="s">
        <v>3915</v>
      </c>
    </row>
    <row r="1254" spans="12:13">
      <c r="L1254" s="961" t="s">
        <v>4795</v>
      </c>
      <c r="M1254" s="961" t="s">
        <v>4278</v>
      </c>
    </row>
    <row r="1255" spans="12:13">
      <c r="L1255" s="961" t="s">
        <v>4796</v>
      </c>
      <c r="M1255" s="961" t="s">
        <v>3917</v>
      </c>
    </row>
    <row r="1256" spans="12:13">
      <c r="L1256" s="961" t="s">
        <v>4797</v>
      </c>
      <c r="M1256" s="961" t="s">
        <v>4798</v>
      </c>
    </row>
    <row r="1257" spans="12:13">
      <c r="L1257" s="961" t="s">
        <v>4799</v>
      </c>
      <c r="M1257" s="961" t="s">
        <v>3919</v>
      </c>
    </row>
    <row r="1258" spans="12:13">
      <c r="L1258" s="961" t="s">
        <v>4800</v>
      </c>
      <c r="M1258" s="961" t="s">
        <v>3921</v>
      </c>
    </row>
    <row r="1259" spans="12:13">
      <c r="L1259" s="961" t="s">
        <v>4801</v>
      </c>
      <c r="M1259" s="961" t="s">
        <v>3923</v>
      </c>
    </row>
    <row r="1260" spans="12:13">
      <c r="L1260" s="961" t="s">
        <v>4802</v>
      </c>
      <c r="M1260" s="961" t="s">
        <v>3925</v>
      </c>
    </row>
    <row r="1261" spans="12:13">
      <c r="L1261" s="961" t="s">
        <v>4803</v>
      </c>
      <c r="M1261" s="961" t="s">
        <v>4804</v>
      </c>
    </row>
    <row r="1262" spans="12:13">
      <c r="L1262" s="961" t="s">
        <v>4805</v>
      </c>
      <c r="M1262" s="961" t="s">
        <v>4278</v>
      </c>
    </row>
    <row r="1263" spans="12:13">
      <c r="L1263" s="961" t="s">
        <v>4806</v>
      </c>
      <c r="M1263" s="961" t="s">
        <v>3927</v>
      </c>
    </row>
    <row r="1264" spans="12:13">
      <c r="L1264" s="961" t="s">
        <v>4807</v>
      </c>
      <c r="M1264" s="961" t="s">
        <v>3929</v>
      </c>
    </row>
    <row r="1265" spans="12:13">
      <c r="L1265" s="961" t="s">
        <v>4808</v>
      </c>
      <c r="M1265" s="961" t="s">
        <v>3931</v>
      </c>
    </row>
    <row r="1266" spans="12:13">
      <c r="L1266" s="961" t="s">
        <v>4809</v>
      </c>
      <c r="M1266" s="961" t="s">
        <v>4810</v>
      </c>
    </row>
    <row r="1267" spans="12:13">
      <c r="L1267" s="961" t="s">
        <v>4811</v>
      </c>
      <c r="M1267" s="961" t="s">
        <v>4812</v>
      </c>
    </row>
    <row r="1268" spans="12:13">
      <c r="L1268" s="961" t="s">
        <v>4813</v>
      </c>
      <c r="M1268" s="961" t="s">
        <v>4278</v>
      </c>
    </row>
    <row r="1269" spans="12:13">
      <c r="L1269" s="961" t="s">
        <v>4814</v>
      </c>
      <c r="M1269" s="961" t="s">
        <v>3933</v>
      </c>
    </row>
    <row r="1270" spans="12:13">
      <c r="L1270" s="961" t="s">
        <v>4815</v>
      </c>
      <c r="M1270" s="961" t="s">
        <v>4278</v>
      </c>
    </row>
    <row r="1271" spans="12:13">
      <c r="L1271" s="961" t="s">
        <v>4816</v>
      </c>
      <c r="M1271" s="961" t="s">
        <v>3935</v>
      </c>
    </row>
    <row r="1272" spans="12:13">
      <c r="L1272" s="961" t="s">
        <v>4817</v>
      </c>
      <c r="M1272" s="961" t="s">
        <v>3937</v>
      </c>
    </row>
    <row r="1273" spans="12:13">
      <c r="L1273" s="961" t="s">
        <v>4818</v>
      </c>
      <c r="M1273" s="961" t="s">
        <v>3939</v>
      </c>
    </row>
    <row r="1274" spans="12:13">
      <c r="L1274" s="961" t="s">
        <v>4819</v>
      </c>
      <c r="M1274" s="961" t="s">
        <v>4278</v>
      </c>
    </row>
    <row r="1275" spans="12:13">
      <c r="L1275" s="961" t="s">
        <v>4820</v>
      </c>
      <c r="M1275" s="961" t="s">
        <v>3941</v>
      </c>
    </row>
    <row r="1276" spans="12:13">
      <c r="L1276" s="961" t="s">
        <v>4821</v>
      </c>
      <c r="M1276" s="961" t="s">
        <v>3943</v>
      </c>
    </row>
    <row r="1277" spans="12:13">
      <c r="L1277" s="961" t="s">
        <v>4822</v>
      </c>
      <c r="M1277" s="961" t="s">
        <v>4278</v>
      </c>
    </row>
    <row r="1278" spans="12:13">
      <c r="L1278" s="961" t="s">
        <v>4823</v>
      </c>
      <c r="M1278" s="961" t="s">
        <v>3945</v>
      </c>
    </row>
    <row r="1279" spans="12:13">
      <c r="L1279" s="961" t="s">
        <v>4824</v>
      </c>
      <c r="M1279" s="961" t="s">
        <v>4825</v>
      </c>
    </row>
    <row r="1280" spans="12:13">
      <c r="L1280" s="961" t="s">
        <v>4826</v>
      </c>
      <c r="M1280" s="961" t="s">
        <v>4278</v>
      </c>
    </row>
    <row r="1281" spans="12:13">
      <c r="L1281" s="961" t="s">
        <v>4827</v>
      </c>
      <c r="M1281" s="961" t="s">
        <v>3947</v>
      </c>
    </row>
    <row r="1282" spans="12:13">
      <c r="L1282" s="961" t="s">
        <v>4828</v>
      </c>
      <c r="M1282" s="961" t="s">
        <v>4829</v>
      </c>
    </row>
    <row r="1283" spans="12:13">
      <c r="L1283" s="961" t="s">
        <v>4830</v>
      </c>
      <c r="M1283" s="961" t="s">
        <v>3949</v>
      </c>
    </row>
    <row r="1284" spans="12:13">
      <c r="L1284" s="961" t="s">
        <v>4831</v>
      </c>
      <c r="M1284" s="961" t="s">
        <v>3951</v>
      </c>
    </row>
    <row r="1285" spans="12:13">
      <c r="L1285" s="961" t="s">
        <v>4832</v>
      </c>
      <c r="M1285" s="961" t="s">
        <v>3953</v>
      </c>
    </row>
    <row r="1286" spans="12:13">
      <c r="L1286" s="961" t="s">
        <v>4833</v>
      </c>
      <c r="M1286" s="961" t="s">
        <v>3955</v>
      </c>
    </row>
    <row r="1287" spans="12:13">
      <c r="L1287" s="961" t="s">
        <v>4834</v>
      </c>
      <c r="M1287" s="961" t="s">
        <v>3957</v>
      </c>
    </row>
    <row r="1288" spans="12:13">
      <c r="L1288" s="961" t="s">
        <v>4835</v>
      </c>
      <c r="M1288" s="961" t="s">
        <v>4836</v>
      </c>
    </row>
    <row r="1289" spans="12:13">
      <c r="L1289" s="961" t="s">
        <v>4837</v>
      </c>
      <c r="M1289" s="961" t="s">
        <v>4838</v>
      </c>
    </row>
    <row r="1290" spans="12:13">
      <c r="L1290" s="961" t="s">
        <v>4839</v>
      </c>
      <c r="M1290" s="961" t="s">
        <v>3959</v>
      </c>
    </row>
    <row r="1291" spans="12:13">
      <c r="L1291" s="961" t="s">
        <v>4840</v>
      </c>
      <c r="M1291" s="961" t="s">
        <v>3961</v>
      </c>
    </row>
    <row r="1292" spans="12:13">
      <c r="L1292" s="961" t="s">
        <v>4841</v>
      </c>
      <c r="M1292" s="961" t="s">
        <v>4842</v>
      </c>
    </row>
    <row r="1293" spans="12:13">
      <c r="L1293" s="961" t="s">
        <v>4843</v>
      </c>
      <c r="M1293" s="961" t="s">
        <v>3963</v>
      </c>
    </row>
    <row r="1294" spans="12:13">
      <c r="L1294" s="961" t="s">
        <v>4844</v>
      </c>
      <c r="M1294" s="961" t="s">
        <v>3965</v>
      </c>
    </row>
    <row r="1295" spans="12:13">
      <c r="L1295" s="961" t="s">
        <v>4845</v>
      </c>
      <c r="M1295" s="961" t="s">
        <v>4278</v>
      </c>
    </row>
    <row r="1296" spans="12:13">
      <c r="L1296" s="961" t="s">
        <v>4846</v>
      </c>
      <c r="M1296" s="961" t="s">
        <v>3967</v>
      </c>
    </row>
    <row r="1297" spans="12:13">
      <c r="L1297" s="961" t="s">
        <v>4847</v>
      </c>
      <c r="M1297" s="961" t="s">
        <v>4848</v>
      </c>
    </row>
    <row r="1298" spans="12:13">
      <c r="L1298" s="961" t="s">
        <v>4849</v>
      </c>
      <c r="M1298" s="961" t="s">
        <v>3969</v>
      </c>
    </row>
    <row r="1299" spans="12:13">
      <c r="L1299" s="961" t="s">
        <v>4850</v>
      </c>
      <c r="M1299" s="961" t="s">
        <v>4278</v>
      </c>
    </row>
    <row r="1300" spans="12:13">
      <c r="L1300" s="961" t="s">
        <v>4851</v>
      </c>
      <c r="M1300" s="961" t="s">
        <v>3971</v>
      </c>
    </row>
    <row r="1301" spans="12:13">
      <c r="L1301" s="961" t="s">
        <v>4852</v>
      </c>
      <c r="M1301" s="961" t="s">
        <v>3973</v>
      </c>
    </row>
    <row r="1302" spans="12:13">
      <c r="L1302" s="961" t="s">
        <v>4853</v>
      </c>
      <c r="M1302" s="961" t="s">
        <v>4278</v>
      </c>
    </row>
    <row r="1303" spans="12:13">
      <c r="L1303" s="961" t="s">
        <v>4854</v>
      </c>
      <c r="M1303" s="961" t="s">
        <v>4855</v>
      </c>
    </row>
    <row r="1304" spans="12:13">
      <c r="L1304" s="961" t="s">
        <v>4856</v>
      </c>
      <c r="M1304" s="961" t="s">
        <v>3975</v>
      </c>
    </row>
    <row r="1305" spans="12:13">
      <c r="L1305" s="961" t="s">
        <v>4857</v>
      </c>
      <c r="M1305" s="961" t="s">
        <v>4858</v>
      </c>
    </row>
    <row r="1306" spans="12:13">
      <c r="L1306" s="961" t="s">
        <v>4859</v>
      </c>
      <c r="M1306" s="961" t="s">
        <v>3977</v>
      </c>
    </row>
    <row r="1307" spans="12:13">
      <c r="L1307" s="961" t="s">
        <v>4860</v>
      </c>
      <c r="M1307" s="961" t="s">
        <v>4861</v>
      </c>
    </row>
    <row r="1308" spans="12:13">
      <c r="L1308" s="961" t="s">
        <v>4862</v>
      </c>
      <c r="M1308" s="1399" t="s">
        <v>4863</v>
      </c>
    </row>
    <row r="1309" spans="12:13">
      <c r="L1309" s="961" t="s">
        <v>4864</v>
      </c>
      <c r="M1309" s="961" t="s">
        <v>4865</v>
      </c>
    </row>
    <row r="1310" spans="12:13">
      <c r="L1310" s="961" t="s">
        <v>4866</v>
      </c>
      <c r="M1310" s="961" t="s">
        <v>3979</v>
      </c>
    </row>
    <row r="1311" spans="12:13">
      <c r="L1311" s="961" t="s">
        <v>4867</v>
      </c>
      <c r="M1311" s="961" t="s">
        <v>4868</v>
      </c>
    </row>
    <row r="1312" spans="12:13">
      <c r="L1312" s="961" t="s">
        <v>4869</v>
      </c>
      <c r="M1312" s="961" t="s">
        <v>3981</v>
      </c>
    </row>
    <row r="1313" spans="12:13">
      <c r="L1313" s="961" t="s">
        <v>4870</v>
      </c>
      <c r="M1313" s="961" t="s">
        <v>3983</v>
      </c>
    </row>
    <row r="1314" spans="12:13">
      <c r="L1314" s="961" t="s">
        <v>4871</v>
      </c>
      <c r="M1314" s="961" t="s">
        <v>3985</v>
      </c>
    </row>
    <row r="1315" spans="12:13">
      <c r="L1315" s="961" t="s">
        <v>4872</v>
      </c>
      <c r="M1315" s="961" t="s">
        <v>3987</v>
      </c>
    </row>
    <row r="1316" spans="12:13">
      <c r="L1316" s="961" t="s">
        <v>4873</v>
      </c>
      <c r="M1316" s="961" t="s">
        <v>4874</v>
      </c>
    </row>
    <row r="1317" spans="12:13">
      <c r="L1317" s="961" t="s">
        <v>4875</v>
      </c>
      <c r="M1317" s="961" t="s">
        <v>3989</v>
      </c>
    </row>
    <row r="1318" spans="12:13">
      <c r="L1318" s="961" t="s">
        <v>4876</v>
      </c>
      <c r="M1318" s="961" t="s">
        <v>4877</v>
      </c>
    </row>
    <row r="1319" spans="12:13">
      <c r="L1319" s="961" t="s">
        <v>4878</v>
      </c>
      <c r="M1319" s="961" t="s">
        <v>4879</v>
      </c>
    </row>
    <row r="1320" spans="12:13">
      <c r="L1320" s="961" t="s">
        <v>4880</v>
      </c>
      <c r="M1320" s="961" t="s">
        <v>3991</v>
      </c>
    </row>
    <row r="1321" spans="12:13">
      <c r="L1321" s="961" t="s">
        <v>4881</v>
      </c>
      <c r="M1321" s="961" t="s">
        <v>3993</v>
      </c>
    </row>
    <row r="1322" spans="12:13">
      <c r="L1322" s="961" t="s">
        <v>4882</v>
      </c>
      <c r="M1322" s="961" t="s">
        <v>4883</v>
      </c>
    </row>
    <row r="1323" spans="12:13">
      <c r="L1323" s="961" t="s">
        <v>4884</v>
      </c>
      <c r="M1323" s="961" t="s">
        <v>4885</v>
      </c>
    </row>
    <row r="1324" spans="12:13">
      <c r="L1324" s="961" t="s">
        <v>4886</v>
      </c>
      <c r="M1324" s="961" t="s">
        <v>4887</v>
      </c>
    </row>
    <row r="1325" spans="12:13">
      <c r="L1325" s="961" t="s">
        <v>4888</v>
      </c>
      <c r="M1325" s="961" t="s">
        <v>3995</v>
      </c>
    </row>
    <row r="1326" spans="12:13">
      <c r="L1326" s="961" t="s">
        <v>4889</v>
      </c>
      <c r="M1326" s="961" t="s">
        <v>4890</v>
      </c>
    </row>
    <row r="1327" spans="12:13">
      <c r="L1327" s="961" t="s">
        <v>4891</v>
      </c>
      <c r="M1327" s="961" t="s">
        <v>3997</v>
      </c>
    </row>
    <row r="1328" spans="12:13">
      <c r="L1328" s="961" t="s">
        <v>4892</v>
      </c>
      <c r="M1328" s="961" t="s">
        <v>3999</v>
      </c>
    </row>
    <row r="1329" spans="12:13">
      <c r="L1329" s="961" t="s">
        <v>4893</v>
      </c>
      <c r="M1329" s="961" t="s">
        <v>4278</v>
      </c>
    </row>
    <row r="1330" spans="12:13">
      <c r="L1330" s="961" t="s">
        <v>4894</v>
      </c>
      <c r="M1330" s="961" t="s">
        <v>4001</v>
      </c>
    </row>
    <row r="1331" spans="12:13">
      <c r="L1331" s="961" t="s">
        <v>4895</v>
      </c>
      <c r="M1331" s="961" t="s">
        <v>4003</v>
      </c>
    </row>
    <row r="1332" spans="12:13">
      <c r="L1332" s="961" t="s">
        <v>4896</v>
      </c>
      <c r="M1332" s="961" t="s">
        <v>4278</v>
      </c>
    </row>
    <row r="1333" spans="12:13">
      <c r="L1333" s="961" t="s">
        <v>4897</v>
      </c>
      <c r="M1333" s="961" t="s">
        <v>4898</v>
      </c>
    </row>
    <row r="1334" spans="12:13">
      <c r="L1334" s="961" t="s">
        <v>4899</v>
      </c>
      <c r="M1334" s="961" t="s">
        <v>4005</v>
      </c>
    </row>
    <row r="1335" spans="12:13">
      <c r="L1335" s="961" t="s">
        <v>4900</v>
      </c>
      <c r="M1335" s="961" t="s">
        <v>4007</v>
      </c>
    </row>
    <row r="1336" spans="12:13">
      <c r="L1336" s="961" t="s">
        <v>4901</v>
      </c>
      <c r="M1336" s="961" t="s">
        <v>4902</v>
      </c>
    </row>
    <row r="1337" spans="12:13">
      <c r="L1337" s="961" t="s">
        <v>4903</v>
      </c>
      <c r="M1337" s="961" t="s">
        <v>4009</v>
      </c>
    </row>
    <row r="1338" spans="12:13">
      <c r="L1338" s="961" t="s">
        <v>4904</v>
      </c>
      <c r="M1338" s="961" t="s">
        <v>4011</v>
      </c>
    </row>
    <row r="1339" spans="12:13">
      <c r="L1339" s="961" t="s">
        <v>4905</v>
      </c>
      <c r="M1339" s="961" t="s">
        <v>4013</v>
      </c>
    </row>
    <row r="1340" spans="12:13">
      <c r="L1340" s="961" t="s">
        <v>4906</v>
      </c>
      <c r="M1340" s="961" t="s">
        <v>4907</v>
      </c>
    </row>
    <row r="1341" spans="12:13">
      <c r="L1341" s="961" t="s">
        <v>4908</v>
      </c>
      <c r="M1341" s="961" t="s">
        <v>4909</v>
      </c>
    </row>
    <row r="1342" spans="12:13">
      <c r="L1342" s="961" t="s">
        <v>4910</v>
      </c>
      <c r="M1342" s="961" t="s">
        <v>4015</v>
      </c>
    </row>
    <row r="1343" spans="12:13">
      <c r="L1343" s="961" t="s">
        <v>4911</v>
      </c>
      <c r="M1343" s="961" t="s">
        <v>4017</v>
      </c>
    </row>
    <row r="1344" spans="12:13">
      <c r="L1344" s="961" t="s">
        <v>4912</v>
      </c>
      <c r="M1344" s="961" t="s">
        <v>4913</v>
      </c>
    </row>
    <row r="1345" spans="12:13">
      <c r="L1345" s="961" t="s">
        <v>4914</v>
      </c>
      <c r="M1345" s="961" t="s">
        <v>4915</v>
      </c>
    </row>
    <row r="1346" spans="12:13">
      <c r="L1346" s="961" t="s">
        <v>4916</v>
      </c>
      <c r="M1346" s="961" t="s">
        <v>4278</v>
      </c>
    </row>
    <row r="1347" spans="12:13">
      <c r="L1347" s="961" t="s">
        <v>4917</v>
      </c>
      <c r="M1347" s="961" t="s">
        <v>4019</v>
      </c>
    </row>
    <row r="1348" spans="12:13">
      <c r="L1348" s="961" t="s">
        <v>4918</v>
      </c>
      <c r="M1348" s="961" t="s">
        <v>4919</v>
      </c>
    </row>
    <row r="1349" spans="12:13">
      <c r="L1349" s="961" t="s">
        <v>4920</v>
      </c>
      <c r="M1349" s="961" t="s">
        <v>4021</v>
      </c>
    </row>
    <row r="1350" spans="12:13">
      <c r="L1350" s="961" t="s">
        <v>4921</v>
      </c>
      <c r="M1350" s="961" t="s">
        <v>4922</v>
      </c>
    </row>
    <row r="1351" spans="12:13">
      <c r="L1351" s="961" t="s">
        <v>4923</v>
      </c>
      <c r="M1351" s="961" t="s">
        <v>4924</v>
      </c>
    </row>
    <row r="1352" spans="12:13">
      <c r="L1352" s="961" t="s">
        <v>4925</v>
      </c>
      <c r="M1352" s="961" t="s">
        <v>4023</v>
      </c>
    </row>
    <row r="1353" spans="12:13">
      <c r="L1353" s="961" t="s">
        <v>4926</v>
      </c>
      <c r="M1353" s="961" t="s">
        <v>4025</v>
      </c>
    </row>
    <row r="1354" spans="12:13">
      <c r="L1354" s="961" t="s">
        <v>4927</v>
      </c>
      <c r="M1354" s="961" t="s">
        <v>4027</v>
      </c>
    </row>
    <row r="1355" spans="12:13">
      <c r="L1355" s="961" t="s">
        <v>4928</v>
      </c>
      <c r="M1355" s="961" t="s">
        <v>4029</v>
      </c>
    </row>
    <row r="1356" spans="12:13">
      <c r="L1356" s="961" t="s">
        <v>4929</v>
      </c>
      <c r="M1356" s="961" t="s">
        <v>4031</v>
      </c>
    </row>
    <row r="1357" spans="12:13">
      <c r="L1357" s="961" t="s">
        <v>4930</v>
      </c>
      <c r="M1357" s="961" t="s">
        <v>4033</v>
      </c>
    </row>
    <row r="1358" spans="12:13">
      <c r="L1358" s="961" t="s">
        <v>4931</v>
      </c>
      <c r="M1358" s="961" t="s">
        <v>4932</v>
      </c>
    </row>
    <row r="1359" spans="12:13">
      <c r="L1359" s="961" t="s">
        <v>4933</v>
      </c>
      <c r="M1359" s="961" t="s">
        <v>4035</v>
      </c>
    </row>
    <row r="1360" spans="12:13">
      <c r="L1360" s="961" t="s">
        <v>4934</v>
      </c>
      <c r="M1360" s="961" t="s">
        <v>4037</v>
      </c>
    </row>
    <row r="1361" spans="12:13">
      <c r="L1361" s="961" t="s">
        <v>4935</v>
      </c>
      <c r="M1361" s="961" t="s">
        <v>4278</v>
      </c>
    </row>
    <row r="1362" spans="12:13">
      <c r="L1362" s="961" t="s">
        <v>4936</v>
      </c>
      <c r="M1362" s="961" t="s">
        <v>4937</v>
      </c>
    </row>
    <row r="1363" spans="12:13">
      <c r="L1363" s="961" t="s">
        <v>4938</v>
      </c>
      <c r="M1363" s="961" t="s">
        <v>4039</v>
      </c>
    </row>
    <row r="1364" spans="12:13">
      <c r="L1364" s="961" t="s">
        <v>4939</v>
      </c>
      <c r="M1364" s="961" t="s">
        <v>4041</v>
      </c>
    </row>
    <row r="1365" spans="12:13">
      <c r="L1365" s="961" t="s">
        <v>4940</v>
      </c>
      <c r="M1365" s="961" t="s">
        <v>4043</v>
      </c>
    </row>
    <row r="1366" spans="12:13">
      <c r="L1366" s="961" t="s">
        <v>4941</v>
      </c>
      <c r="M1366" s="961" t="s">
        <v>4045</v>
      </c>
    </row>
    <row r="1367" spans="12:13">
      <c r="L1367" s="961" t="s">
        <v>4942</v>
      </c>
      <c r="M1367" s="961" t="s">
        <v>4278</v>
      </c>
    </row>
    <row r="1368" spans="12:13">
      <c r="L1368" s="961" t="s">
        <v>4943</v>
      </c>
      <c r="M1368" s="961" t="s">
        <v>4944</v>
      </c>
    </row>
    <row r="1369" spans="12:13">
      <c r="L1369" s="961" t="s">
        <v>4945</v>
      </c>
      <c r="M1369" s="961" t="s">
        <v>4946</v>
      </c>
    </row>
    <row r="1370" spans="12:13">
      <c r="L1370" s="961" t="s">
        <v>4947</v>
      </c>
      <c r="M1370" s="961" t="s">
        <v>4047</v>
      </c>
    </row>
    <row r="1371" spans="12:13">
      <c r="L1371" s="961" t="s">
        <v>4948</v>
      </c>
      <c r="M1371" s="961" t="s">
        <v>4278</v>
      </c>
    </row>
    <row r="1372" spans="12:13">
      <c r="L1372" s="961" t="s">
        <v>4949</v>
      </c>
      <c r="M1372" s="961" t="s">
        <v>4049</v>
      </c>
    </row>
    <row r="1373" spans="12:13">
      <c r="L1373" s="961" t="s">
        <v>4950</v>
      </c>
      <c r="M1373" s="961" t="s">
        <v>4051</v>
      </c>
    </row>
    <row r="1374" spans="12:13">
      <c r="L1374" s="961" t="s">
        <v>4951</v>
      </c>
      <c r="M1374" s="961" t="s">
        <v>4278</v>
      </c>
    </row>
    <row r="1375" spans="12:13">
      <c r="L1375" s="961" t="s">
        <v>4952</v>
      </c>
      <c r="M1375" s="961" t="s">
        <v>4953</v>
      </c>
    </row>
    <row r="1376" spans="12:13">
      <c r="L1376" s="961" t="s">
        <v>4954</v>
      </c>
      <c r="M1376" s="961" t="s">
        <v>4955</v>
      </c>
    </row>
    <row r="1377" spans="12:13">
      <c r="L1377" s="961" t="s">
        <v>4956</v>
      </c>
      <c r="M1377" s="961" t="s">
        <v>4053</v>
      </c>
    </row>
    <row r="1378" spans="12:13">
      <c r="L1378" s="961" t="s">
        <v>4957</v>
      </c>
      <c r="M1378" s="961" t="s">
        <v>4055</v>
      </c>
    </row>
    <row r="1379" spans="12:13">
      <c r="L1379" s="961" t="s">
        <v>4958</v>
      </c>
      <c r="M1379" s="961" t="s">
        <v>4959</v>
      </c>
    </row>
    <row r="1380" spans="12:13">
      <c r="L1380" s="961" t="s">
        <v>4960</v>
      </c>
      <c r="M1380" s="961" t="s">
        <v>4057</v>
      </c>
    </row>
    <row r="1381" spans="12:13">
      <c r="L1381" s="961" t="s">
        <v>4961</v>
      </c>
      <c r="M1381" s="961" t="s">
        <v>4059</v>
      </c>
    </row>
    <row r="1382" spans="12:13">
      <c r="L1382" s="961" t="s">
        <v>4962</v>
      </c>
      <c r="M1382" s="961" t="s">
        <v>4061</v>
      </c>
    </row>
    <row r="1383" spans="12:13">
      <c r="L1383" s="961" t="s">
        <v>4963</v>
      </c>
      <c r="M1383" s="961" t="s">
        <v>4063</v>
      </c>
    </row>
    <row r="1384" spans="12:13">
      <c r="L1384" s="961" t="s">
        <v>4964</v>
      </c>
      <c r="M1384" s="961" t="s">
        <v>4065</v>
      </c>
    </row>
    <row r="1385" spans="12:13">
      <c r="L1385" s="961" t="s">
        <v>4965</v>
      </c>
      <c r="M1385" s="961" t="s">
        <v>4966</v>
      </c>
    </row>
    <row r="1386" spans="12:13">
      <c r="L1386" s="961" t="s">
        <v>4967</v>
      </c>
      <c r="M1386" s="961" t="s">
        <v>4968</v>
      </c>
    </row>
    <row r="1387" spans="12:13">
      <c r="L1387" s="961" t="s">
        <v>4969</v>
      </c>
      <c r="M1387" s="961" t="s">
        <v>4970</v>
      </c>
    </row>
    <row r="1388" spans="12:13">
      <c r="L1388" s="961" t="s">
        <v>4971</v>
      </c>
      <c r="M1388" s="961" t="s">
        <v>4067</v>
      </c>
    </row>
    <row r="1389" spans="12:13">
      <c r="L1389" s="961" t="s">
        <v>4972</v>
      </c>
      <c r="M1389" s="961" t="s">
        <v>4973</v>
      </c>
    </row>
    <row r="1390" spans="12:13">
      <c r="L1390" s="961" t="s">
        <v>4974</v>
      </c>
      <c r="M1390" s="961" t="s">
        <v>4069</v>
      </c>
    </row>
    <row r="1391" spans="12:13">
      <c r="L1391" s="961" t="s">
        <v>4975</v>
      </c>
      <c r="M1391" s="961" t="s">
        <v>4071</v>
      </c>
    </row>
    <row r="1392" spans="12:13">
      <c r="L1392" s="961" t="s">
        <v>4976</v>
      </c>
      <c r="M1392" s="961" t="s">
        <v>4073</v>
      </c>
    </row>
    <row r="1393" spans="12:13">
      <c r="L1393" s="961" t="s">
        <v>4977</v>
      </c>
      <c r="M1393" s="961" t="s">
        <v>4075</v>
      </c>
    </row>
    <row r="1394" spans="12:13">
      <c r="L1394" s="961" t="s">
        <v>4978</v>
      </c>
      <c r="M1394" s="961" t="s">
        <v>4077</v>
      </c>
    </row>
    <row r="1395" spans="12:13">
      <c r="L1395" s="961" t="s">
        <v>4979</v>
      </c>
      <c r="M1395" s="961" t="s">
        <v>4278</v>
      </c>
    </row>
    <row r="1396" spans="12:13">
      <c r="L1396" s="961" t="s">
        <v>4980</v>
      </c>
      <c r="M1396" s="961" t="s">
        <v>4981</v>
      </c>
    </row>
    <row r="1397" spans="12:13">
      <c r="L1397" s="961" t="s">
        <v>4982</v>
      </c>
      <c r="M1397" s="961" t="s">
        <v>4983</v>
      </c>
    </row>
    <row r="1398" spans="12:13">
      <c r="L1398" s="961" t="s">
        <v>4984</v>
      </c>
      <c r="M1398" s="961" t="s">
        <v>4985</v>
      </c>
    </row>
    <row r="1399" spans="12:13">
      <c r="L1399" s="961" t="s">
        <v>4986</v>
      </c>
      <c r="M1399" s="961" t="s">
        <v>4278</v>
      </c>
    </row>
    <row r="1400" spans="12:13">
      <c r="L1400" s="961" t="s">
        <v>4987</v>
      </c>
      <c r="M1400" s="961" t="s">
        <v>4079</v>
      </c>
    </row>
    <row r="1401" spans="12:13">
      <c r="L1401" s="961" t="s">
        <v>4988</v>
      </c>
      <c r="M1401" s="961" t="s">
        <v>4081</v>
      </c>
    </row>
    <row r="1402" spans="12:13">
      <c r="L1402" s="961" t="s">
        <v>4989</v>
      </c>
      <c r="M1402" s="961" t="s">
        <v>4990</v>
      </c>
    </row>
    <row r="1403" spans="12:13">
      <c r="L1403" s="961" t="s">
        <v>4991</v>
      </c>
      <c r="M1403" s="961" t="s">
        <v>4083</v>
      </c>
    </row>
    <row r="1404" spans="12:13">
      <c r="L1404" s="961" t="s">
        <v>4992</v>
      </c>
      <c r="M1404" s="961" t="s">
        <v>4085</v>
      </c>
    </row>
    <row r="1405" spans="12:13">
      <c r="L1405" s="961" t="s">
        <v>4993</v>
      </c>
      <c r="M1405" s="961" t="s">
        <v>4994</v>
      </c>
    </row>
    <row r="1406" spans="12:13">
      <c r="L1406" s="961" t="s">
        <v>4995</v>
      </c>
      <c r="M1406" s="961" t="s">
        <v>4087</v>
      </c>
    </row>
    <row r="1407" spans="12:13">
      <c r="L1407" s="961" t="s">
        <v>4996</v>
      </c>
      <c r="M1407" s="961" t="s">
        <v>4089</v>
      </c>
    </row>
    <row r="1408" spans="12:13">
      <c r="L1408" s="961" t="s">
        <v>4997</v>
      </c>
      <c r="M1408" s="961" t="s">
        <v>4091</v>
      </c>
    </row>
    <row r="1409" spans="12:13">
      <c r="L1409" s="961" t="s">
        <v>4998</v>
      </c>
      <c r="M1409" s="961" t="s">
        <v>4999</v>
      </c>
    </row>
    <row r="1410" spans="12:13">
      <c r="L1410" s="961" t="s">
        <v>5000</v>
      </c>
      <c r="M1410" s="961" t="s">
        <v>5001</v>
      </c>
    </row>
    <row r="1411" spans="12:13">
      <c r="L1411" s="961" t="s">
        <v>5002</v>
      </c>
      <c r="M1411" s="961" t="s">
        <v>4093</v>
      </c>
    </row>
    <row r="1412" spans="12:13">
      <c r="L1412" s="961" t="s">
        <v>5003</v>
      </c>
      <c r="M1412" s="961" t="s">
        <v>4095</v>
      </c>
    </row>
    <row r="1413" spans="12:13">
      <c r="L1413" s="961" t="s">
        <v>5004</v>
      </c>
      <c r="M1413" s="961" t="s">
        <v>5005</v>
      </c>
    </row>
    <row r="1414" spans="12:13">
      <c r="L1414" s="961" t="s">
        <v>5006</v>
      </c>
      <c r="M1414" s="961" t="s">
        <v>5007</v>
      </c>
    </row>
    <row r="1415" spans="12:13">
      <c r="L1415" s="961" t="s">
        <v>5008</v>
      </c>
      <c r="M1415" s="961" t="s">
        <v>4097</v>
      </c>
    </row>
    <row r="1416" spans="12:13">
      <c r="L1416" s="961" t="s">
        <v>5009</v>
      </c>
      <c r="M1416" s="961" t="s">
        <v>4099</v>
      </c>
    </row>
    <row r="1417" spans="12:13">
      <c r="L1417" s="961" t="s">
        <v>5010</v>
      </c>
      <c r="M1417" s="961" t="s">
        <v>4101</v>
      </c>
    </row>
    <row r="1418" spans="12:13">
      <c r="L1418" s="961" t="s">
        <v>5011</v>
      </c>
      <c r="M1418" s="961" t="s">
        <v>4103</v>
      </c>
    </row>
    <row r="1419" spans="12:13">
      <c r="L1419" s="961" t="s">
        <v>5012</v>
      </c>
      <c r="M1419" s="961" t="s">
        <v>4105</v>
      </c>
    </row>
    <row r="1420" spans="12:13">
      <c r="L1420" s="961" t="s">
        <v>5013</v>
      </c>
      <c r="M1420" s="961" t="s">
        <v>4107</v>
      </c>
    </row>
    <row r="1421" spans="12:13">
      <c r="L1421" s="961" t="s">
        <v>5014</v>
      </c>
      <c r="M1421" s="961" t="s">
        <v>4109</v>
      </c>
    </row>
    <row r="1422" spans="12:13">
      <c r="L1422" s="961" t="s">
        <v>5015</v>
      </c>
      <c r="M1422" s="961" t="s">
        <v>4111</v>
      </c>
    </row>
    <row r="1423" spans="12:13">
      <c r="L1423" s="961" t="s">
        <v>5016</v>
      </c>
      <c r="M1423" s="961" t="s">
        <v>4113</v>
      </c>
    </row>
    <row r="1424" spans="12:13">
      <c r="L1424" s="961" t="s">
        <v>5017</v>
      </c>
      <c r="M1424" s="961" t="s">
        <v>5018</v>
      </c>
    </row>
    <row r="1425" spans="12:13">
      <c r="L1425" s="961" t="s">
        <v>5019</v>
      </c>
      <c r="M1425" s="961" t="s">
        <v>4115</v>
      </c>
    </row>
    <row r="1426" spans="12:13">
      <c r="L1426" s="961" t="s">
        <v>5020</v>
      </c>
      <c r="M1426" s="961" t="s">
        <v>4278</v>
      </c>
    </row>
    <row r="1427" spans="12:13">
      <c r="L1427" s="961" t="s">
        <v>5021</v>
      </c>
      <c r="M1427" s="961" t="s">
        <v>4117</v>
      </c>
    </row>
    <row r="1428" spans="12:13">
      <c r="L1428" s="961" t="s">
        <v>5022</v>
      </c>
      <c r="M1428" s="961" t="s">
        <v>4119</v>
      </c>
    </row>
    <row r="1429" spans="12:13">
      <c r="L1429" s="961" t="s">
        <v>5023</v>
      </c>
      <c r="M1429" s="961" t="s">
        <v>5024</v>
      </c>
    </row>
    <row r="1430" spans="12:13">
      <c r="L1430" s="961" t="s">
        <v>5025</v>
      </c>
      <c r="M1430" s="961" t="s">
        <v>4278</v>
      </c>
    </row>
    <row r="1431" spans="12:13">
      <c r="L1431" s="961" t="s">
        <v>5026</v>
      </c>
      <c r="M1431" s="961" t="s">
        <v>4121</v>
      </c>
    </row>
    <row r="1432" spans="12:13">
      <c r="L1432" s="961" t="s">
        <v>5027</v>
      </c>
      <c r="M1432" s="961" t="s">
        <v>4123</v>
      </c>
    </row>
    <row r="1433" spans="12:13">
      <c r="L1433" s="961" t="s">
        <v>5028</v>
      </c>
      <c r="M1433" s="961" t="s">
        <v>4125</v>
      </c>
    </row>
    <row r="1434" spans="12:13">
      <c r="L1434" s="961" t="s">
        <v>5029</v>
      </c>
      <c r="M1434" s="961" t="s">
        <v>4278</v>
      </c>
    </row>
    <row r="1435" spans="12:13">
      <c r="L1435" s="961" t="s">
        <v>5030</v>
      </c>
      <c r="M1435" s="961" t="s">
        <v>4127</v>
      </c>
    </row>
    <row r="1436" spans="12:13">
      <c r="L1436" s="961" t="s">
        <v>5031</v>
      </c>
      <c r="M1436" s="961" t="s">
        <v>5032</v>
      </c>
    </row>
    <row r="1437" spans="12:13">
      <c r="L1437" s="961" t="s">
        <v>5033</v>
      </c>
      <c r="M1437" s="961" t="s">
        <v>5034</v>
      </c>
    </row>
    <row r="1438" spans="12:13">
      <c r="L1438" s="961" t="s">
        <v>5035</v>
      </c>
      <c r="M1438" s="961" t="s">
        <v>4129</v>
      </c>
    </row>
    <row r="1439" spans="12:13">
      <c r="L1439" s="961" t="s">
        <v>5036</v>
      </c>
      <c r="M1439" s="961" t="s">
        <v>5037</v>
      </c>
    </row>
    <row r="1440" spans="12:13">
      <c r="L1440" s="961" t="s">
        <v>5038</v>
      </c>
      <c r="M1440" s="961" t="s">
        <v>4131</v>
      </c>
    </row>
    <row r="1441" spans="12:13">
      <c r="L1441" s="961" t="s">
        <v>5039</v>
      </c>
      <c r="M1441" s="961" t="s">
        <v>4278</v>
      </c>
    </row>
    <row r="1442" spans="12:13">
      <c r="L1442" s="961" t="s">
        <v>5040</v>
      </c>
      <c r="M1442" s="961" t="s">
        <v>4133</v>
      </c>
    </row>
    <row r="1443" spans="12:13">
      <c r="L1443" s="961" t="s">
        <v>5041</v>
      </c>
      <c r="M1443" s="961" t="s">
        <v>4135</v>
      </c>
    </row>
    <row r="1444" spans="12:13">
      <c r="L1444" s="961" t="s">
        <v>5042</v>
      </c>
      <c r="M1444" s="961" t="s">
        <v>4137</v>
      </c>
    </row>
    <row r="1445" spans="12:13">
      <c r="L1445" s="961" t="s">
        <v>5043</v>
      </c>
      <c r="M1445" s="961" t="s">
        <v>5044</v>
      </c>
    </row>
    <row r="1446" spans="12:13">
      <c r="L1446" s="961" t="s">
        <v>5045</v>
      </c>
      <c r="M1446" s="961" t="s">
        <v>4139</v>
      </c>
    </row>
    <row r="1447" spans="12:13">
      <c r="L1447" s="961" t="s">
        <v>5046</v>
      </c>
      <c r="M1447" s="961" t="s">
        <v>4278</v>
      </c>
    </row>
    <row r="1448" spans="12:13">
      <c r="L1448" s="961" t="s">
        <v>5047</v>
      </c>
      <c r="M1448" s="961" t="s">
        <v>4141</v>
      </c>
    </row>
    <row r="1449" spans="12:13">
      <c r="L1449" s="961" t="s">
        <v>5048</v>
      </c>
      <c r="M1449" s="961" t="s">
        <v>4143</v>
      </c>
    </row>
    <row r="1450" spans="12:13">
      <c r="L1450" s="961" t="s">
        <v>5049</v>
      </c>
      <c r="M1450" s="961" t="s">
        <v>4145</v>
      </c>
    </row>
    <row r="1451" spans="12:13">
      <c r="L1451" s="961" t="s">
        <v>5050</v>
      </c>
      <c r="M1451" s="961" t="s">
        <v>4278</v>
      </c>
    </row>
    <row r="1452" spans="12:13">
      <c r="L1452" s="961" t="s">
        <v>5051</v>
      </c>
      <c r="M1452" s="961" t="s">
        <v>4278</v>
      </c>
    </row>
    <row r="1453" spans="12:13">
      <c r="L1453" s="961" t="s">
        <v>5052</v>
      </c>
      <c r="M1453" s="961" t="s">
        <v>4147</v>
      </c>
    </row>
    <row r="1454" spans="12:13">
      <c r="L1454" s="961" t="s">
        <v>5053</v>
      </c>
      <c r="M1454" s="961" t="s">
        <v>4149</v>
      </c>
    </row>
    <row r="1455" spans="12:13">
      <c r="L1455" s="961" t="s">
        <v>5054</v>
      </c>
      <c r="M1455" s="961" t="s">
        <v>5055</v>
      </c>
    </row>
    <row r="1456" spans="12:13">
      <c r="L1456" s="961" t="s">
        <v>5056</v>
      </c>
      <c r="M1456" s="961" t="s">
        <v>4151</v>
      </c>
    </row>
    <row r="1457" spans="12:13">
      <c r="L1457" s="961" t="s">
        <v>5057</v>
      </c>
      <c r="M1457" s="961" t="s">
        <v>4153</v>
      </c>
    </row>
    <row r="1458" spans="12:13">
      <c r="L1458" s="961" t="s">
        <v>5058</v>
      </c>
      <c r="M1458" s="961" t="s">
        <v>4155</v>
      </c>
    </row>
    <row r="1459" spans="12:13">
      <c r="L1459" s="961" t="s">
        <v>5059</v>
      </c>
      <c r="M1459" s="961" t="s">
        <v>4278</v>
      </c>
    </row>
    <row r="1460" spans="12:13">
      <c r="L1460" s="961" t="s">
        <v>5060</v>
      </c>
      <c r="M1460" s="961" t="s">
        <v>5061</v>
      </c>
    </row>
    <row r="1461" spans="12:13">
      <c r="L1461" s="961" t="s">
        <v>5062</v>
      </c>
      <c r="M1461" s="961" t="s">
        <v>5063</v>
      </c>
    </row>
    <row r="1462" spans="12:13">
      <c r="L1462" s="961" t="s">
        <v>5064</v>
      </c>
      <c r="M1462" s="961" t="s">
        <v>4278</v>
      </c>
    </row>
    <row r="1463" spans="12:13">
      <c r="L1463" s="961" t="s">
        <v>5065</v>
      </c>
      <c r="M1463" s="961" t="s">
        <v>4157</v>
      </c>
    </row>
    <row r="1464" spans="12:13">
      <c r="L1464" s="961" t="s">
        <v>5066</v>
      </c>
      <c r="M1464" s="961" t="s">
        <v>5067</v>
      </c>
    </row>
    <row r="1465" spans="12:13">
      <c r="L1465" s="961" t="s">
        <v>5068</v>
      </c>
      <c r="M1465" s="961" t="s">
        <v>4159</v>
      </c>
    </row>
    <row r="1466" spans="12:13">
      <c r="L1466" s="961" t="s">
        <v>5069</v>
      </c>
      <c r="M1466" s="961" t="s">
        <v>4161</v>
      </c>
    </row>
    <row r="1467" spans="12:13">
      <c r="L1467" s="961" t="s">
        <v>5070</v>
      </c>
      <c r="M1467" s="961" t="s">
        <v>4163</v>
      </c>
    </row>
    <row r="1468" spans="12:13">
      <c r="L1468" s="961" t="s">
        <v>5071</v>
      </c>
      <c r="M1468" s="961" t="s">
        <v>4165</v>
      </c>
    </row>
    <row r="1469" spans="12:13">
      <c r="L1469" s="961" t="s">
        <v>5072</v>
      </c>
      <c r="M1469" s="961" t="s">
        <v>5073</v>
      </c>
    </row>
    <row r="1470" spans="12:13">
      <c r="L1470" s="961" t="s">
        <v>5074</v>
      </c>
      <c r="M1470" s="961" t="s">
        <v>4167</v>
      </c>
    </row>
    <row r="1471" spans="12:13">
      <c r="L1471" s="961" t="s">
        <v>5075</v>
      </c>
      <c r="M1471" s="961" t="s">
        <v>4169</v>
      </c>
    </row>
    <row r="1472" spans="12:13">
      <c r="L1472" s="961" t="s">
        <v>5076</v>
      </c>
      <c r="M1472" s="961" t="s">
        <v>4171</v>
      </c>
    </row>
    <row r="1473" spans="12:13">
      <c r="L1473" s="961" t="s">
        <v>5077</v>
      </c>
      <c r="M1473" s="961" t="s">
        <v>4173</v>
      </c>
    </row>
    <row r="1474" spans="12:13">
      <c r="L1474" s="961" t="s">
        <v>5078</v>
      </c>
      <c r="M1474" s="961" t="s">
        <v>4175</v>
      </c>
    </row>
    <row r="1475" spans="12:13">
      <c r="L1475" s="961" t="s">
        <v>5079</v>
      </c>
      <c r="M1475" s="961" t="s">
        <v>5080</v>
      </c>
    </row>
    <row r="1476" spans="12:13">
      <c r="L1476" s="961" t="s">
        <v>5081</v>
      </c>
      <c r="M1476" s="961" t="s">
        <v>4177</v>
      </c>
    </row>
    <row r="1477" spans="12:13">
      <c r="L1477" s="961" t="s">
        <v>5082</v>
      </c>
      <c r="M1477" s="961" t="s">
        <v>4179</v>
      </c>
    </row>
    <row r="1478" spans="12:13">
      <c r="L1478" s="961" t="s">
        <v>5083</v>
      </c>
      <c r="M1478" s="961" t="s">
        <v>4181</v>
      </c>
    </row>
    <row r="1479" spans="12:13">
      <c r="L1479" s="961" t="s">
        <v>5084</v>
      </c>
      <c r="M1479" s="961" t="s">
        <v>4183</v>
      </c>
    </row>
    <row r="1480" spans="12:13">
      <c r="L1480" s="961" t="s">
        <v>5085</v>
      </c>
      <c r="M1480" s="961" t="s">
        <v>4185</v>
      </c>
    </row>
    <row r="1481" spans="12:13">
      <c r="L1481" s="961" t="s">
        <v>5086</v>
      </c>
      <c r="M1481" s="961" t="s">
        <v>4278</v>
      </c>
    </row>
    <row r="1482" spans="12:13">
      <c r="L1482" s="961" t="s">
        <v>5087</v>
      </c>
      <c r="M1482" s="961" t="s">
        <v>4187</v>
      </c>
    </row>
    <row r="1483" spans="12:13">
      <c r="L1483" s="961" t="s">
        <v>5088</v>
      </c>
      <c r="M1483" s="961" t="s">
        <v>4189</v>
      </c>
    </row>
    <row r="1484" spans="12:13">
      <c r="L1484" s="961" t="s">
        <v>5089</v>
      </c>
      <c r="M1484" s="961" t="s">
        <v>4191</v>
      </c>
    </row>
    <row r="1485" spans="12:13">
      <c r="L1485" s="961" t="s">
        <v>5090</v>
      </c>
      <c r="M1485" s="961" t="s">
        <v>4193</v>
      </c>
    </row>
    <row r="1486" spans="12:13">
      <c r="L1486" s="961" t="s">
        <v>5091</v>
      </c>
      <c r="M1486" s="961" t="s">
        <v>4195</v>
      </c>
    </row>
    <row r="1487" spans="12:13">
      <c r="L1487" s="961" t="s">
        <v>5092</v>
      </c>
      <c r="M1487" s="961" t="s">
        <v>5093</v>
      </c>
    </row>
    <row r="1488" spans="12:13">
      <c r="L1488" s="961" t="s">
        <v>5094</v>
      </c>
      <c r="M1488" s="961" t="s">
        <v>4197</v>
      </c>
    </row>
    <row r="1489" spans="12:13">
      <c r="L1489" s="961" t="s">
        <v>5095</v>
      </c>
      <c r="M1489" s="961" t="s">
        <v>5096</v>
      </c>
    </row>
    <row r="1490" spans="12:13">
      <c r="L1490" s="961" t="s">
        <v>5097</v>
      </c>
      <c r="M1490" s="961" t="s">
        <v>5098</v>
      </c>
    </row>
    <row r="1491" spans="12:13">
      <c r="L1491" s="961" t="s">
        <v>5099</v>
      </c>
      <c r="M1491" s="961" t="s">
        <v>4278</v>
      </c>
    </row>
    <row r="1492" spans="12:13">
      <c r="L1492" s="961" t="s">
        <v>5100</v>
      </c>
      <c r="M1492" s="961" t="s">
        <v>5101</v>
      </c>
    </row>
    <row r="1493" spans="12:13">
      <c r="L1493" s="961" t="s">
        <v>5102</v>
      </c>
      <c r="M1493" s="961" t="s">
        <v>4199</v>
      </c>
    </row>
    <row r="1494" spans="12:13">
      <c r="L1494" s="961" t="s">
        <v>5103</v>
      </c>
      <c r="M1494" s="961" t="s">
        <v>4201</v>
      </c>
    </row>
    <row r="1495" spans="12:13">
      <c r="L1495" s="961" t="s">
        <v>5104</v>
      </c>
      <c r="M1495" s="961" t="s">
        <v>4203</v>
      </c>
    </row>
    <row r="1496" spans="12:13">
      <c r="L1496" s="961" t="s">
        <v>5105</v>
      </c>
      <c r="M1496" s="961" t="s">
        <v>5106</v>
      </c>
    </row>
    <row r="1497" spans="12:13">
      <c r="L1497" s="961" t="s">
        <v>5107</v>
      </c>
      <c r="M1497" s="961" t="s">
        <v>4205</v>
      </c>
    </row>
    <row r="1498" spans="12:13">
      <c r="L1498" s="961" t="s">
        <v>5108</v>
      </c>
      <c r="M1498" s="961" t="s">
        <v>4207</v>
      </c>
    </row>
    <row r="1499" spans="12:13">
      <c r="L1499" s="961" t="s">
        <v>5109</v>
      </c>
      <c r="M1499" s="961" t="s">
        <v>4209</v>
      </c>
    </row>
    <row r="1500" spans="12:13">
      <c r="L1500" s="961" t="s">
        <v>5110</v>
      </c>
      <c r="M1500" s="961" t="s">
        <v>4211</v>
      </c>
    </row>
    <row r="1501" spans="12:13">
      <c r="L1501" s="961" t="s">
        <v>5111</v>
      </c>
      <c r="M1501" s="961" t="s">
        <v>4278</v>
      </c>
    </row>
    <row r="1502" spans="12:13">
      <c r="L1502" s="961" t="s">
        <v>5112</v>
      </c>
      <c r="M1502" s="961" t="s">
        <v>5113</v>
      </c>
    </row>
    <row r="1503" spans="12:13">
      <c r="L1503" s="961" t="s">
        <v>5114</v>
      </c>
      <c r="M1503" s="961" t="s">
        <v>4213</v>
      </c>
    </row>
    <row r="1504" spans="12:13">
      <c r="L1504" s="961" t="s">
        <v>5115</v>
      </c>
      <c r="M1504" s="961" t="s">
        <v>4215</v>
      </c>
    </row>
    <row r="1505" spans="12:13">
      <c r="L1505" s="961" t="s">
        <v>5116</v>
      </c>
      <c r="M1505" s="961" t="s">
        <v>4217</v>
      </c>
    </row>
    <row r="1506" spans="12:13">
      <c r="L1506" s="961" t="s">
        <v>5117</v>
      </c>
      <c r="M1506" s="961" t="s">
        <v>4278</v>
      </c>
    </row>
    <row r="1507" spans="12:13">
      <c r="L1507" s="961" t="s">
        <v>5118</v>
      </c>
      <c r="M1507" s="961" t="s">
        <v>4219</v>
      </c>
    </row>
    <row r="1508" spans="12:13">
      <c r="L1508" s="961" t="s">
        <v>5119</v>
      </c>
      <c r="M1508" s="961" t="s">
        <v>4278</v>
      </c>
    </row>
    <row r="1509" spans="12:13">
      <c r="L1509" s="961" t="s">
        <v>5120</v>
      </c>
      <c r="M1509" s="961" t="s">
        <v>5121</v>
      </c>
    </row>
    <row r="1510" spans="12:13">
      <c r="L1510" s="961" t="s">
        <v>5122</v>
      </c>
      <c r="M1510" s="961" t="s">
        <v>5123</v>
      </c>
    </row>
    <row r="1511" spans="12:13">
      <c r="L1511" s="961" t="s">
        <v>5124</v>
      </c>
      <c r="M1511" s="961" t="s">
        <v>5125</v>
      </c>
    </row>
    <row r="1512" spans="12:13">
      <c r="L1512" s="961" t="s">
        <v>5126</v>
      </c>
      <c r="M1512" s="961" t="s">
        <v>4278</v>
      </c>
    </row>
    <row r="1513" spans="12:13">
      <c r="L1513" s="961" t="s">
        <v>5127</v>
      </c>
      <c r="M1513" s="961" t="s">
        <v>4278</v>
      </c>
    </row>
    <row r="1514" spans="12:13">
      <c r="L1514" s="961" t="s">
        <v>5127</v>
      </c>
      <c r="M1514" s="961" t="s">
        <v>4278</v>
      </c>
    </row>
    <row r="1515" spans="12:13">
      <c r="L1515" s="961" t="s">
        <v>5128</v>
      </c>
      <c r="M1515" s="961" t="s">
        <v>4221</v>
      </c>
    </row>
    <row r="1516" spans="12:13">
      <c r="L1516" s="961" t="s">
        <v>5129</v>
      </c>
      <c r="M1516" s="961" t="s">
        <v>5130</v>
      </c>
    </row>
    <row r="1517" spans="12:13">
      <c r="L1517" s="961" t="s">
        <v>5131</v>
      </c>
      <c r="M1517" s="961" t="s">
        <v>4278</v>
      </c>
    </row>
    <row r="1518" spans="12:13">
      <c r="L1518" s="961" t="s">
        <v>5132</v>
      </c>
      <c r="M1518" s="961" t="s">
        <v>4223</v>
      </c>
    </row>
    <row r="1519" spans="12:13">
      <c r="L1519" s="961" t="s">
        <v>5133</v>
      </c>
      <c r="M1519" s="961" t="s">
        <v>5134</v>
      </c>
    </row>
    <row r="1520" spans="12:13">
      <c r="L1520" s="961" t="s">
        <v>5135</v>
      </c>
      <c r="M1520" s="961" t="s">
        <v>4278</v>
      </c>
    </row>
    <row r="1521" spans="12:13">
      <c r="L1521" s="961" t="s">
        <v>5136</v>
      </c>
      <c r="M1521" s="961" t="s">
        <v>4278</v>
      </c>
    </row>
    <row r="1522" spans="12:13">
      <c r="L1522" s="961" t="s">
        <v>5137</v>
      </c>
      <c r="M1522" s="961" t="s">
        <v>5138</v>
      </c>
    </row>
    <row r="1523" spans="12:13">
      <c r="L1523" s="961" t="s">
        <v>5139</v>
      </c>
      <c r="M1523" s="961" t="s">
        <v>4225</v>
      </c>
    </row>
    <row r="1524" spans="12:13">
      <c r="L1524" s="961" t="s">
        <v>5140</v>
      </c>
      <c r="M1524" s="961" t="s">
        <v>4227</v>
      </c>
    </row>
    <row r="1525" spans="12:13">
      <c r="L1525" s="961" t="s">
        <v>5141</v>
      </c>
      <c r="M1525" s="961" t="s">
        <v>4229</v>
      </c>
    </row>
    <row r="1526" spans="12:13">
      <c r="L1526" s="961" t="s">
        <v>5142</v>
      </c>
      <c r="M1526" s="961" t="s">
        <v>4278</v>
      </c>
    </row>
    <row r="1527" spans="12:13">
      <c r="L1527" s="961" t="s">
        <v>5143</v>
      </c>
      <c r="M1527" s="961" t="s">
        <v>4231</v>
      </c>
    </row>
    <row r="1528" spans="12:13">
      <c r="L1528" s="961" t="s">
        <v>5144</v>
      </c>
      <c r="M1528" s="961" t="s">
        <v>4233</v>
      </c>
    </row>
    <row r="1529" spans="12:13">
      <c r="L1529" s="961" t="s">
        <v>5145</v>
      </c>
      <c r="M1529" s="961" t="s">
        <v>5146</v>
      </c>
    </row>
    <row r="1530" spans="12:13">
      <c r="L1530" s="961" t="s">
        <v>5147</v>
      </c>
      <c r="M1530" s="961" t="s">
        <v>4278</v>
      </c>
    </row>
    <row r="1531" spans="12:13">
      <c r="L1531" s="961" t="s">
        <v>5148</v>
      </c>
      <c r="M1531" s="961" t="s">
        <v>4278</v>
      </c>
    </row>
    <row r="1532" spans="12:13">
      <c r="L1532" s="961" t="s">
        <v>5149</v>
      </c>
      <c r="M1532" s="961" t="s">
        <v>4235</v>
      </c>
    </row>
    <row r="1533" spans="12:13">
      <c r="L1533" s="961" t="s">
        <v>5150</v>
      </c>
      <c r="M1533" s="961" t="s">
        <v>4278</v>
      </c>
    </row>
    <row r="1534" spans="12:13">
      <c r="L1534" s="961" t="s">
        <v>5151</v>
      </c>
      <c r="M1534" s="961" t="s">
        <v>4237</v>
      </c>
    </row>
    <row r="1535" spans="12:13">
      <c r="L1535" s="961" t="s">
        <v>5152</v>
      </c>
      <c r="M1535" s="961" t="s">
        <v>5153</v>
      </c>
    </row>
    <row r="1536" spans="12:13">
      <c r="L1536" s="961" t="s">
        <v>5154</v>
      </c>
      <c r="M1536" s="961" t="s">
        <v>4239</v>
      </c>
    </row>
    <row r="1537" spans="12:13">
      <c r="L1537" s="961" t="s">
        <v>5155</v>
      </c>
      <c r="M1537" s="961" t="s">
        <v>4278</v>
      </c>
    </row>
    <row r="1538" spans="12:13">
      <c r="L1538" s="961" t="s">
        <v>5156</v>
      </c>
      <c r="M1538" s="961" t="s">
        <v>4241</v>
      </c>
    </row>
    <row r="1539" spans="12:13">
      <c r="L1539" s="961" t="s">
        <v>5157</v>
      </c>
      <c r="M1539" s="961" t="s">
        <v>4243</v>
      </c>
    </row>
    <row r="1540" spans="12:13">
      <c r="L1540" s="961" t="s">
        <v>5158</v>
      </c>
      <c r="M1540" s="961" t="s">
        <v>4245</v>
      </c>
    </row>
    <row r="1541" spans="12:13">
      <c r="L1541" s="961" t="s">
        <v>5159</v>
      </c>
      <c r="M1541" s="961" t="s">
        <v>4247</v>
      </c>
    </row>
    <row r="1542" spans="12:13">
      <c r="L1542" s="961" t="s">
        <v>5160</v>
      </c>
      <c r="M1542" s="961" t="s">
        <v>4249</v>
      </c>
    </row>
    <row r="1543" spans="12:13">
      <c r="L1543" s="961" t="s">
        <v>5161</v>
      </c>
      <c r="M1543" s="961" t="s">
        <v>4278</v>
      </c>
    </row>
    <row r="1544" spans="12:13">
      <c r="L1544" s="961" t="s">
        <v>5162</v>
      </c>
      <c r="M1544" s="961" t="s">
        <v>4251</v>
      </c>
    </row>
    <row r="1545" spans="12:13">
      <c r="L1545" s="961" t="s">
        <v>5163</v>
      </c>
      <c r="M1545" s="961" t="s">
        <v>4253</v>
      </c>
    </row>
    <row r="1546" spans="12:13">
      <c r="L1546" s="961" t="s">
        <v>5164</v>
      </c>
      <c r="M1546" s="961" t="s">
        <v>4255</v>
      </c>
    </row>
    <row r="1547" spans="12:13">
      <c r="L1547" s="961" t="s">
        <v>5165</v>
      </c>
      <c r="M1547" s="961" t="s">
        <v>5166</v>
      </c>
    </row>
    <row r="1548" spans="12:13">
      <c r="L1548" s="961" t="s">
        <v>5167</v>
      </c>
      <c r="M1548" s="961" t="s">
        <v>4257</v>
      </c>
    </row>
    <row r="1549" spans="12:13">
      <c r="L1549" s="961" t="s">
        <v>5168</v>
      </c>
      <c r="M1549" s="961" t="s">
        <v>4278</v>
      </c>
    </row>
    <row r="1550" spans="12:13">
      <c r="L1550" s="961" t="s">
        <v>5169</v>
      </c>
      <c r="M1550" s="961" t="s">
        <v>4278</v>
      </c>
    </row>
    <row r="1551" spans="12:13">
      <c r="L1551" s="961" t="s">
        <v>5170</v>
      </c>
      <c r="M1551" s="961" t="s">
        <v>4259</v>
      </c>
    </row>
    <row r="1552" spans="12:13">
      <c r="L1552" s="961" t="s">
        <v>5171</v>
      </c>
      <c r="M1552" s="961" t="s">
        <v>5172</v>
      </c>
    </row>
    <row r="1553" spans="12:13">
      <c r="L1553" s="961" t="s">
        <v>5173</v>
      </c>
      <c r="M1553" s="961" t="s">
        <v>5174</v>
      </c>
    </row>
    <row r="1554" spans="12:13">
      <c r="L1554" s="961" t="s">
        <v>5175</v>
      </c>
      <c r="M1554" s="961" t="s">
        <v>4261</v>
      </c>
    </row>
    <row r="1555" spans="12:13">
      <c r="L1555" s="961" t="s">
        <v>5176</v>
      </c>
      <c r="M1555" s="961" t="s">
        <v>4263</v>
      </c>
    </row>
    <row r="1556" spans="12:13">
      <c r="L1556" s="961" t="s">
        <v>5177</v>
      </c>
      <c r="M1556" s="961" t="s">
        <v>4265</v>
      </c>
    </row>
    <row r="1557" spans="12:13">
      <c r="L1557" s="961" t="s">
        <v>5178</v>
      </c>
      <c r="M1557" s="961" t="s">
        <v>5179</v>
      </c>
    </row>
    <row r="1558" spans="12:13">
      <c r="L1558" s="961" t="s">
        <v>5180</v>
      </c>
      <c r="M1558" s="961" t="s">
        <v>4267</v>
      </c>
    </row>
  </sheetData>
  <autoFilter ref="A1:AK1558" xr:uid="{00000000-0009-0000-0000-00002C000000}"/>
  <sortState xmlns:xlrd2="http://schemas.microsoft.com/office/spreadsheetml/2017/richdata2" ref="E2:F76">
    <sortCondition ref="E2:E76"/>
  </sortState>
  <pageMargins left="0.7" right="0.7" top="0.78740157500000008" bottom="0.78740157500000008" header="0.3" footer="0.3"/>
  <pageSetup paperSize="9" orientation="portrait" horizontalDpi="0" verticalDpi="0"/>
  <headerFooter>
    <oddHeader>&amp;R&amp;"Calibri"&amp;8&amp;K000000 INTERNAL&amp;1#_x000D_</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654"/>
  <sheetViews>
    <sheetView showGridLines="0" workbookViewId="0">
      <pane xSplit="2" ySplit="3" topLeftCell="C4" activePane="bottomRight" state="frozen"/>
      <selection pane="bottomRight" activeCell="C4" sqref="C4"/>
      <selection pane="bottomLeft"/>
      <selection pane="topRight"/>
    </sheetView>
  </sheetViews>
  <sheetFormatPr defaultColWidth="12" defaultRowHeight="14.25"/>
  <cols>
    <col min="1" max="1" width="26.1640625" bestFit="1" customWidth="1"/>
    <col min="2" max="2" width="43.83203125" bestFit="1" customWidth="1"/>
    <col min="3" max="3" width="18.1640625" style="1422" bestFit="1" customWidth="1"/>
    <col min="4" max="5" width="16.1640625" style="1422" bestFit="1" customWidth="1"/>
    <col min="6" max="7" width="15.5" bestFit="1" customWidth="1"/>
    <col min="8" max="8" width="18.6640625" style="1421" bestFit="1" customWidth="1"/>
    <col min="9" max="9" width="14" style="1421" bestFit="1" customWidth="1"/>
    <col min="10" max="10" width="16.5" style="1421" bestFit="1" customWidth="1"/>
    <col min="11" max="11" width="14" style="1421" bestFit="1" customWidth="1"/>
    <col min="12" max="14" width="16.5" style="1421" bestFit="1" customWidth="1"/>
    <col min="15" max="16" width="18.1640625" style="1421" bestFit="1" customWidth="1"/>
    <col min="17" max="18" width="14.83203125" style="1421" bestFit="1" customWidth="1"/>
    <col min="19" max="19" width="16.83203125" style="1421" bestFit="1" customWidth="1"/>
    <col min="20" max="20" width="14.83203125" style="1421" bestFit="1" customWidth="1"/>
    <col min="21" max="22" width="16.83203125" style="1421" bestFit="1" customWidth="1"/>
    <col min="23" max="24" width="14.5" style="1421" bestFit="1" customWidth="1"/>
    <col min="25" max="25" width="17" style="1421" bestFit="1" customWidth="1"/>
    <col min="26" max="26" width="14.5" style="1421" bestFit="1" customWidth="1"/>
    <col min="27" max="27" width="14.6640625" style="1421" bestFit="1" customWidth="1"/>
    <col min="28" max="28" width="14.5" style="1421" bestFit="1" customWidth="1"/>
    <col min="29" max="29" width="16.83203125" style="1421" bestFit="1" customWidth="1"/>
    <col min="30" max="37" width="2.33203125" style="1421" bestFit="1" customWidth="1"/>
    <col min="38" max="40" width="3.5" style="1421" bestFit="1" customWidth="1"/>
    <col min="41" max="41" width="16.33203125" style="1421" bestFit="1" customWidth="1"/>
    <col min="42" max="16384" width="12" style="1421"/>
  </cols>
  <sheetData>
    <row r="1" spans="1:7" ht="21.75">
      <c r="A1" s="1423" t="s">
        <v>781</v>
      </c>
      <c r="B1" s="1423" t="s">
        <v>781</v>
      </c>
      <c r="C1" s="1424" t="s">
        <v>5181</v>
      </c>
      <c r="D1" s="1424" t="s">
        <v>5181</v>
      </c>
      <c r="E1" s="1424" t="s">
        <v>5181</v>
      </c>
      <c r="F1" s="1424" t="s">
        <v>5181</v>
      </c>
      <c r="G1" s="1424" t="s">
        <v>5181</v>
      </c>
    </row>
    <row r="2" spans="1:7">
      <c r="A2" s="1423" t="s">
        <v>781</v>
      </c>
      <c r="B2" s="1423" t="s">
        <v>5182</v>
      </c>
      <c r="C2" s="1425" t="s">
        <v>313</v>
      </c>
      <c r="D2" s="1426" t="s">
        <v>5183</v>
      </c>
      <c r="E2" s="1427" t="s">
        <v>5184</v>
      </c>
      <c r="F2" s="1426" t="s">
        <v>5185</v>
      </c>
      <c r="G2" s="1427" t="s">
        <v>5186</v>
      </c>
    </row>
    <row r="3" spans="1:7">
      <c r="A3" s="1423" t="s">
        <v>5187</v>
      </c>
      <c r="B3" s="1423" t="s">
        <v>5188</v>
      </c>
      <c r="C3" s="1428" t="s">
        <v>170</v>
      </c>
      <c r="D3" s="1428" t="s">
        <v>170</v>
      </c>
      <c r="E3" s="1428" t="s">
        <v>170</v>
      </c>
      <c r="F3" s="1429" t="s">
        <v>1873</v>
      </c>
      <c r="G3" s="1429" t="s">
        <v>1873</v>
      </c>
    </row>
    <row r="4" spans="1:7">
      <c r="A4" s="1430" t="s">
        <v>5189</v>
      </c>
      <c r="B4" s="1430" t="s">
        <v>5190</v>
      </c>
      <c r="C4" s="1431">
        <v>-19586.990000000002</v>
      </c>
      <c r="D4" s="1431">
        <v>-11097.65</v>
      </c>
      <c r="E4" s="1432">
        <v>-11097.65</v>
      </c>
      <c r="F4" s="1433">
        <f t="shared" ref="F4:F67" si="0">IFERROR(D4/C4,"")</f>
        <v>0.56658271638470226</v>
      </c>
      <c r="G4" s="1433">
        <f t="shared" ref="G4:G67" si="1">IFERROR(E4/C4,"")</f>
        <v>0.56658271638470226</v>
      </c>
    </row>
    <row r="5" spans="1:7">
      <c r="A5" s="1430" t="s">
        <v>5191</v>
      </c>
      <c r="B5" s="1430" t="s">
        <v>5190</v>
      </c>
      <c r="C5" s="1431">
        <v>-25932.75</v>
      </c>
      <c r="D5" s="1431">
        <v>-14713.55</v>
      </c>
      <c r="E5" s="1432">
        <v>-14713.55</v>
      </c>
      <c r="F5" s="1433">
        <f t="shared" si="0"/>
        <v>0.56737330209869752</v>
      </c>
      <c r="G5" s="1433">
        <f t="shared" si="1"/>
        <v>0.56737330209869752</v>
      </c>
    </row>
    <row r="6" spans="1:7">
      <c r="A6" s="1430" t="s">
        <v>5192</v>
      </c>
      <c r="B6" s="1430" t="s">
        <v>5193</v>
      </c>
      <c r="C6" s="1431">
        <v>-3175450.29</v>
      </c>
      <c r="D6" s="1431">
        <v>-649603.61</v>
      </c>
      <c r="E6" s="1432">
        <v>-623251.63</v>
      </c>
      <c r="F6" s="1433">
        <f t="shared" si="0"/>
        <v>0.20457054926846296</v>
      </c>
      <c r="G6" s="1433">
        <f t="shared" si="1"/>
        <v>0.19627188999390696</v>
      </c>
    </row>
    <row r="7" spans="1:7">
      <c r="A7" s="1430" t="s">
        <v>5194</v>
      </c>
      <c r="B7" s="1430" t="s">
        <v>5194</v>
      </c>
      <c r="C7" s="1431">
        <v>-55299.72</v>
      </c>
      <c r="D7" s="1431">
        <v>-29949.64</v>
      </c>
      <c r="E7" s="1432">
        <v>-13463.61</v>
      </c>
      <c r="F7" s="1433">
        <f t="shared" si="0"/>
        <v>0.54158755234203715</v>
      </c>
      <c r="G7" s="1433">
        <f t="shared" si="1"/>
        <v>0.24346615136568503</v>
      </c>
    </row>
    <row r="8" spans="1:7">
      <c r="A8" s="1430" t="s">
        <v>5195</v>
      </c>
      <c r="B8" s="1430" t="s">
        <v>5193</v>
      </c>
      <c r="C8" s="1431">
        <v>-159813.07999999999</v>
      </c>
      <c r="D8" s="1431">
        <v>-45046.73</v>
      </c>
      <c r="E8" s="1432">
        <v>-45046.73</v>
      </c>
      <c r="F8" s="1433">
        <f t="shared" si="0"/>
        <v>0.28187135871481861</v>
      </c>
      <c r="G8" s="1433">
        <f t="shared" si="1"/>
        <v>0.28187135871481861</v>
      </c>
    </row>
    <row r="9" spans="1:7">
      <c r="A9" s="1430" t="s">
        <v>5196</v>
      </c>
      <c r="B9" s="1430" t="s">
        <v>5197</v>
      </c>
      <c r="C9" s="1431">
        <v>-5018109.3899999997</v>
      </c>
      <c r="D9" s="1431">
        <v>-2900553.48</v>
      </c>
      <c r="E9" s="1432">
        <v>-2903779.55</v>
      </c>
      <c r="F9" s="1433">
        <f t="shared" si="0"/>
        <v>0.57801718826221127</v>
      </c>
      <c r="G9" s="1433">
        <f t="shared" si="1"/>
        <v>0.57866007380919215</v>
      </c>
    </row>
    <row r="10" spans="1:7">
      <c r="A10" s="1430" t="s">
        <v>5198</v>
      </c>
      <c r="B10" s="1430" t="s">
        <v>5197</v>
      </c>
      <c r="C10" s="1431">
        <v>-7004</v>
      </c>
      <c r="D10" s="1431">
        <v>1887</v>
      </c>
      <c r="E10" s="1432">
        <v>1887</v>
      </c>
      <c r="F10" s="1433">
        <f t="shared" si="0"/>
        <v>-0.26941747572815533</v>
      </c>
      <c r="G10" s="1433">
        <f t="shared" si="1"/>
        <v>-0.26941747572815533</v>
      </c>
    </row>
    <row r="11" spans="1:7">
      <c r="A11" s="1430" t="s">
        <v>5199</v>
      </c>
      <c r="B11" s="1430" t="s">
        <v>5197</v>
      </c>
      <c r="C11" s="1431">
        <v>-985429.57</v>
      </c>
      <c r="D11" s="1431">
        <v>-518309.21</v>
      </c>
      <c r="E11" s="1432">
        <v>-516358.05</v>
      </c>
      <c r="F11" s="1433">
        <f t="shared" si="0"/>
        <v>0.5259728607494496</v>
      </c>
      <c r="G11" s="1433">
        <f t="shared" si="1"/>
        <v>0.52399285115830252</v>
      </c>
    </row>
    <row r="12" spans="1:7">
      <c r="A12" s="1430" t="s">
        <v>5200</v>
      </c>
      <c r="B12" s="1430" t="s">
        <v>5197</v>
      </c>
      <c r="C12" s="1431">
        <v>-4544474.26</v>
      </c>
      <c r="D12" s="1431">
        <v>-2345802.96</v>
      </c>
      <c r="E12" s="1432">
        <v>-2308795.9300000002</v>
      </c>
      <c r="F12" s="1433">
        <f t="shared" si="0"/>
        <v>0.51618797374374392</v>
      </c>
      <c r="G12" s="1433">
        <f t="shared" si="1"/>
        <v>0.50804467093625927</v>
      </c>
    </row>
    <row r="13" spans="1:7">
      <c r="A13" s="1430" t="s">
        <v>5201</v>
      </c>
      <c r="B13" s="1430" t="s">
        <v>5197</v>
      </c>
      <c r="C13" s="1431">
        <v>-18421.89</v>
      </c>
      <c r="D13" s="1431">
        <v>-12185.12</v>
      </c>
      <c r="E13" s="1432">
        <v>-12185.12</v>
      </c>
      <c r="F13" s="1433">
        <f t="shared" si="0"/>
        <v>0.66144787532658167</v>
      </c>
      <c r="G13" s="1433">
        <f t="shared" si="1"/>
        <v>0.66144787532658167</v>
      </c>
    </row>
    <row r="14" spans="1:7">
      <c r="A14" s="1430" t="s">
        <v>5202</v>
      </c>
      <c r="B14" s="1430" t="s">
        <v>5203</v>
      </c>
      <c r="C14" s="1431">
        <v>-2277010.2599999998</v>
      </c>
      <c r="D14" s="1431">
        <v>-1739714.55</v>
      </c>
      <c r="E14" s="1432">
        <v>-1647333.55</v>
      </c>
      <c r="F14" s="1433">
        <f t="shared" si="0"/>
        <v>0.76403456785477997</v>
      </c>
      <c r="G14" s="1433">
        <f t="shared" si="1"/>
        <v>0.72346338483340877</v>
      </c>
    </row>
    <row r="15" spans="1:7">
      <c r="A15" s="1430" t="s">
        <v>5204</v>
      </c>
      <c r="B15" s="1430" t="s">
        <v>5203</v>
      </c>
      <c r="C15" s="1431">
        <v>-11254534.4</v>
      </c>
      <c r="D15" s="1431">
        <v>-7635570.2199999997</v>
      </c>
      <c r="E15" s="1432">
        <v>-7601471.1299999999</v>
      </c>
      <c r="F15" s="1433">
        <f t="shared" si="0"/>
        <v>0.67844390079788641</v>
      </c>
      <c r="G15" s="1433">
        <f t="shared" si="1"/>
        <v>0.67541409176376055</v>
      </c>
    </row>
    <row r="16" spans="1:7">
      <c r="A16" s="1430" t="s">
        <v>5205</v>
      </c>
      <c r="B16" s="1430" t="s">
        <v>5190</v>
      </c>
      <c r="C16" s="1431">
        <v>-277178.38</v>
      </c>
      <c r="D16" s="1431">
        <v>-157480.76</v>
      </c>
      <c r="E16" s="1432">
        <v>-157480.76</v>
      </c>
      <c r="F16" s="1433">
        <f t="shared" si="0"/>
        <v>0.56815672275738105</v>
      </c>
      <c r="G16" s="1433">
        <f t="shared" si="1"/>
        <v>0.56815672275738105</v>
      </c>
    </row>
    <row r="17" spans="1:7">
      <c r="A17" s="1430" t="s">
        <v>5206</v>
      </c>
      <c r="B17" s="1430" t="s">
        <v>5207</v>
      </c>
      <c r="C17" s="1431">
        <v>-836634.88</v>
      </c>
      <c r="D17" s="1431">
        <v>-610022.35</v>
      </c>
      <c r="E17" s="1432">
        <v>-610022.35</v>
      </c>
      <c r="F17" s="1433">
        <f t="shared" si="0"/>
        <v>0.72913807992322766</v>
      </c>
      <c r="G17" s="1433">
        <f t="shared" si="1"/>
        <v>0.72913807992322766</v>
      </c>
    </row>
    <row r="18" spans="1:7">
      <c r="A18" s="1430" t="s">
        <v>5208</v>
      </c>
      <c r="B18" s="1430" t="s">
        <v>5208</v>
      </c>
      <c r="C18" s="1431">
        <v>-390801.41</v>
      </c>
      <c r="D18" s="1431">
        <v>-301496.14</v>
      </c>
      <c r="E18" s="1432">
        <v>-301496.14</v>
      </c>
      <c r="F18" s="1433">
        <f t="shared" si="0"/>
        <v>0.77148170985360576</v>
      </c>
      <c r="G18" s="1433">
        <f t="shared" si="1"/>
        <v>0.77148170985360576</v>
      </c>
    </row>
    <row r="19" spans="1:7">
      <c r="A19" s="1430" t="s">
        <v>5209</v>
      </c>
      <c r="B19" s="1430" t="s">
        <v>5210</v>
      </c>
      <c r="C19" s="1431">
        <v>-101244.96</v>
      </c>
      <c r="D19" s="1431">
        <v>-5743.38</v>
      </c>
      <c r="E19" s="1432">
        <v>-6627.33</v>
      </c>
      <c r="F19" s="1433">
        <f t="shared" si="0"/>
        <v>5.6727564512840931E-2</v>
      </c>
      <c r="G19" s="1433">
        <f t="shared" si="1"/>
        <v>6.5458369483280945E-2</v>
      </c>
    </row>
    <row r="20" spans="1:7">
      <c r="A20" s="1430" t="s">
        <v>5211</v>
      </c>
      <c r="B20" s="1430" t="s">
        <v>5190</v>
      </c>
      <c r="C20" s="1431">
        <v>-60701.55</v>
      </c>
      <c r="D20" s="1431">
        <v>-34457.339999999997</v>
      </c>
      <c r="E20" s="1432">
        <v>-34457.339999999997</v>
      </c>
      <c r="F20" s="1433">
        <f t="shared" si="0"/>
        <v>0.56765173212216158</v>
      </c>
      <c r="G20" s="1433">
        <f t="shared" si="1"/>
        <v>0.56765173212216158</v>
      </c>
    </row>
    <row r="21" spans="1:7">
      <c r="A21" s="1430" t="s">
        <v>5212</v>
      </c>
      <c r="B21" s="1430" t="s">
        <v>5203</v>
      </c>
      <c r="C21" s="1431">
        <v>-931244.25</v>
      </c>
      <c r="D21" s="1431">
        <v>-545135.47</v>
      </c>
      <c r="E21" s="1432">
        <v>-526231.12</v>
      </c>
      <c r="F21" s="1433">
        <f t="shared" si="0"/>
        <v>0.5853839849212491</v>
      </c>
      <c r="G21" s="1433">
        <f t="shared" si="1"/>
        <v>0.56508388642399676</v>
      </c>
    </row>
    <row r="22" spans="1:7">
      <c r="A22" s="1430" t="s">
        <v>5213</v>
      </c>
      <c r="B22" s="1430" t="s">
        <v>5214</v>
      </c>
      <c r="C22" s="1431">
        <v>-345057.65</v>
      </c>
      <c r="D22" s="1431">
        <v>-116301.6</v>
      </c>
      <c r="E22" s="1432">
        <v>-112101.6</v>
      </c>
      <c r="F22" s="1433">
        <f t="shared" si="0"/>
        <v>0.33704976545223675</v>
      </c>
      <c r="G22" s="1433">
        <f t="shared" si="1"/>
        <v>0.32487788634739728</v>
      </c>
    </row>
    <row r="23" spans="1:7">
      <c r="A23" s="1430" t="s">
        <v>5215</v>
      </c>
      <c r="B23" s="1430" t="s">
        <v>5215</v>
      </c>
      <c r="C23" s="1431">
        <v>-108108</v>
      </c>
      <c r="D23" s="1431">
        <v>-56694</v>
      </c>
      <c r="E23" s="1432">
        <v>-56694</v>
      </c>
      <c r="F23" s="1433">
        <f t="shared" si="0"/>
        <v>0.52442002442002444</v>
      </c>
      <c r="G23" s="1433">
        <f t="shared" si="1"/>
        <v>0.52442002442002444</v>
      </c>
    </row>
    <row r="24" spans="1:7">
      <c r="A24" s="1430" t="s">
        <v>5216</v>
      </c>
      <c r="B24" s="1430" t="s">
        <v>5217</v>
      </c>
      <c r="C24" s="1431">
        <v>-2475491.4900000002</v>
      </c>
      <c r="D24" s="1431">
        <v>-1294633.82</v>
      </c>
      <c r="E24" s="1432">
        <v>-1151104.47</v>
      </c>
      <c r="F24" s="1433">
        <f t="shared" si="0"/>
        <v>0.52298051729517359</v>
      </c>
      <c r="G24" s="1433">
        <f t="shared" si="1"/>
        <v>0.46500037453168536</v>
      </c>
    </row>
    <row r="25" spans="1:7">
      <c r="A25" s="1430" t="s">
        <v>5218</v>
      </c>
      <c r="B25" s="1430" t="s">
        <v>5219</v>
      </c>
      <c r="C25" s="1431">
        <v>-2499519.91</v>
      </c>
      <c r="D25" s="1431">
        <v>-969649.71</v>
      </c>
      <c r="E25" s="1432">
        <v>-968745.9</v>
      </c>
      <c r="F25" s="1433">
        <f t="shared" si="0"/>
        <v>0.38793438136686015</v>
      </c>
      <c r="G25" s="1433">
        <f t="shared" si="1"/>
        <v>0.38757278792790251</v>
      </c>
    </row>
    <row r="26" spans="1:7">
      <c r="A26" s="1430" t="s">
        <v>5220</v>
      </c>
      <c r="B26" s="1430" t="s">
        <v>5220</v>
      </c>
      <c r="C26" s="1431">
        <v>-1347005.18</v>
      </c>
      <c r="D26" s="1431">
        <v>-807478.83</v>
      </c>
      <c r="E26" s="1432">
        <v>-616530.17000000004</v>
      </c>
      <c r="F26" s="1433">
        <f t="shared" si="0"/>
        <v>0.59946230496307373</v>
      </c>
      <c r="G26" s="1433">
        <f t="shared" si="1"/>
        <v>0.45770437942933528</v>
      </c>
    </row>
    <row r="27" spans="1:7">
      <c r="A27" s="1430" t="s">
        <v>5221</v>
      </c>
      <c r="B27" s="1430" t="s">
        <v>5222</v>
      </c>
      <c r="C27" s="1431">
        <v>-2237620.0699999998</v>
      </c>
      <c r="D27" s="1431">
        <v>-571235.91</v>
      </c>
      <c r="E27" s="1432">
        <v>-571235.91</v>
      </c>
      <c r="F27" s="1433">
        <f t="shared" si="0"/>
        <v>0.25528726599238988</v>
      </c>
      <c r="G27" s="1433">
        <f t="shared" si="1"/>
        <v>0.25528726599238988</v>
      </c>
    </row>
    <row r="28" spans="1:7">
      <c r="A28" s="1430" t="s">
        <v>5223</v>
      </c>
      <c r="B28" s="1430" t="s">
        <v>5224</v>
      </c>
      <c r="C28" s="1431">
        <v>-542700.11</v>
      </c>
      <c r="D28" s="1431">
        <v>-49967.14</v>
      </c>
      <c r="E28" s="1432">
        <v>-49967.14</v>
      </c>
      <c r="F28" s="1433">
        <f t="shared" si="0"/>
        <v>9.2071365159664326E-2</v>
      </c>
      <c r="G28" s="1433">
        <f t="shared" si="1"/>
        <v>9.2071365159664326E-2</v>
      </c>
    </row>
    <row r="29" spans="1:7">
      <c r="A29" s="1430" t="s">
        <v>5225</v>
      </c>
      <c r="B29" s="1430" t="s">
        <v>5190</v>
      </c>
      <c r="C29" s="1431">
        <v>-73276.679999999993</v>
      </c>
      <c r="D29" s="1431">
        <v>-41557.94</v>
      </c>
      <c r="E29" s="1432">
        <v>-41557.94</v>
      </c>
      <c r="F29" s="1433">
        <f t="shared" si="0"/>
        <v>0.56713732117776083</v>
      </c>
      <c r="G29" s="1433">
        <f t="shared" si="1"/>
        <v>0.56713732117776083</v>
      </c>
    </row>
    <row r="30" spans="1:7">
      <c r="A30" s="1430" t="s">
        <v>5226</v>
      </c>
      <c r="B30" s="1430" t="s">
        <v>5190</v>
      </c>
      <c r="C30" s="1431">
        <v>-50946.239999999998</v>
      </c>
      <c r="D30" s="1431">
        <v>-29165.88</v>
      </c>
      <c r="E30" s="1432">
        <v>-29165.88</v>
      </c>
      <c r="F30" s="1433">
        <f t="shared" si="0"/>
        <v>0.57248346492302482</v>
      </c>
      <c r="G30" s="1433">
        <f t="shared" si="1"/>
        <v>0.57248346492302482</v>
      </c>
    </row>
    <row r="31" spans="1:7">
      <c r="A31" s="1430" t="s">
        <v>5227</v>
      </c>
      <c r="B31" s="1430" t="s">
        <v>5228</v>
      </c>
      <c r="C31" s="1431">
        <v>-512209.93</v>
      </c>
      <c r="D31" s="1431">
        <v>-357577.84</v>
      </c>
      <c r="E31" s="1432">
        <v>-357577.84</v>
      </c>
      <c r="F31" s="1433">
        <f t="shared" si="0"/>
        <v>0.69810798084293291</v>
      </c>
      <c r="G31" s="1433">
        <f t="shared" si="1"/>
        <v>0.69810798084293291</v>
      </c>
    </row>
    <row r="32" spans="1:7">
      <c r="A32" s="1430" t="s">
        <v>5229</v>
      </c>
      <c r="B32" s="1430" t="s">
        <v>5230</v>
      </c>
      <c r="C32" s="1431">
        <v>-29349.91</v>
      </c>
      <c r="D32" s="1431">
        <v>-3887.8</v>
      </c>
      <c r="E32" s="1432">
        <v>-3887.8</v>
      </c>
      <c r="F32" s="1433">
        <f t="shared" si="0"/>
        <v>0.13246377927564343</v>
      </c>
      <c r="G32" s="1433">
        <f t="shared" si="1"/>
        <v>0.13246377927564343</v>
      </c>
    </row>
    <row r="33" spans="1:7">
      <c r="A33" s="1430" t="s">
        <v>5231</v>
      </c>
      <c r="B33" s="1430" t="s">
        <v>5232</v>
      </c>
      <c r="C33" s="1431">
        <v>-198353.69</v>
      </c>
      <c r="D33" s="1431">
        <v>-115327.52</v>
      </c>
      <c r="E33" s="1432">
        <v>-115327.52</v>
      </c>
      <c r="F33" s="1433">
        <f t="shared" si="0"/>
        <v>0.58142361757928473</v>
      </c>
      <c r="G33" s="1433">
        <f t="shared" si="1"/>
        <v>0.58142361757928473</v>
      </c>
    </row>
    <row r="34" spans="1:7">
      <c r="A34" s="1430" t="s">
        <v>5233</v>
      </c>
      <c r="B34" s="1430" t="s">
        <v>5234</v>
      </c>
      <c r="C34" s="1431"/>
      <c r="D34" s="1431"/>
      <c r="E34" s="1432">
        <v>709.82</v>
      </c>
      <c r="F34" s="1433" t="str">
        <f t="shared" si="0"/>
        <v/>
      </c>
      <c r="G34" s="1433" t="str">
        <f t="shared" si="1"/>
        <v/>
      </c>
    </row>
    <row r="35" spans="1:7">
      <c r="A35" s="1430" t="s">
        <v>5235</v>
      </c>
      <c r="B35" s="1430" t="s">
        <v>5236</v>
      </c>
      <c r="C35" s="1431">
        <v>-1078631.44</v>
      </c>
      <c r="D35" s="1431">
        <v>-413414.38</v>
      </c>
      <c r="E35" s="1432">
        <v>-409504.91</v>
      </c>
      <c r="F35" s="1433">
        <f t="shared" si="0"/>
        <v>0.38327677524400738</v>
      </c>
      <c r="G35" s="1433">
        <f t="shared" si="1"/>
        <v>0.37965230273651213</v>
      </c>
    </row>
    <row r="36" spans="1:7">
      <c r="A36" s="1430" t="s">
        <v>5237</v>
      </c>
      <c r="B36" s="1430" t="s">
        <v>5236</v>
      </c>
      <c r="C36" s="1431">
        <v>-562091.02</v>
      </c>
      <c r="D36" s="1431">
        <v>-171811.79</v>
      </c>
      <c r="E36" s="1432">
        <v>-150260.06</v>
      </c>
      <c r="F36" s="1433">
        <f t="shared" si="0"/>
        <v>0.30566542408024949</v>
      </c>
      <c r="G36" s="1433">
        <f t="shared" si="1"/>
        <v>0.2673233598359212</v>
      </c>
    </row>
    <row r="37" spans="1:7">
      <c r="A37" s="1430" t="s">
        <v>5238</v>
      </c>
      <c r="B37" s="1430" t="s">
        <v>5238</v>
      </c>
      <c r="C37" s="1431">
        <v>-279893</v>
      </c>
      <c r="D37" s="1431">
        <v>-120628.12</v>
      </c>
      <c r="E37" s="1432">
        <v>-120628.12</v>
      </c>
      <c r="F37" s="1433">
        <f t="shared" si="0"/>
        <v>0.43097940998881712</v>
      </c>
      <c r="G37" s="1433">
        <f t="shared" si="1"/>
        <v>0.43097940998881712</v>
      </c>
    </row>
    <row r="38" spans="1:7">
      <c r="A38" s="1430" t="s">
        <v>5239</v>
      </c>
      <c r="B38" s="1430" t="s">
        <v>5240</v>
      </c>
      <c r="C38" s="1431">
        <v>-16807.04</v>
      </c>
      <c r="D38" s="1431">
        <v>-7977.46</v>
      </c>
      <c r="E38" s="1432">
        <v>-7977.46</v>
      </c>
      <c r="F38" s="1433">
        <f t="shared" si="0"/>
        <v>0.47464990860972545</v>
      </c>
      <c r="G38" s="1433">
        <f t="shared" si="1"/>
        <v>0.47464990860972545</v>
      </c>
    </row>
    <row r="39" spans="1:7">
      <c r="A39" s="1430" t="s">
        <v>5241</v>
      </c>
      <c r="B39" s="1430" t="s">
        <v>5242</v>
      </c>
      <c r="C39" s="1431">
        <v>-1889308.74</v>
      </c>
      <c r="D39" s="1431">
        <v>-1258731.96</v>
      </c>
      <c r="E39" s="1432">
        <v>-1251914.8899999999</v>
      </c>
      <c r="F39" s="1433">
        <f t="shared" si="0"/>
        <v>0.66623942045597051</v>
      </c>
      <c r="G39" s="1433">
        <f t="shared" si="1"/>
        <v>0.66263118541440713</v>
      </c>
    </row>
    <row r="40" spans="1:7">
      <c r="A40" s="1430" t="s">
        <v>5243</v>
      </c>
      <c r="B40" s="1430" t="s">
        <v>5244</v>
      </c>
      <c r="C40" s="1431">
        <v>-1631985.35</v>
      </c>
      <c r="D40" s="1431">
        <v>-1476239.71</v>
      </c>
      <c r="E40" s="1432">
        <v>-1284468.42</v>
      </c>
      <c r="F40" s="1433">
        <f t="shared" si="0"/>
        <v>0.90456676587200979</v>
      </c>
      <c r="G40" s="1433">
        <f t="shared" si="1"/>
        <v>0.7870587931441908</v>
      </c>
    </row>
    <row r="41" spans="1:7">
      <c r="A41" s="1430" t="s">
        <v>5245</v>
      </c>
      <c r="B41" s="1430" t="s">
        <v>5246</v>
      </c>
      <c r="C41" s="1431">
        <v>-92420.21</v>
      </c>
      <c r="D41" s="1431">
        <v>-60970.61</v>
      </c>
      <c r="E41" s="1432">
        <v>-60095.360000000001</v>
      </c>
      <c r="F41" s="1433">
        <f t="shared" si="0"/>
        <v>0.65971079269350286</v>
      </c>
      <c r="G41" s="1433">
        <f t="shared" si="1"/>
        <v>0.6502404614748224</v>
      </c>
    </row>
    <row r="42" spans="1:7">
      <c r="A42" s="1430" t="s">
        <v>5247</v>
      </c>
      <c r="B42" s="1430" t="s">
        <v>5247</v>
      </c>
      <c r="C42" s="1431">
        <v>-165490.67000000001</v>
      </c>
      <c r="D42" s="1431">
        <v>-103241.39</v>
      </c>
      <c r="E42" s="1432">
        <v>-103241.39</v>
      </c>
      <c r="F42" s="1433">
        <f t="shared" si="0"/>
        <v>0.6238502146374777</v>
      </c>
      <c r="G42" s="1433">
        <f t="shared" si="1"/>
        <v>0.6238502146374777</v>
      </c>
    </row>
    <row r="43" spans="1:7">
      <c r="A43" s="1430" t="s">
        <v>5248</v>
      </c>
      <c r="B43" s="1430" t="s">
        <v>5207</v>
      </c>
      <c r="C43" s="1431">
        <v>-1247914.3700000001</v>
      </c>
      <c r="D43" s="1431">
        <v>-804083.76</v>
      </c>
      <c r="E43" s="1432">
        <v>-804083.76</v>
      </c>
      <c r="F43" s="1433">
        <f t="shared" si="0"/>
        <v>0.6443420953634823</v>
      </c>
      <c r="G43" s="1433">
        <f t="shared" si="1"/>
        <v>0.6443420953634823</v>
      </c>
    </row>
    <row r="44" spans="1:7">
      <c r="A44" s="1430" t="s">
        <v>5249</v>
      </c>
      <c r="B44" s="1430" t="s">
        <v>5249</v>
      </c>
      <c r="C44" s="1431">
        <v>-984064.06</v>
      </c>
      <c r="D44" s="1431">
        <v>-506473.99</v>
      </c>
      <c r="E44" s="1432">
        <v>-503001.17</v>
      </c>
      <c r="F44" s="1433">
        <f t="shared" si="0"/>
        <v>0.51467583319728183</v>
      </c>
      <c r="G44" s="1433">
        <f t="shared" si="1"/>
        <v>0.51114677432686639</v>
      </c>
    </row>
    <row r="45" spans="1:7">
      <c r="A45" s="1430" t="s">
        <v>5250</v>
      </c>
      <c r="B45" s="1430" t="s">
        <v>5250</v>
      </c>
      <c r="C45" s="1431">
        <v>-93001.15</v>
      </c>
      <c r="D45" s="1431">
        <v>-33739.72</v>
      </c>
      <c r="E45" s="1432">
        <v>-33739.72</v>
      </c>
      <c r="F45" s="1433">
        <f t="shared" si="0"/>
        <v>0.36278820208137214</v>
      </c>
      <c r="G45" s="1433">
        <f t="shared" si="1"/>
        <v>0.36278820208137214</v>
      </c>
    </row>
    <row r="46" spans="1:7">
      <c r="A46" s="1430" t="s">
        <v>5251</v>
      </c>
      <c r="B46" s="1430" t="s">
        <v>5251</v>
      </c>
      <c r="C46" s="1431">
        <v>-48393047.579999998</v>
      </c>
      <c r="D46" s="1431">
        <v>-31313711.550000001</v>
      </c>
      <c r="E46" s="1432">
        <v>-31015238.5</v>
      </c>
      <c r="F46" s="1433">
        <f t="shared" si="0"/>
        <v>0.64707045982657663</v>
      </c>
      <c r="G46" s="1433">
        <f t="shared" si="1"/>
        <v>0.64090277531556117</v>
      </c>
    </row>
    <row r="47" spans="1:7">
      <c r="A47" s="1430" t="s">
        <v>5252</v>
      </c>
      <c r="B47" s="1430" t="s">
        <v>5253</v>
      </c>
      <c r="C47" s="1431">
        <v>-33696943.460000001</v>
      </c>
      <c r="D47" s="1431">
        <v>-18595047.879999999</v>
      </c>
      <c r="E47" s="1432">
        <v>-16581136.689999999</v>
      </c>
      <c r="F47" s="1433">
        <f t="shared" si="0"/>
        <v>0.55183188653514748</v>
      </c>
      <c r="G47" s="1433">
        <f t="shared" si="1"/>
        <v>0.4920664899379571</v>
      </c>
    </row>
    <row r="48" spans="1:7">
      <c r="A48" s="1430" t="s">
        <v>5254</v>
      </c>
      <c r="B48" s="1430" t="s">
        <v>5255</v>
      </c>
      <c r="C48" s="1431">
        <v>-573268.30000000005</v>
      </c>
      <c r="D48" s="1431">
        <v>-213536.66</v>
      </c>
      <c r="E48" s="1432">
        <v>-213536.66</v>
      </c>
      <c r="F48" s="1433">
        <f t="shared" si="0"/>
        <v>0.37248991440831453</v>
      </c>
      <c r="G48" s="1433">
        <f t="shared" si="1"/>
        <v>0.37248991440831453</v>
      </c>
    </row>
    <row r="49" spans="1:7">
      <c r="A49" s="1430" t="s">
        <v>5256</v>
      </c>
      <c r="B49" s="1430" t="s">
        <v>5207</v>
      </c>
      <c r="C49" s="1431">
        <v>-864102.23</v>
      </c>
      <c r="D49" s="1431">
        <v>-438678.6</v>
      </c>
      <c r="E49" s="1432">
        <v>-438678.6</v>
      </c>
      <c r="F49" s="1433">
        <f t="shared" si="0"/>
        <v>0.50766979272811275</v>
      </c>
      <c r="G49" s="1433">
        <f t="shared" si="1"/>
        <v>0.50766979272811275</v>
      </c>
    </row>
    <row r="50" spans="1:7">
      <c r="A50" s="1430" t="s">
        <v>5257</v>
      </c>
      <c r="B50" s="1430" t="s">
        <v>5207</v>
      </c>
      <c r="C50" s="1431">
        <v>-447315.28</v>
      </c>
      <c r="D50" s="1431">
        <v>-235375.23</v>
      </c>
      <c r="E50" s="1432">
        <v>-235375.23</v>
      </c>
      <c r="F50" s="1433">
        <f t="shared" si="0"/>
        <v>0.52619537164033381</v>
      </c>
      <c r="G50" s="1433">
        <f t="shared" si="1"/>
        <v>0.52619537164033381</v>
      </c>
    </row>
    <row r="51" spans="1:7">
      <c r="A51" s="1430" t="s">
        <v>5258</v>
      </c>
      <c r="B51" s="1430" t="s">
        <v>5259</v>
      </c>
      <c r="C51" s="1431">
        <v>-780003</v>
      </c>
      <c r="D51" s="1431">
        <v>-738910.45</v>
      </c>
      <c r="E51" s="1432">
        <v>-738910.45</v>
      </c>
      <c r="F51" s="1433">
        <f t="shared" si="0"/>
        <v>0.9473174462149504</v>
      </c>
      <c r="G51" s="1433">
        <f t="shared" si="1"/>
        <v>0.9473174462149504</v>
      </c>
    </row>
    <row r="52" spans="1:7">
      <c r="A52" s="1430" t="s">
        <v>5260</v>
      </c>
      <c r="B52" s="1430" t="s">
        <v>5190</v>
      </c>
      <c r="C52" s="1431">
        <v>-91998.44</v>
      </c>
      <c r="D52" s="1431">
        <v>-52478.239999999998</v>
      </c>
      <c r="E52" s="1432">
        <v>-52478.239999999998</v>
      </c>
      <c r="F52" s="1433">
        <f t="shared" si="0"/>
        <v>0.57042532460333017</v>
      </c>
      <c r="G52" s="1433">
        <f t="shared" si="1"/>
        <v>0.57042532460333017</v>
      </c>
    </row>
    <row r="53" spans="1:7">
      <c r="A53" s="1430" t="s">
        <v>5261</v>
      </c>
      <c r="B53" s="1430" t="s">
        <v>5262</v>
      </c>
      <c r="C53" s="1431">
        <v>-2184.4</v>
      </c>
      <c r="D53" s="1431">
        <v>-822.36</v>
      </c>
      <c r="E53" s="1432">
        <v>-822.36</v>
      </c>
      <c r="F53" s="1433">
        <f t="shared" si="0"/>
        <v>0.37646951107855703</v>
      </c>
      <c r="G53" s="1433">
        <f t="shared" si="1"/>
        <v>0.37646951107855703</v>
      </c>
    </row>
    <row r="54" spans="1:7">
      <c r="A54" s="1430" t="s">
        <v>5263</v>
      </c>
      <c r="B54" s="1430" t="s">
        <v>5263</v>
      </c>
      <c r="C54" s="1431">
        <v>-3476741.68</v>
      </c>
      <c r="D54" s="1431">
        <v>-2564544.0499999998</v>
      </c>
      <c r="E54" s="1432">
        <v>-2179073.2999999998</v>
      </c>
      <c r="F54" s="1433">
        <f t="shared" si="0"/>
        <v>0.73762858619970861</v>
      </c>
      <c r="G54" s="1433">
        <f t="shared" si="1"/>
        <v>0.62675732066467471</v>
      </c>
    </row>
    <row r="55" spans="1:7">
      <c r="A55" s="1430" t="s">
        <v>5264</v>
      </c>
      <c r="B55" s="1430" t="s">
        <v>5190</v>
      </c>
      <c r="C55" s="1431">
        <v>-125474.55</v>
      </c>
      <c r="D55" s="1431">
        <v>-71539.62</v>
      </c>
      <c r="E55" s="1432">
        <v>-71539.62</v>
      </c>
      <c r="F55" s="1433">
        <f t="shared" si="0"/>
        <v>0.57015243330221144</v>
      </c>
      <c r="G55" s="1433">
        <f t="shared" si="1"/>
        <v>0.57015243330221144</v>
      </c>
    </row>
    <row r="56" spans="1:7">
      <c r="A56" s="1430" t="s">
        <v>5265</v>
      </c>
      <c r="B56" s="1430" t="s">
        <v>5266</v>
      </c>
      <c r="C56" s="1431">
        <v>-3507430.17</v>
      </c>
      <c r="D56" s="1431">
        <v>-2115450.1800000002</v>
      </c>
      <c r="E56" s="1432">
        <v>-2095275.28</v>
      </c>
      <c r="F56" s="1433">
        <f t="shared" si="0"/>
        <v>0.60313394065376369</v>
      </c>
      <c r="G56" s="1433">
        <f t="shared" si="1"/>
        <v>0.59738189456242263</v>
      </c>
    </row>
    <row r="57" spans="1:7">
      <c r="A57" s="1430" t="s">
        <v>5267</v>
      </c>
      <c r="B57" s="1430" t="s">
        <v>5267</v>
      </c>
      <c r="C57" s="1431">
        <v>-517774.69</v>
      </c>
      <c r="D57" s="1431">
        <v>-281852.26</v>
      </c>
      <c r="E57" s="1432">
        <v>-279404.19</v>
      </c>
      <c r="F57" s="1433">
        <f t="shared" si="0"/>
        <v>0.54435310462935149</v>
      </c>
      <c r="G57" s="1433">
        <f t="shared" si="1"/>
        <v>0.53962504424463076</v>
      </c>
    </row>
    <row r="58" spans="1:7">
      <c r="A58" s="1430" t="s">
        <v>5268</v>
      </c>
      <c r="B58" s="1430" t="s">
        <v>5268</v>
      </c>
      <c r="C58" s="1431">
        <v>-39597.99</v>
      </c>
      <c r="D58" s="1431">
        <v>-3010.99</v>
      </c>
      <c r="E58" s="1432">
        <v>-2844.82</v>
      </c>
      <c r="F58" s="1433">
        <f t="shared" si="0"/>
        <v>7.6038960563402327E-2</v>
      </c>
      <c r="G58" s="1433">
        <f t="shared" si="1"/>
        <v>7.1842535441824201E-2</v>
      </c>
    </row>
    <row r="59" spans="1:7">
      <c r="A59" s="1430" t="s">
        <v>5269</v>
      </c>
      <c r="B59" s="1430" t="s">
        <v>5190</v>
      </c>
      <c r="C59" s="1431">
        <v>-545848.89</v>
      </c>
      <c r="D59" s="1431">
        <v>-324989.93</v>
      </c>
      <c r="E59" s="1432">
        <v>-319958.77</v>
      </c>
      <c r="F59" s="1433">
        <f t="shared" si="0"/>
        <v>0.595384429562548</v>
      </c>
      <c r="G59" s="1433">
        <f t="shared" si="1"/>
        <v>0.5861672998913674</v>
      </c>
    </row>
    <row r="60" spans="1:7">
      <c r="A60" s="1430" t="s">
        <v>5270</v>
      </c>
      <c r="B60" s="1430" t="s">
        <v>5271</v>
      </c>
      <c r="C60" s="1431">
        <v>-77293.38</v>
      </c>
      <c r="D60" s="1431">
        <v>-40457.93</v>
      </c>
      <c r="E60" s="1432">
        <v>-40044.85</v>
      </c>
      <c r="F60" s="1433">
        <f t="shared" si="0"/>
        <v>0.52343331343512212</v>
      </c>
      <c r="G60" s="1433">
        <f t="shared" si="1"/>
        <v>0.51808900063627694</v>
      </c>
    </row>
    <row r="61" spans="1:7">
      <c r="A61" s="1430" t="s">
        <v>5272</v>
      </c>
      <c r="B61" s="1430" t="s">
        <v>5272</v>
      </c>
      <c r="C61" s="1431">
        <v>-835912.31</v>
      </c>
      <c r="D61" s="1431">
        <v>-430770.87</v>
      </c>
      <c r="E61" s="1432">
        <v>-336701.2</v>
      </c>
      <c r="F61" s="1433">
        <f t="shared" si="0"/>
        <v>0.51533021448146876</v>
      </c>
      <c r="G61" s="1433">
        <f t="shared" si="1"/>
        <v>0.40279488167843824</v>
      </c>
    </row>
    <row r="62" spans="1:7">
      <c r="A62" s="1430" t="s">
        <v>5273</v>
      </c>
      <c r="B62" s="1430" t="s">
        <v>5273</v>
      </c>
      <c r="C62" s="1431">
        <v>-593641.02</v>
      </c>
      <c r="D62" s="1431">
        <v>-79979.11</v>
      </c>
      <c r="E62" s="1432">
        <v>-79582.61</v>
      </c>
      <c r="F62" s="1433">
        <f t="shared" si="0"/>
        <v>0.1347263873375866</v>
      </c>
      <c r="G62" s="1433">
        <f t="shared" si="1"/>
        <v>0.1340584752718065</v>
      </c>
    </row>
    <row r="63" spans="1:7">
      <c r="A63" s="1430" t="s">
        <v>5274</v>
      </c>
      <c r="B63" s="1430" t="s">
        <v>5275</v>
      </c>
      <c r="C63" s="1431">
        <v>-800411.4</v>
      </c>
      <c r="D63" s="1431">
        <v>-412210.38</v>
      </c>
      <c r="E63" s="1432">
        <v>-412210.38</v>
      </c>
      <c r="F63" s="1433">
        <f t="shared" si="0"/>
        <v>0.51499813720794085</v>
      </c>
      <c r="G63" s="1433">
        <f t="shared" si="1"/>
        <v>0.51499813720794085</v>
      </c>
    </row>
    <row r="64" spans="1:7">
      <c r="A64" s="1430" t="s">
        <v>5276</v>
      </c>
      <c r="B64" s="1430" t="s">
        <v>5266</v>
      </c>
      <c r="C64" s="1431">
        <v>-10043055.140000001</v>
      </c>
      <c r="D64" s="1431">
        <v>-8054732.4299999997</v>
      </c>
      <c r="E64" s="1432">
        <v>-8011609.75</v>
      </c>
      <c r="F64" s="1433">
        <f t="shared" si="0"/>
        <v>0.80202013408441764</v>
      </c>
      <c r="G64" s="1433">
        <f t="shared" si="1"/>
        <v>0.79772635301890815</v>
      </c>
    </row>
    <row r="65" spans="1:7">
      <c r="A65" s="1430" t="s">
        <v>5277</v>
      </c>
      <c r="B65" s="1430" t="s">
        <v>5278</v>
      </c>
      <c r="C65" s="1431">
        <v>-457510.44</v>
      </c>
      <c r="D65" s="1431">
        <v>-103688.99</v>
      </c>
      <c r="E65" s="1432">
        <v>-102740.51</v>
      </c>
      <c r="F65" s="1433">
        <f t="shared" si="0"/>
        <v>0.22663742930106689</v>
      </c>
      <c r="G65" s="1433">
        <f t="shared" si="1"/>
        <v>0.22456429628141381</v>
      </c>
    </row>
    <row r="66" spans="1:7">
      <c r="A66" s="1430" t="s">
        <v>5279</v>
      </c>
      <c r="B66" s="1430" t="s">
        <v>5279</v>
      </c>
      <c r="C66" s="1431">
        <v>-38905.53</v>
      </c>
      <c r="D66" s="1431">
        <v>-18113.490000000002</v>
      </c>
      <c r="E66" s="1432">
        <v>-18113.490000000002</v>
      </c>
      <c r="F66" s="1433">
        <f t="shared" si="0"/>
        <v>0.4655762304227703</v>
      </c>
      <c r="G66" s="1433">
        <f t="shared" si="1"/>
        <v>0.4655762304227703</v>
      </c>
    </row>
    <row r="67" spans="1:7">
      <c r="A67" s="1430" t="s">
        <v>5280</v>
      </c>
      <c r="B67" s="1430" t="s">
        <v>5279</v>
      </c>
      <c r="C67" s="1431">
        <v>-186093</v>
      </c>
      <c r="D67" s="1431">
        <v>-102314</v>
      </c>
      <c r="E67" s="1432">
        <v>-102314</v>
      </c>
      <c r="F67" s="1433">
        <f t="shared" si="0"/>
        <v>0.54980036863288784</v>
      </c>
      <c r="G67" s="1433">
        <f t="shared" si="1"/>
        <v>0.54980036863288784</v>
      </c>
    </row>
    <row r="68" spans="1:7">
      <c r="A68" s="1430" t="s">
        <v>5281</v>
      </c>
      <c r="B68" s="1430" t="s">
        <v>5282</v>
      </c>
      <c r="C68" s="1431">
        <v>-962093.61</v>
      </c>
      <c r="D68" s="1431">
        <v>-613705.77</v>
      </c>
      <c r="E68" s="1432">
        <v>-613705.77</v>
      </c>
      <c r="F68" s="1433">
        <f t="shared" ref="F68:F131" si="2">IFERROR(D68/C68,"")</f>
        <v>0.63788571467593469</v>
      </c>
      <c r="G68" s="1433">
        <f t="shared" ref="G68:G131" si="3">IFERROR(E68/C68,"")</f>
        <v>0.63788571467593469</v>
      </c>
    </row>
    <row r="69" spans="1:7">
      <c r="A69" s="1430" t="s">
        <v>5283</v>
      </c>
      <c r="B69" s="1430" t="s">
        <v>5282</v>
      </c>
      <c r="C69" s="1431">
        <v>-3885733.18</v>
      </c>
      <c r="D69" s="1431">
        <v>-1659466.55</v>
      </c>
      <c r="E69" s="1432">
        <v>-1650057.72</v>
      </c>
      <c r="F69" s="1433">
        <f t="shared" si="2"/>
        <v>0.42706652081551311</v>
      </c>
      <c r="G69" s="1433">
        <f t="shared" si="3"/>
        <v>0.42464514251593566</v>
      </c>
    </row>
    <row r="70" spans="1:7">
      <c r="A70" s="1430" t="s">
        <v>5284</v>
      </c>
      <c r="B70" s="1430" t="s">
        <v>5222</v>
      </c>
      <c r="C70" s="1431">
        <v>-7506014.0899999999</v>
      </c>
      <c r="D70" s="1431">
        <v>-2084410.21</v>
      </c>
      <c r="E70" s="1432">
        <v>-2084410.21</v>
      </c>
      <c r="F70" s="1433">
        <f t="shared" si="2"/>
        <v>0.27769868068553011</v>
      </c>
      <c r="G70" s="1433">
        <f t="shared" si="3"/>
        <v>0.27769868068553011</v>
      </c>
    </row>
    <row r="71" spans="1:7">
      <c r="A71" s="1430" t="s">
        <v>5285</v>
      </c>
      <c r="B71" s="1430" t="s">
        <v>5222</v>
      </c>
      <c r="C71" s="1431">
        <v>-478240.7</v>
      </c>
      <c r="D71" s="1431">
        <v>-10588.84</v>
      </c>
      <c r="E71" s="1432">
        <v>-10588.84</v>
      </c>
      <c r="F71" s="1433">
        <f t="shared" si="2"/>
        <v>2.2141235574471181E-2</v>
      </c>
      <c r="G71" s="1433">
        <f t="shared" si="3"/>
        <v>2.2141235574471181E-2</v>
      </c>
    </row>
    <row r="72" spans="1:7">
      <c r="A72" s="1430" t="s">
        <v>5286</v>
      </c>
      <c r="B72" s="1430" t="s">
        <v>5262</v>
      </c>
      <c r="C72" s="1431">
        <v>-3593.32</v>
      </c>
      <c r="D72" s="1431">
        <v>-1731.59</v>
      </c>
      <c r="E72" s="1432">
        <v>-1731.59</v>
      </c>
      <c r="F72" s="1433">
        <f t="shared" si="2"/>
        <v>0.48189139848385332</v>
      </c>
      <c r="G72" s="1433">
        <f t="shared" si="3"/>
        <v>0.48189139848385332</v>
      </c>
    </row>
    <row r="73" spans="1:7">
      <c r="A73" s="1430" t="s">
        <v>5287</v>
      </c>
      <c r="B73" s="1430" t="s">
        <v>5207</v>
      </c>
      <c r="C73" s="1431">
        <v>-1896623.61</v>
      </c>
      <c r="D73" s="1431">
        <v>-1233874.6599999999</v>
      </c>
      <c r="E73" s="1432">
        <v>-1233874.6599999999</v>
      </c>
      <c r="F73" s="1433">
        <f t="shared" si="2"/>
        <v>0.65056379847554457</v>
      </c>
      <c r="G73" s="1433">
        <f t="shared" si="3"/>
        <v>0.65056379847554457</v>
      </c>
    </row>
    <row r="74" spans="1:7">
      <c r="A74" s="1430" t="s">
        <v>5288</v>
      </c>
      <c r="B74" s="1430" t="s">
        <v>5253</v>
      </c>
      <c r="C74" s="1431">
        <v>-202506.74</v>
      </c>
      <c r="D74" s="1431">
        <v>-75847.16</v>
      </c>
      <c r="E74" s="1432">
        <v>-60016.77</v>
      </c>
      <c r="F74" s="1433">
        <f t="shared" si="2"/>
        <v>0.3745414103254045</v>
      </c>
      <c r="G74" s="1433">
        <f t="shared" si="3"/>
        <v>0.29636924677173709</v>
      </c>
    </row>
    <row r="75" spans="1:7">
      <c r="A75" s="1430" t="s">
        <v>5289</v>
      </c>
      <c r="B75" s="1430" t="s">
        <v>5290</v>
      </c>
      <c r="C75" s="1431">
        <v>-547255.05000000005</v>
      </c>
      <c r="D75" s="1431">
        <v>-172884.54</v>
      </c>
      <c r="E75" s="1432">
        <v>-172528.44</v>
      </c>
      <c r="F75" s="1433">
        <f t="shared" si="2"/>
        <v>0.31591218756227102</v>
      </c>
      <c r="G75" s="1433">
        <f t="shared" si="3"/>
        <v>0.31526148548103849</v>
      </c>
    </row>
    <row r="76" spans="1:7">
      <c r="A76" s="1430" t="s">
        <v>5291</v>
      </c>
      <c r="B76" s="1430" t="s">
        <v>5291</v>
      </c>
      <c r="C76" s="1431">
        <v>-94687.75</v>
      </c>
      <c r="D76" s="1431">
        <v>-20593.54</v>
      </c>
      <c r="E76" s="1432">
        <v>-20593.54</v>
      </c>
      <c r="F76" s="1433">
        <f t="shared" si="2"/>
        <v>0.21748895712486568</v>
      </c>
      <c r="G76" s="1433">
        <f t="shared" si="3"/>
        <v>0.21748895712486568</v>
      </c>
    </row>
    <row r="77" spans="1:7">
      <c r="A77" s="1430" t="s">
        <v>5292</v>
      </c>
      <c r="B77" s="1430" t="s">
        <v>5207</v>
      </c>
      <c r="C77" s="1431">
        <v>-1440437</v>
      </c>
      <c r="D77" s="1431">
        <v>-919256</v>
      </c>
      <c r="E77" s="1432">
        <v>-919256</v>
      </c>
      <c r="F77" s="1433">
        <f t="shared" si="2"/>
        <v>0.63817855275864199</v>
      </c>
      <c r="G77" s="1433">
        <f t="shared" si="3"/>
        <v>0.63817855275864199</v>
      </c>
    </row>
    <row r="78" spans="1:7">
      <c r="A78" s="1430" t="s">
        <v>5293</v>
      </c>
      <c r="B78" s="1430" t="s">
        <v>5207</v>
      </c>
      <c r="C78" s="1431">
        <v>-1462719.49</v>
      </c>
      <c r="D78" s="1431">
        <v>-422875.32</v>
      </c>
      <c r="E78" s="1432">
        <v>-422875.32</v>
      </c>
      <c r="F78" s="1433">
        <f t="shared" si="2"/>
        <v>0.28910212989641643</v>
      </c>
      <c r="G78" s="1433">
        <f t="shared" si="3"/>
        <v>0.28910212989641643</v>
      </c>
    </row>
    <row r="79" spans="1:7">
      <c r="A79" s="1430" t="s">
        <v>5294</v>
      </c>
      <c r="B79" s="1430" t="s">
        <v>5294</v>
      </c>
      <c r="C79" s="1431"/>
      <c r="D79" s="1431"/>
      <c r="E79" s="1432">
        <v>1266.21</v>
      </c>
      <c r="F79" s="1433" t="str">
        <f t="shared" si="2"/>
        <v/>
      </c>
      <c r="G79" s="1433" t="str">
        <f t="shared" si="3"/>
        <v/>
      </c>
    </row>
    <row r="80" spans="1:7">
      <c r="A80" s="1430" t="s">
        <v>5295</v>
      </c>
      <c r="B80" s="1430" t="s">
        <v>5262</v>
      </c>
      <c r="C80" s="1431">
        <v>-863139.1</v>
      </c>
      <c r="D80" s="1431">
        <v>-507668.01</v>
      </c>
      <c r="E80" s="1432">
        <v>-507664.02</v>
      </c>
      <c r="F80" s="1433">
        <f t="shared" si="2"/>
        <v>0.58816476973410203</v>
      </c>
      <c r="G80" s="1433">
        <f t="shared" si="3"/>
        <v>0.58816014707247077</v>
      </c>
    </row>
    <row r="81" spans="1:7">
      <c r="A81" s="1430" t="s">
        <v>5296</v>
      </c>
      <c r="B81" s="1430" t="s">
        <v>5297</v>
      </c>
      <c r="C81" s="1431">
        <v>-1072560.71</v>
      </c>
      <c r="D81" s="1431">
        <v>-689603.53</v>
      </c>
      <c r="E81" s="1432">
        <v>-689603.53</v>
      </c>
      <c r="F81" s="1433">
        <f t="shared" si="2"/>
        <v>0.64295057945950684</v>
      </c>
      <c r="G81" s="1433">
        <f t="shared" si="3"/>
        <v>0.64295057945950684</v>
      </c>
    </row>
    <row r="82" spans="1:7">
      <c r="A82" s="1430" t="s">
        <v>5298</v>
      </c>
      <c r="B82" s="1430" t="s">
        <v>5222</v>
      </c>
      <c r="C82" s="1431">
        <v>-4095675.14</v>
      </c>
      <c r="D82" s="1431">
        <v>-1567359.73</v>
      </c>
      <c r="E82" s="1432">
        <v>-1567359.73</v>
      </c>
      <c r="F82" s="1433">
        <f t="shared" si="2"/>
        <v>0.38268653553416349</v>
      </c>
      <c r="G82" s="1433">
        <f t="shared" si="3"/>
        <v>0.38268653553416349</v>
      </c>
    </row>
    <row r="83" spans="1:7">
      <c r="A83" s="1430" t="s">
        <v>5299</v>
      </c>
      <c r="B83" s="1430" t="s">
        <v>5299</v>
      </c>
      <c r="C83" s="1431">
        <v>-263436.52</v>
      </c>
      <c r="D83" s="1431">
        <v>-22318.74</v>
      </c>
      <c r="E83" s="1432">
        <v>-22318.74</v>
      </c>
      <c r="F83" s="1433">
        <f t="shared" si="2"/>
        <v>8.4721510897577901E-2</v>
      </c>
      <c r="G83" s="1433">
        <f t="shared" si="3"/>
        <v>8.4721510897577901E-2</v>
      </c>
    </row>
    <row r="84" spans="1:7">
      <c r="A84" s="1430" t="s">
        <v>5300</v>
      </c>
      <c r="B84" s="1430" t="s">
        <v>5190</v>
      </c>
      <c r="C84" s="1431">
        <v>-364842.69</v>
      </c>
      <c r="D84" s="1431">
        <v>-208788.9</v>
      </c>
      <c r="E84" s="1432">
        <v>-208788.9</v>
      </c>
      <c r="F84" s="1433">
        <f t="shared" si="2"/>
        <v>0.57227102453388878</v>
      </c>
      <c r="G84" s="1433">
        <f t="shared" si="3"/>
        <v>0.57227102453388878</v>
      </c>
    </row>
    <row r="85" spans="1:7">
      <c r="A85" s="1430" t="s">
        <v>5301</v>
      </c>
      <c r="B85" s="1430" t="s">
        <v>5302</v>
      </c>
      <c r="C85" s="1431">
        <v>-1071493.5900000001</v>
      </c>
      <c r="D85" s="1431">
        <v>990403.18</v>
      </c>
      <c r="E85" s="1432">
        <v>990403.18</v>
      </c>
      <c r="F85" s="1433">
        <f t="shared" si="2"/>
        <v>-0.92432020988571661</v>
      </c>
      <c r="G85" s="1433">
        <f t="shared" si="3"/>
        <v>-0.92432020988571661</v>
      </c>
    </row>
    <row r="86" spans="1:7">
      <c r="A86" s="1430" t="s">
        <v>5303</v>
      </c>
      <c r="B86" s="1430" t="s">
        <v>5302</v>
      </c>
      <c r="C86" s="1431">
        <v>-2374387.6800000002</v>
      </c>
      <c r="D86" s="1431">
        <v>-662248.31000000006</v>
      </c>
      <c r="E86" s="1432">
        <v>-582441.97</v>
      </c>
      <c r="F86" s="1433">
        <f t="shared" si="2"/>
        <v>0.2789133028183502</v>
      </c>
      <c r="G86" s="1433">
        <f t="shared" si="3"/>
        <v>0.24530196770562757</v>
      </c>
    </row>
    <row r="87" spans="1:7">
      <c r="A87" s="1430" t="s">
        <v>5304</v>
      </c>
      <c r="B87" s="1430" t="s">
        <v>5304</v>
      </c>
      <c r="C87" s="1431">
        <v>-834637.59</v>
      </c>
      <c r="D87" s="1431">
        <v>-190661.48</v>
      </c>
      <c r="E87" s="1432">
        <v>-171115.86</v>
      </c>
      <c r="F87" s="1433">
        <f t="shared" si="2"/>
        <v>0.22843624859982645</v>
      </c>
      <c r="G87" s="1433">
        <f t="shared" si="3"/>
        <v>0.20501815644320548</v>
      </c>
    </row>
    <row r="88" spans="1:7">
      <c r="A88" s="1430" t="s">
        <v>5305</v>
      </c>
      <c r="B88" s="1430" t="s">
        <v>5304</v>
      </c>
      <c r="C88" s="1431">
        <v>-926961.99</v>
      </c>
      <c r="D88" s="1431">
        <v>-473579.61</v>
      </c>
      <c r="E88" s="1432">
        <v>-473321.2</v>
      </c>
      <c r="F88" s="1433">
        <f t="shared" si="2"/>
        <v>0.51089431401604724</v>
      </c>
      <c r="G88" s="1433">
        <f t="shared" si="3"/>
        <v>0.51061554314648872</v>
      </c>
    </row>
    <row r="89" spans="1:7">
      <c r="A89" s="1430" t="s">
        <v>5306</v>
      </c>
      <c r="B89" s="1430" t="s">
        <v>5304</v>
      </c>
      <c r="C89" s="1431">
        <v>-633342.5</v>
      </c>
      <c r="D89" s="1431">
        <v>-271366.81</v>
      </c>
      <c r="E89" s="1432">
        <v>-271366.81</v>
      </c>
      <c r="F89" s="1433">
        <f t="shared" si="2"/>
        <v>0.42846770902000103</v>
      </c>
      <c r="G89" s="1433">
        <f t="shared" si="3"/>
        <v>0.42846770902000103</v>
      </c>
    </row>
    <row r="90" spans="1:7">
      <c r="A90" s="1430" t="s">
        <v>5307</v>
      </c>
      <c r="B90" s="1430" t="s">
        <v>5253</v>
      </c>
      <c r="C90" s="1431">
        <v>-22333275.350000001</v>
      </c>
      <c r="D90" s="1431">
        <v>-14975017.439999999</v>
      </c>
      <c r="E90" s="1432">
        <v>-14124880.779999999</v>
      </c>
      <c r="F90" s="1433">
        <f t="shared" si="2"/>
        <v>0.6705249098180307</v>
      </c>
      <c r="G90" s="1433">
        <f t="shared" si="3"/>
        <v>0.63245899039166231</v>
      </c>
    </row>
    <row r="91" spans="1:7">
      <c r="A91" s="1430" t="s">
        <v>5308</v>
      </c>
      <c r="B91" s="1430" t="s">
        <v>5190</v>
      </c>
      <c r="C91" s="1431">
        <v>-254979.68</v>
      </c>
      <c r="D91" s="1431">
        <v>-144943.6</v>
      </c>
      <c r="E91" s="1432">
        <v>-144943.6</v>
      </c>
      <c r="F91" s="1433">
        <f t="shared" si="2"/>
        <v>0.5684515722978396</v>
      </c>
      <c r="G91" s="1433">
        <f t="shared" si="3"/>
        <v>0.5684515722978396</v>
      </c>
    </row>
    <row r="92" spans="1:7">
      <c r="A92" s="1430" t="s">
        <v>5309</v>
      </c>
      <c r="B92" s="1430" t="s">
        <v>5310</v>
      </c>
      <c r="C92" s="1431">
        <v>-2166902</v>
      </c>
      <c r="D92" s="1431">
        <v>-1143534.1299999999</v>
      </c>
      <c r="E92" s="1432">
        <v>-1111189.21</v>
      </c>
      <c r="F92" s="1433">
        <f t="shared" si="2"/>
        <v>0.52772766373375446</v>
      </c>
      <c r="G92" s="1433">
        <f t="shared" si="3"/>
        <v>0.51280086039885509</v>
      </c>
    </row>
    <row r="93" spans="1:7">
      <c r="A93" s="1430" t="s">
        <v>5311</v>
      </c>
      <c r="B93" s="1430" t="s">
        <v>5310</v>
      </c>
      <c r="C93" s="1431">
        <v>-55400</v>
      </c>
      <c r="D93" s="1431">
        <v>-34078.480000000003</v>
      </c>
      <c r="E93" s="1432">
        <v>-34078.480000000003</v>
      </c>
      <c r="F93" s="1433">
        <f t="shared" si="2"/>
        <v>0.6151350180505416</v>
      </c>
      <c r="G93" s="1433">
        <f t="shared" si="3"/>
        <v>0.6151350180505416</v>
      </c>
    </row>
    <row r="94" spans="1:7">
      <c r="A94" s="1430" t="s">
        <v>5312</v>
      </c>
      <c r="B94" s="1430" t="s">
        <v>5313</v>
      </c>
      <c r="C94" s="1431">
        <v>-119295</v>
      </c>
      <c r="D94" s="1431">
        <v>-65712.28</v>
      </c>
      <c r="E94" s="1432">
        <v>-65712.28</v>
      </c>
      <c r="F94" s="1433">
        <f t="shared" si="2"/>
        <v>0.55083850957709879</v>
      </c>
      <c r="G94" s="1433">
        <f t="shared" si="3"/>
        <v>0.55083850957709879</v>
      </c>
    </row>
    <row r="95" spans="1:7">
      <c r="A95" s="1430" t="s">
        <v>5314</v>
      </c>
      <c r="B95" s="1430" t="s">
        <v>5313</v>
      </c>
      <c r="C95" s="1431">
        <v>-473337.09</v>
      </c>
      <c r="D95" s="1431">
        <v>-211417.8</v>
      </c>
      <c r="E95" s="1432">
        <v>-210448.37</v>
      </c>
      <c r="F95" s="1433">
        <f t="shared" si="2"/>
        <v>0.44665377902247205</v>
      </c>
      <c r="G95" s="1433">
        <f t="shared" si="3"/>
        <v>0.44460570372797109</v>
      </c>
    </row>
    <row r="96" spans="1:7">
      <c r="A96" s="1430" t="s">
        <v>5315</v>
      </c>
      <c r="B96" s="1430" t="s">
        <v>5315</v>
      </c>
      <c r="C96" s="1431">
        <v>-17955871.550000001</v>
      </c>
      <c r="D96" s="1431">
        <v>-7818634.5899999999</v>
      </c>
      <c r="E96" s="1432">
        <v>-7273413.2800000003</v>
      </c>
      <c r="F96" s="1433">
        <f t="shared" si="2"/>
        <v>0.43543609499701502</v>
      </c>
      <c r="G96" s="1433">
        <f t="shared" si="3"/>
        <v>0.4050715811675541</v>
      </c>
    </row>
    <row r="97" spans="1:7">
      <c r="A97" s="1430" t="s">
        <v>5316</v>
      </c>
      <c r="B97" s="1430" t="s">
        <v>5315</v>
      </c>
      <c r="C97" s="1431">
        <v>-538742.68000000005</v>
      </c>
      <c r="D97" s="1431">
        <v>-152910.62</v>
      </c>
      <c r="E97" s="1432">
        <v>-152910.62</v>
      </c>
      <c r="F97" s="1433">
        <f t="shared" si="2"/>
        <v>0.28382867308749321</v>
      </c>
      <c r="G97" s="1433">
        <f t="shared" si="3"/>
        <v>0.28382867308749321</v>
      </c>
    </row>
    <row r="98" spans="1:7">
      <c r="A98" s="1430" t="s">
        <v>5317</v>
      </c>
      <c r="B98" s="1430" t="s">
        <v>5318</v>
      </c>
      <c r="C98" s="1431">
        <v>-137771.06</v>
      </c>
      <c r="D98" s="1431">
        <v>-7558.35</v>
      </c>
      <c r="E98" s="1432">
        <v>-4916.5600000000004</v>
      </c>
      <c r="F98" s="1433">
        <f t="shared" si="2"/>
        <v>5.4861666884177276E-2</v>
      </c>
      <c r="G98" s="1433">
        <f t="shared" si="3"/>
        <v>3.568644967963519E-2</v>
      </c>
    </row>
    <row r="99" spans="1:7">
      <c r="A99" s="1430" t="s">
        <v>5319</v>
      </c>
      <c r="B99" s="1430" t="s">
        <v>5320</v>
      </c>
      <c r="C99" s="1431">
        <v>-500364</v>
      </c>
      <c r="D99" s="1431">
        <v>-211640.97</v>
      </c>
      <c r="E99" s="1432">
        <v>-211640.97</v>
      </c>
      <c r="F99" s="1433">
        <f t="shared" si="2"/>
        <v>0.42297401491714032</v>
      </c>
      <c r="G99" s="1433">
        <f t="shared" si="3"/>
        <v>0.42297401491714032</v>
      </c>
    </row>
    <row r="100" spans="1:7">
      <c r="A100" s="1430" t="s">
        <v>5321</v>
      </c>
      <c r="B100" s="1430" t="s">
        <v>5190</v>
      </c>
      <c r="C100" s="1431">
        <v>-1152633.47</v>
      </c>
      <c r="D100" s="1431">
        <v>-657717.03</v>
      </c>
      <c r="E100" s="1432">
        <v>-657717.03</v>
      </c>
      <c r="F100" s="1433">
        <f t="shared" si="2"/>
        <v>0.57062114463846003</v>
      </c>
      <c r="G100" s="1433">
        <f t="shared" si="3"/>
        <v>0.57062114463846003</v>
      </c>
    </row>
    <row r="101" spans="1:7">
      <c r="A101" s="1430" t="s">
        <v>5322</v>
      </c>
      <c r="B101" s="1430" t="s">
        <v>5323</v>
      </c>
      <c r="C101" s="1431">
        <v>-127296.02</v>
      </c>
      <c r="D101" s="1431">
        <v>-71290.399999999994</v>
      </c>
      <c r="E101" s="1432">
        <v>-70675.38</v>
      </c>
      <c r="F101" s="1433">
        <f t="shared" si="2"/>
        <v>0.56003636248800226</v>
      </c>
      <c r="G101" s="1433">
        <f t="shared" si="3"/>
        <v>0.55520494670611076</v>
      </c>
    </row>
    <row r="102" spans="1:7">
      <c r="A102" s="1430" t="s">
        <v>5324</v>
      </c>
      <c r="B102" s="1430" t="s">
        <v>5190</v>
      </c>
      <c r="C102" s="1431">
        <v>-175710</v>
      </c>
      <c r="D102" s="1431">
        <v>-108261.98</v>
      </c>
      <c r="E102" s="1432">
        <v>-105956.97</v>
      </c>
      <c r="F102" s="1433">
        <f t="shared" si="2"/>
        <v>0.61614011723863182</v>
      </c>
      <c r="G102" s="1433">
        <f t="shared" si="3"/>
        <v>0.60302185419156562</v>
      </c>
    </row>
    <row r="103" spans="1:7">
      <c r="A103" s="1430" t="s">
        <v>5325</v>
      </c>
      <c r="B103" s="1430" t="s">
        <v>5326</v>
      </c>
      <c r="C103" s="1431">
        <v>-1301576.49</v>
      </c>
      <c r="D103" s="1431">
        <v>-711087.73</v>
      </c>
      <c r="E103" s="1432">
        <v>-711087.73</v>
      </c>
      <c r="F103" s="1433">
        <f t="shared" si="2"/>
        <v>0.54632803793190821</v>
      </c>
      <c r="G103" s="1433">
        <f t="shared" si="3"/>
        <v>0.54632803793190821</v>
      </c>
    </row>
    <row r="104" spans="1:7">
      <c r="A104" s="1430" t="s">
        <v>5327</v>
      </c>
      <c r="B104" s="1430" t="s">
        <v>5327</v>
      </c>
      <c r="C104" s="1431">
        <v>-1616088.25</v>
      </c>
      <c r="D104" s="1431">
        <v>-798771.58</v>
      </c>
      <c r="E104" s="1432">
        <v>-798045.2</v>
      </c>
      <c r="F104" s="1433">
        <f t="shared" si="2"/>
        <v>0.4942623523189405</v>
      </c>
      <c r="G104" s="1433">
        <f t="shared" si="3"/>
        <v>0.49381288429019887</v>
      </c>
    </row>
    <row r="105" spans="1:7">
      <c r="A105" s="1430" t="s">
        <v>5328</v>
      </c>
      <c r="B105" s="1430" t="s">
        <v>5329</v>
      </c>
      <c r="C105" s="1431">
        <v>-15235537.75</v>
      </c>
      <c r="D105" s="1431">
        <v>-9500286.6699999999</v>
      </c>
      <c r="E105" s="1432">
        <v>-9495825.6999999993</v>
      </c>
      <c r="F105" s="1433">
        <f t="shared" si="2"/>
        <v>0.62356096817127438</v>
      </c>
      <c r="G105" s="1433">
        <f t="shared" si="3"/>
        <v>0.62326816787284056</v>
      </c>
    </row>
    <row r="106" spans="1:7">
      <c r="A106" s="1430" t="s">
        <v>5330</v>
      </c>
      <c r="B106" s="1430" t="s">
        <v>5330</v>
      </c>
      <c r="C106" s="1431">
        <v>-6601312.6699999999</v>
      </c>
      <c r="D106" s="1431">
        <v>-4756091.08</v>
      </c>
      <c r="E106" s="1432">
        <v>-4648354.21</v>
      </c>
      <c r="F106" s="1433">
        <f t="shared" si="2"/>
        <v>0.72047656545860905</v>
      </c>
      <c r="G106" s="1433">
        <f t="shared" si="3"/>
        <v>0.70415604325556058</v>
      </c>
    </row>
    <row r="107" spans="1:7">
      <c r="A107" s="1430" t="s">
        <v>5331</v>
      </c>
      <c r="B107" s="1430" t="s">
        <v>5330</v>
      </c>
      <c r="C107" s="1431">
        <v>-3279702.57</v>
      </c>
      <c r="D107" s="1431">
        <v>-1619151.33</v>
      </c>
      <c r="E107" s="1432">
        <v>-1620757.16</v>
      </c>
      <c r="F107" s="1433">
        <f t="shared" si="2"/>
        <v>0.49368846578060283</v>
      </c>
      <c r="G107" s="1433">
        <f t="shared" si="3"/>
        <v>0.49417809249696687</v>
      </c>
    </row>
    <row r="108" spans="1:7">
      <c r="A108" s="1430" t="s">
        <v>5332</v>
      </c>
      <c r="B108" s="1430" t="s">
        <v>5333</v>
      </c>
      <c r="C108" s="1431">
        <v>-3348264.23</v>
      </c>
      <c r="D108" s="1431">
        <v>-1841350.34</v>
      </c>
      <c r="E108" s="1432">
        <v>-1781780.44</v>
      </c>
      <c r="F108" s="1433">
        <f t="shared" si="2"/>
        <v>0.54994176490067515</v>
      </c>
      <c r="G108" s="1433">
        <f t="shared" si="3"/>
        <v>0.5321504868210476</v>
      </c>
    </row>
    <row r="109" spans="1:7">
      <c r="A109" s="1430" t="s">
        <v>955</v>
      </c>
      <c r="B109" s="1430" t="s">
        <v>5334</v>
      </c>
      <c r="C109" s="1431">
        <v>7452428.0999999996</v>
      </c>
      <c r="D109" s="1431">
        <v>7565480.6799999997</v>
      </c>
      <c r="E109" s="1432">
        <v>9984223.8100000005</v>
      </c>
      <c r="F109" s="1433">
        <f t="shared" si="2"/>
        <v>1.0151698987877522</v>
      </c>
      <c r="G109" s="1433">
        <f t="shared" si="3"/>
        <v>1.3397276264899491</v>
      </c>
    </row>
    <row r="110" spans="1:7">
      <c r="A110" s="1430" t="s">
        <v>5335</v>
      </c>
      <c r="B110" s="1430" t="s">
        <v>5190</v>
      </c>
      <c r="C110" s="1431">
        <v>-26060.15</v>
      </c>
      <c r="D110" s="1431">
        <v>-14796.87</v>
      </c>
      <c r="E110" s="1432">
        <v>-14796.87</v>
      </c>
      <c r="F110" s="1433">
        <f t="shared" si="2"/>
        <v>0.56779680853717263</v>
      </c>
      <c r="G110" s="1433">
        <f t="shared" si="3"/>
        <v>0.56779680853717263</v>
      </c>
    </row>
    <row r="111" spans="1:7">
      <c r="A111" s="1430" t="s">
        <v>5336</v>
      </c>
      <c r="B111" s="1430" t="s">
        <v>5329</v>
      </c>
      <c r="C111" s="1431">
        <v>-5891075.5599999996</v>
      </c>
      <c r="D111" s="1431">
        <v>-4111456.78</v>
      </c>
      <c r="E111" s="1432">
        <v>-4111456.78</v>
      </c>
      <c r="F111" s="1433">
        <f t="shared" si="2"/>
        <v>0.69791275601971736</v>
      </c>
      <c r="G111" s="1433">
        <f t="shared" si="3"/>
        <v>0.69791275601971736</v>
      </c>
    </row>
    <row r="112" spans="1:7">
      <c r="A112" s="1430" t="s">
        <v>5337</v>
      </c>
      <c r="B112" s="1430" t="s">
        <v>5338</v>
      </c>
      <c r="C112" s="1431">
        <v>-22521.599999999999</v>
      </c>
      <c r="D112" s="1431">
        <v>-3882.14</v>
      </c>
      <c r="E112" s="1432">
        <v>-3882.14</v>
      </c>
      <c r="F112" s="1433">
        <f t="shared" si="2"/>
        <v>0.17237407644217106</v>
      </c>
      <c r="G112" s="1433">
        <f t="shared" si="3"/>
        <v>0.17237407644217106</v>
      </c>
    </row>
    <row r="113" spans="1:7">
      <c r="A113" s="1430" t="s">
        <v>5339</v>
      </c>
      <c r="B113" s="1430" t="s">
        <v>5190</v>
      </c>
      <c r="C113" s="1431">
        <v>-4878.5600000000004</v>
      </c>
      <c r="D113" s="1431">
        <v>-2791.11</v>
      </c>
      <c r="E113" s="1432">
        <v>-2791.11</v>
      </c>
      <c r="F113" s="1433">
        <f t="shared" si="2"/>
        <v>0.57211759207635038</v>
      </c>
      <c r="G113" s="1433">
        <f t="shared" si="3"/>
        <v>0.57211759207635038</v>
      </c>
    </row>
    <row r="114" spans="1:7">
      <c r="A114" s="1430" t="s">
        <v>5340</v>
      </c>
      <c r="B114" s="1430" t="s">
        <v>5278</v>
      </c>
      <c r="C114" s="1431">
        <v>-336170.93</v>
      </c>
      <c r="D114" s="1431">
        <v>-284213.02</v>
      </c>
      <c r="E114" s="1432">
        <v>-284213.02</v>
      </c>
      <c r="F114" s="1433">
        <f t="shared" si="2"/>
        <v>0.84544198988294439</v>
      </c>
      <c r="G114" s="1433">
        <f t="shared" si="3"/>
        <v>0.84544198988294439</v>
      </c>
    </row>
    <row r="115" spans="1:7">
      <c r="A115" s="1430" t="s">
        <v>5341</v>
      </c>
      <c r="B115" s="1430" t="s">
        <v>5342</v>
      </c>
      <c r="C115" s="1431">
        <v>-3084506.39</v>
      </c>
      <c r="D115" s="1431">
        <v>-2514096.54</v>
      </c>
      <c r="E115" s="1432">
        <v>-2504128.04</v>
      </c>
      <c r="F115" s="1433">
        <f t="shared" si="2"/>
        <v>0.81507256660278793</v>
      </c>
      <c r="G115" s="1433">
        <f t="shared" si="3"/>
        <v>0.81184076911573522</v>
      </c>
    </row>
    <row r="116" spans="1:7">
      <c r="A116" s="1430" t="s">
        <v>5342</v>
      </c>
      <c r="B116" s="1430" t="s">
        <v>5342</v>
      </c>
      <c r="C116" s="1431">
        <v>-256333.18</v>
      </c>
      <c r="D116" s="1431">
        <v>-128329.59</v>
      </c>
      <c r="E116" s="1432">
        <v>-106366.98</v>
      </c>
      <c r="F116" s="1433">
        <f t="shared" si="2"/>
        <v>0.5006358911476072</v>
      </c>
      <c r="G116" s="1433">
        <f t="shared" si="3"/>
        <v>0.41495595693074144</v>
      </c>
    </row>
    <row r="117" spans="1:7">
      <c r="A117" s="1430" t="s">
        <v>5343</v>
      </c>
      <c r="B117" s="1430" t="s">
        <v>5266</v>
      </c>
      <c r="C117" s="1431">
        <v>-1096291.02</v>
      </c>
      <c r="D117" s="1431">
        <v>-817222.82</v>
      </c>
      <c r="E117" s="1432">
        <v>-833043.88</v>
      </c>
      <c r="F117" s="1433">
        <f t="shared" si="2"/>
        <v>0.74544332215728626</v>
      </c>
      <c r="G117" s="1433">
        <f t="shared" si="3"/>
        <v>0.75987476391077247</v>
      </c>
    </row>
    <row r="118" spans="1:7">
      <c r="A118" s="1430" t="s">
        <v>5344</v>
      </c>
      <c r="B118" s="1430" t="s">
        <v>5345</v>
      </c>
      <c r="C118" s="1431">
        <v>-30280.9</v>
      </c>
      <c r="D118" s="1431">
        <v>-28692.95</v>
      </c>
      <c r="E118" s="1432">
        <v>-28692.95</v>
      </c>
      <c r="F118" s="1433">
        <f t="shared" si="2"/>
        <v>0.9475593525952003</v>
      </c>
      <c r="G118" s="1433">
        <f t="shared" si="3"/>
        <v>0.9475593525952003</v>
      </c>
    </row>
    <row r="119" spans="1:7">
      <c r="A119" s="1430" t="s">
        <v>5346</v>
      </c>
      <c r="B119" s="1430" t="s">
        <v>5347</v>
      </c>
      <c r="C119" s="1431">
        <v>-432260</v>
      </c>
      <c r="D119" s="1431">
        <v>-131113.04</v>
      </c>
      <c r="E119" s="1432">
        <v>-130630.73</v>
      </c>
      <c r="F119" s="1433">
        <f t="shared" si="2"/>
        <v>0.30331985379169946</v>
      </c>
      <c r="G119" s="1433">
        <f t="shared" si="3"/>
        <v>0.30220406699671493</v>
      </c>
    </row>
    <row r="120" spans="1:7">
      <c r="A120" s="1430" t="s">
        <v>5348</v>
      </c>
      <c r="B120" s="1430" t="s">
        <v>5348</v>
      </c>
      <c r="C120" s="1431">
        <v>-127361.35</v>
      </c>
      <c r="D120" s="1431">
        <v>-99518.080000000002</v>
      </c>
      <c r="E120" s="1432">
        <v>-98598.03</v>
      </c>
      <c r="F120" s="1433">
        <f t="shared" si="2"/>
        <v>0.7813836772301801</v>
      </c>
      <c r="G120" s="1433">
        <f t="shared" si="3"/>
        <v>0.77415974312458213</v>
      </c>
    </row>
    <row r="121" spans="1:7">
      <c r="A121" s="1430" t="s">
        <v>5349</v>
      </c>
      <c r="B121" s="1430" t="s">
        <v>5350</v>
      </c>
      <c r="C121" s="1431">
        <v>-2031647</v>
      </c>
      <c r="D121" s="1431">
        <v>-592814.88</v>
      </c>
      <c r="E121" s="1432">
        <v>-593149.68000000005</v>
      </c>
      <c r="F121" s="1433">
        <f t="shared" si="2"/>
        <v>0.29179029624733038</v>
      </c>
      <c r="G121" s="1433">
        <f t="shared" si="3"/>
        <v>0.29195508865467279</v>
      </c>
    </row>
    <row r="122" spans="1:7">
      <c r="A122" s="1430" t="s">
        <v>5351</v>
      </c>
      <c r="B122" s="1430" t="s">
        <v>5350</v>
      </c>
      <c r="C122" s="1431">
        <v>-1654560.98</v>
      </c>
      <c r="D122" s="1431">
        <v>-1037627.83</v>
      </c>
      <c r="E122" s="1432">
        <v>-1036666.75</v>
      </c>
      <c r="F122" s="1433">
        <f t="shared" si="2"/>
        <v>0.6271318147488284</v>
      </c>
      <c r="G122" s="1433">
        <f t="shared" si="3"/>
        <v>0.62655094767193165</v>
      </c>
    </row>
    <row r="123" spans="1:7">
      <c r="A123" s="1430" t="s">
        <v>5352</v>
      </c>
      <c r="B123" s="1430" t="s">
        <v>5190</v>
      </c>
      <c r="C123" s="1431">
        <v>-284959.13</v>
      </c>
      <c r="D123" s="1431">
        <v>-155541.63</v>
      </c>
      <c r="E123" s="1432">
        <v>-155541.63</v>
      </c>
      <c r="F123" s="1433">
        <f t="shared" si="2"/>
        <v>0.54583838040212995</v>
      </c>
      <c r="G123" s="1433">
        <f t="shared" si="3"/>
        <v>0.54583838040212995</v>
      </c>
    </row>
    <row r="124" spans="1:7">
      <c r="A124" s="1430" t="s">
        <v>5353</v>
      </c>
      <c r="B124" s="1430" t="s">
        <v>5190</v>
      </c>
      <c r="C124" s="1431">
        <v>-108516.39</v>
      </c>
      <c r="D124" s="1431">
        <v>-61704.45</v>
      </c>
      <c r="E124" s="1432">
        <v>-61704.45</v>
      </c>
      <c r="F124" s="1433">
        <f t="shared" si="2"/>
        <v>0.56861871280458187</v>
      </c>
      <c r="G124" s="1433">
        <f t="shared" si="3"/>
        <v>0.56861871280458187</v>
      </c>
    </row>
    <row r="125" spans="1:7">
      <c r="A125" s="1430" t="s">
        <v>5354</v>
      </c>
      <c r="B125" s="1430" t="s">
        <v>5329</v>
      </c>
      <c r="C125" s="1431">
        <v>-13861734.73</v>
      </c>
      <c r="D125" s="1431">
        <v>-9464358.6999999993</v>
      </c>
      <c r="E125" s="1432">
        <v>-9407960.3000000007</v>
      </c>
      <c r="F125" s="1433">
        <f t="shared" si="2"/>
        <v>0.68276870711693372</v>
      </c>
      <c r="G125" s="1433">
        <f t="shared" si="3"/>
        <v>0.67870006772233193</v>
      </c>
    </row>
    <row r="126" spans="1:7">
      <c r="A126" s="1430" t="s">
        <v>5355</v>
      </c>
      <c r="B126" s="1430" t="s">
        <v>5190</v>
      </c>
      <c r="C126" s="1431">
        <v>-209135.92</v>
      </c>
      <c r="D126" s="1431">
        <v>-116615.71</v>
      </c>
      <c r="E126" s="1432">
        <v>-115436.8</v>
      </c>
      <c r="F126" s="1433">
        <f t="shared" si="2"/>
        <v>0.55760727282047007</v>
      </c>
      <c r="G126" s="1433">
        <f t="shared" si="3"/>
        <v>0.55197022108875415</v>
      </c>
    </row>
    <row r="127" spans="1:7">
      <c r="A127" s="1430" t="s">
        <v>5356</v>
      </c>
      <c r="B127" s="1430" t="s">
        <v>5190</v>
      </c>
      <c r="C127" s="1431">
        <v>-63750.19</v>
      </c>
      <c r="D127" s="1431">
        <v>-35773.449999999997</v>
      </c>
      <c r="E127" s="1432">
        <v>-35773.449999999997</v>
      </c>
      <c r="F127" s="1433">
        <f t="shared" si="2"/>
        <v>0.56115048441424242</v>
      </c>
      <c r="G127" s="1433">
        <f t="shared" si="3"/>
        <v>0.56115048441424242</v>
      </c>
    </row>
    <row r="128" spans="1:7">
      <c r="A128" s="1430" t="s">
        <v>5357</v>
      </c>
      <c r="B128" s="1430" t="s">
        <v>5190</v>
      </c>
      <c r="C128" s="1431">
        <v>-39374.620000000003</v>
      </c>
      <c r="D128" s="1431">
        <v>-22443.78</v>
      </c>
      <c r="E128" s="1432">
        <v>-22443.78</v>
      </c>
      <c r="F128" s="1433">
        <f t="shared" si="2"/>
        <v>0.57000626291758494</v>
      </c>
      <c r="G128" s="1433">
        <f t="shared" si="3"/>
        <v>0.57000626291758494</v>
      </c>
    </row>
    <row r="129" spans="1:7">
      <c r="A129" s="1430" t="s">
        <v>5358</v>
      </c>
      <c r="B129" s="1430" t="s">
        <v>5190</v>
      </c>
      <c r="C129" s="1431">
        <v>-146791.13</v>
      </c>
      <c r="D129" s="1431">
        <v>-84918.49</v>
      </c>
      <c r="E129" s="1432">
        <v>-84918.49</v>
      </c>
      <c r="F129" s="1433">
        <f t="shared" si="2"/>
        <v>0.57849878258992904</v>
      </c>
      <c r="G129" s="1433">
        <f t="shared" si="3"/>
        <v>0.57849878258992904</v>
      </c>
    </row>
    <row r="130" spans="1:7">
      <c r="A130" s="1430" t="s">
        <v>5359</v>
      </c>
      <c r="B130" s="1430" t="s">
        <v>5359</v>
      </c>
      <c r="C130" s="1431">
        <v>-76474.009999999995</v>
      </c>
      <c r="D130" s="1431">
        <v>-50434.01</v>
      </c>
      <c r="E130" s="1432">
        <v>-48418.61</v>
      </c>
      <c r="F130" s="1433">
        <f t="shared" si="2"/>
        <v>0.65949215949314033</v>
      </c>
      <c r="G130" s="1433">
        <f t="shared" si="3"/>
        <v>0.63313810796635361</v>
      </c>
    </row>
    <row r="131" spans="1:7">
      <c r="A131" s="1430" t="s">
        <v>5360</v>
      </c>
      <c r="B131" s="1430" t="s">
        <v>5360</v>
      </c>
      <c r="C131" s="1431">
        <v>-8500</v>
      </c>
      <c r="D131" s="1431">
        <v>-3337</v>
      </c>
      <c r="E131" s="1432">
        <v>-3337</v>
      </c>
      <c r="F131" s="1433">
        <f t="shared" si="2"/>
        <v>0.39258823529411763</v>
      </c>
      <c r="G131" s="1433">
        <f t="shared" si="3"/>
        <v>0.39258823529411763</v>
      </c>
    </row>
    <row r="132" spans="1:7">
      <c r="A132" s="1430" t="s">
        <v>5361</v>
      </c>
      <c r="B132" s="1430" t="s">
        <v>5361</v>
      </c>
      <c r="C132" s="1431">
        <v>-265064</v>
      </c>
      <c r="D132" s="1431">
        <v>-101092</v>
      </c>
      <c r="E132" s="1432">
        <v>-101092</v>
      </c>
      <c r="F132" s="1433">
        <f t="shared" ref="F132" si="4">IFERROR(D132/C132,"")</f>
        <v>0.38138713669151603</v>
      </c>
      <c r="G132" s="1433">
        <f t="shared" ref="G132" si="5">IFERROR(E132/C132,"")</f>
        <v>0.38138713669151603</v>
      </c>
    </row>
    <row r="133" spans="1:7">
      <c r="A133" s="1430" t="s">
        <v>5362</v>
      </c>
      <c r="B133" s="1430" t="s">
        <v>5362</v>
      </c>
      <c r="C133" s="1431">
        <v>-15276762.68</v>
      </c>
      <c r="D133" s="1431">
        <v>-8493230.3800000008</v>
      </c>
      <c r="E133" s="1432">
        <v>-7869177.8600000003</v>
      </c>
      <c r="F133" s="1433">
        <f t="shared" ref="F133:F196" si="6">IFERROR(D133/C133,"")</f>
        <v>0.55595747331462775</v>
      </c>
      <c r="G133" s="1433">
        <f t="shared" ref="G133:G196" si="7">IFERROR(E133/C133,"")</f>
        <v>0.51510768510544147</v>
      </c>
    </row>
    <row r="134" spans="1:7">
      <c r="A134" s="1430" t="s">
        <v>5363</v>
      </c>
      <c r="B134" s="1430" t="s">
        <v>5190</v>
      </c>
      <c r="C134" s="1431">
        <v>-200998.95</v>
      </c>
      <c r="D134" s="1431">
        <v>-121315.73</v>
      </c>
      <c r="E134" s="1432">
        <v>-121315.73</v>
      </c>
      <c r="F134" s="1433">
        <f t="shared" si="6"/>
        <v>0.60356399871740618</v>
      </c>
      <c r="G134" s="1433">
        <f t="shared" si="7"/>
        <v>0.60356399871740618</v>
      </c>
    </row>
    <row r="135" spans="1:7">
      <c r="A135" s="1430" t="s">
        <v>5364</v>
      </c>
      <c r="B135" s="1430" t="s">
        <v>5365</v>
      </c>
      <c r="C135" s="1431">
        <v>-308849.51</v>
      </c>
      <c r="D135" s="1431">
        <v>74199.7</v>
      </c>
      <c r="E135" s="1432">
        <v>88602.31</v>
      </c>
      <c r="F135" s="1433">
        <f t="shared" si="6"/>
        <v>-0.24024548395754294</v>
      </c>
      <c r="G135" s="1433">
        <f t="shared" si="7"/>
        <v>-0.28687858368303709</v>
      </c>
    </row>
    <row r="136" spans="1:7">
      <c r="A136" s="1430" t="s">
        <v>5366</v>
      </c>
      <c r="B136" s="1430" t="s">
        <v>5366</v>
      </c>
      <c r="C136" s="1431">
        <v>-1036346.09</v>
      </c>
      <c r="D136" s="1431">
        <v>-645267.22</v>
      </c>
      <c r="E136" s="1432">
        <v>-631987.52</v>
      </c>
      <c r="F136" s="1433">
        <f t="shared" si="6"/>
        <v>0.62263680659035436</v>
      </c>
      <c r="G136" s="1433">
        <f t="shared" si="7"/>
        <v>0.60982284402694087</v>
      </c>
    </row>
    <row r="137" spans="1:7">
      <c r="A137" s="1430" t="s">
        <v>5367</v>
      </c>
      <c r="B137" s="1430" t="s">
        <v>5367</v>
      </c>
      <c r="C137" s="1431">
        <v>-3636739.4</v>
      </c>
      <c r="D137" s="1431">
        <v>-2602402.41</v>
      </c>
      <c r="E137" s="1432">
        <v>-2000002.41</v>
      </c>
      <c r="F137" s="1433">
        <f t="shared" si="6"/>
        <v>0.71558671759653725</v>
      </c>
      <c r="G137" s="1433">
        <f t="shared" si="7"/>
        <v>0.54994383430388216</v>
      </c>
    </row>
    <row r="138" spans="1:7">
      <c r="A138" s="1430" t="s">
        <v>5368</v>
      </c>
      <c r="B138" s="1430" t="s">
        <v>5369</v>
      </c>
      <c r="C138" s="1431">
        <v>-2817296.52</v>
      </c>
      <c r="D138" s="1431">
        <v>-1875519.75</v>
      </c>
      <c r="E138" s="1432">
        <v>-1862799.61</v>
      </c>
      <c r="F138" s="1433">
        <f t="shared" si="6"/>
        <v>0.6657161348426327</v>
      </c>
      <c r="G138" s="1433">
        <f t="shared" si="7"/>
        <v>0.6612011184396025</v>
      </c>
    </row>
    <row r="139" spans="1:7">
      <c r="A139" s="1430" t="s">
        <v>5370</v>
      </c>
      <c r="B139" s="1430" t="s">
        <v>5371</v>
      </c>
      <c r="C139" s="1431">
        <v>-27651.65</v>
      </c>
      <c r="D139" s="1431">
        <v>-1735.61</v>
      </c>
      <c r="E139" s="1432">
        <v>1441.75</v>
      </c>
      <c r="F139" s="1433">
        <f t="shared" si="6"/>
        <v>6.2766959657018659E-2</v>
      </c>
      <c r="G139" s="1433">
        <f t="shared" si="7"/>
        <v>-5.2139745729459182E-2</v>
      </c>
    </row>
    <row r="140" spans="1:7">
      <c r="A140" s="1430" t="s">
        <v>5372</v>
      </c>
      <c r="B140" s="1430" t="s">
        <v>5373</v>
      </c>
      <c r="C140" s="1431">
        <v>-13130.31</v>
      </c>
      <c r="D140" s="1431">
        <v>-8916.67</v>
      </c>
      <c r="E140" s="1432">
        <v>-8916.67</v>
      </c>
      <c r="F140" s="1433">
        <f t="shared" si="6"/>
        <v>0.67909059268212257</v>
      </c>
      <c r="G140" s="1433">
        <f t="shared" si="7"/>
        <v>0.67909059268212257</v>
      </c>
    </row>
    <row r="141" spans="1:7">
      <c r="A141" s="1430" t="s">
        <v>5374</v>
      </c>
      <c r="B141" s="1430" t="s">
        <v>5374</v>
      </c>
      <c r="C141" s="1431">
        <v>-1759324.17</v>
      </c>
      <c r="D141" s="1431">
        <v>-1357272.54</v>
      </c>
      <c r="E141" s="1432">
        <v>-1344028.43</v>
      </c>
      <c r="F141" s="1433">
        <f t="shared" si="6"/>
        <v>0.77147382110938667</v>
      </c>
      <c r="G141" s="1433">
        <f t="shared" si="7"/>
        <v>0.76394586791813357</v>
      </c>
    </row>
    <row r="142" spans="1:7">
      <c r="A142" s="1430" t="s">
        <v>5375</v>
      </c>
      <c r="B142" s="1430" t="s">
        <v>5375</v>
      </c>
      <c r="C142" s="1431">
        <v>-2370069.35</v>
      </c>
      <c r="D142" s="1431">
        <v>-1531018.16</v>
      </c>
      <c r="E142" s="1432">
        <v>-1531018.16</v>
      </c>
      <c r="F142" s="1433">
        <f t="shared" si="6"/>
        <v>0.64598032120874427</v>
      </c>
      <c r="G142" s="1433">
        <f t="shared" si="7"/>
        <v>0.64598032120874427</v>
      </c>
    </row>
    <row r="143" spans="1:7">
      <c r="A143" s="1430" t="s">
        <v>5376</v>
      </c>
      <c r="B143" s="1430" t="s">
        <v>5377</v>
      </c>
      <c r="C143" s="1431">
        <v>-10118807.439999999</v>
      </c>
      <c r="D143" s="1431">
        <v>-7504313.4800000004</v>
      </c>
      <c r="E143" s="1432">
        <v>-7357746.2999999998</v>
      </c>
      <c r="F143" s="1433">
        <f t="shared" si="6"/>
        <v>0.74162034651783049</v>
      </c>
      <c r="G143" s="1433">
        <f t="shared" si="7"/>
        <v>0.72713571669667032</v>
      </c>
    </row>
    <row r="144" spans="1:7">
      <c r="A144" s="1430" t="s">
        <v>5378</v>
      </c>
      <c r="B144" s="1430" t="s">
        <v>5377</v>
      </c>
      <c r="C144" s="1431">
        <v>-24000</v>
      </c>
      <c r="D144" s="1431">
        <v>-24000</v>
      </c>
      <c r="E144" s="1432">
        <v>-24000</v>
      </c>
      <c r="F144" s="1433">
        <f t="shared" si="6"/>
        <v>1</v>
      </c>
      <c r="G144" s="1433">
        <f t="shared" si="7"/>
        <v>1</v>
      </c>
    </row>
    <row r="145" spans="1:7">
      <c r="A145" s="1430" t="s">
        <v>5379</v>
      </c>
      <c r="B145" s="1430" t="s">
        <v>5266</v>
      </c>
      <c r="C145" s="1431">
        <v>-2051022</v>
      </c>
      <c r="D145" s="1431">
        <v>-1644312.68</v>
      </c>
      <c r="E145" s="1432">
        <v>-1644312.68</v>
      </c>
      <c r="F145" s="1433">
        <f t="shared" si="6"/>
        <v>0.80170406753316148</v>
      </c>
      <c r="G145" s="1433">
        <f t="shared" si="7"/>
        <v>0.80170406753316148</v>
      </c>
    </row>
    <row r="146" spans="1:7">
      <c r="A146" s="1430" t="s">
        <v>5380</v>
      </c>
      <c r="B146" s="1430" t="s">
        <v>5381</v>
      </c>
      <c r="C146" s="1431">
        <v>-172992.97</v>
      </c>
      <c r="D146" s="1431">
        <v>-98994.51</v>
      </c>
      <c r="E146" s="1432">
        <v>-53427.92</v>
      </c>
      <c r="F146" s="1433">
        <f t="shared" si="6"/>
        <v>0.57224585484600898</v>
      </c>
      <c r="G146" s="1433">
        <f t="shared" si="7"/>
        <v>0.30884445766784624</v>
      </c>
    </row>
    <row r="147" spans="1:7">
      <c r="A147" s="1430" t="s">
        <v>5382</v>
      </c>
      <c r="B147" s="1430" t="s">
        <v>5383</v>
      </c>
      <c r="C147" s="1431">
        <v>-337077.21</v>
      </c>
      <c r="D147" s="1431">
        <v>-162730.57</v>
      </c>
      <c r="E147" s="1432">
        <v>-162730.57</v>
      </c>
      <c r="F147" s="1433">
        <f t="shared" si="6"/>
        <v>0.48276942247148658</v>
      </c>
      <c r="G147" s="1433">
        <f t="shared" si="7"/>
        <v>0.48276942247148658</v>
      </c>
    </row>
    <row r="148" spans="1:7">
      <c r="A148" s="1430" t="s">
        <v>5384</v>
      </c>
      <c r="B148" s="1430" t="s">
        <v>5384</v>
      </c>
      <c r="C148" s="1431">
        <v>-9667060.8100000005</v>
      </c>
      <c r="D148" s="1431">
        <v>-9054676.3300000001</v>
      </c>
      <c r="E148" s="1432">
        <v>-9019390.9800000004</v>
      </c>
      <c r="F148" s="1433">
        <f t="shared" si="6"/>
        <v>0.9366524642767815</v>
      </c>
      <c r="G148" s="1433">
        <f t="shared" si="7"/>
        <v>0.9330024044816162</v>
      </c>
    </row>
    <row r="149" spans="1:7">
      <c r="A149" s="1430" t="s">
        <v>5385</v>
      </c>
      <c r="B149" s="1430" t="s">
        <v>5386</v>
      </c>
      <c r="C149" s="1431">
        <v>-1008375.04</v>
      </c>
      <c r="D149" s="1431">
        <v>-520971.76</v>
      </c>
      <c r="E149" s="1432">
        <v>-432168.15</v>
      </c>
      <c r="F149" s="1433">
        <f t="shared" si="6"/>
        <v>0.51664483880917955</v>
      </c>
      <c r="G149" s="1433">
        <f t="shared" si="7"/>
        <v>0.42857878552805118</v>
      </c>
    </row>
    <row r="150" spans="1:7">
      <c r="A150" s="1430" t="s">
        <v>5387</v>
      </c>
      <c r="B150" s="1430" t="s">
        <v>5386</v>
      </c>
      <c r="C150" s="1431">
        <v>-9230.0300000000007</v>
      </c>
      <c r="D150" s="1431">
        <v>-6632.11</v>
      </c>
      <c r="E150" s="1432">
        <v>-6632.11</v>
      </c>
      <c r="F150" s="1433">
        <f t="shared" si="6"/>
        <v>0.71853612610143192</v>
      </c>
      <c r="G150" s="1433">
        <f t="shared" si="7"/>
        <v>0.71853612610143192</v>
      </c>
    </row>
    <row r="151" spans="1:7">
      <c r="A151" s="1430" t="s">
        <v>5388</v>
      </c>
      <c r="B151" s="1430" t="s">
        <v>5386</v>
      </c>
      <c r="C151" s="1431">
        <v>-61901.98</v>
      </c>
      <c r="D151" s="1431">
        <v>-46964.89</v>
      </c>
      <c r="E151" s="1432">
        <v>-46964.89</v>
      </c>
      <c r="F151" s="1433">
        <f t="shared" si="6"/>
        <v>0.75869770239982626</v>
      </c>
      <c r="G151" s="1433">
        <f t="shared" si="7"/>
        <v>0.75869770239982626</v>
      </c>
    </row>
    <row r="152" spans="1:7">
      <c r="A152" s="1430" t="s">
        <v>5389</v>
      </c>
      <c r="B152" s="1430" t="s">
        <v>5386</v>
      </c>
      <c r="C152" s="1431">
        <v>-5826.61</v>
      </c>
      <c r="D152" s="1431">
        <v>-3040.33</v>
      </c>
      <c r="E152" s="1432">
        <v>-3040.33</v>
      </c>
      <c r="F152" s="1433">
        <f t="shared" si="6"/>
        <v>0.52180084131252991</v>
      </c>
      <c r="G152" s="1433">
        <f t="shared" si="7"/>
        <v>0.52180084131252991</v>
      </c>
    </row>
    <row r="153" spans="1:7">
      <c r="A153" s="1430" t="s">
        <v>5390</v>
      </c>
      <c r="B153" s="1430" t="s">
        <v>5390</v>
      </c>
      <c r="C153" s="1431">
        <v>-199230</v>
      </c>
      <c r="D153" s="1431">
        <v>-113364.71</v>
      </c>
      <c r="E153" s="1432">
        <v>-81019.789999999994</v>
      </c>
      <c r="F153" s="1433">
        <f t="shared" si="6"/>
        <v>0.56901425488129298</v>
      </c>
      <c r="G153" s="1433">
        <f t="shared" si="7"/>
        <v>0.40666460874366306</v>
      </c>
    </row>
    <row r="154" spans="1:7">
      <c r="A154" s="1430" t="s">
        <v>5391</v>
      </c>
      <c r="B154" s="1430" t="s">
        <v>5392</v>
      </c>
      <c r="C154" s="1431">
        <v>-164769.79999999999</v>
      </c>
      <c r="D154" s="1431">
        <v>-97178.8</v>
      </c>
      <c r="E154" s="1432">
        <v>-96452.46</v>
      </c>
      <c r="F154" s="1433">
        <f t="shared" si="6"/>
        <v>0.5897852640471738</v>
      </c>
      <c r="G154" s="1433">
        <f t="shared" si="7"/>
        <v>0.58537705331923695</v>
      </c>
    </row>
    <row r="155" spans="1:7">
      <c r="A155" s="1430" t="s">
        <v>5393</v>
      </c>
      <c r="B155" s="1430" t="s">
        <v>5392</v>
      </c>
      <c r="C155" s="1431">
        <v>-3342241.98</v>
      </c>
      <c r="D155" s="1431">
        <v>-1588309.31</v>
      </c>
      <c r="E155" s="1432">
        <v>-1562862.07</v>
      </c>
      <c r="F155" s="1433">
        <f t="shared" si="6"/>
        <v>0.47522271562156609</v>
      </c>
      <c r="G155" s="1433">
        <f t="shared" si="7"/>
        <v>0.46760889228014546</v>
      </c>
    </row>
    <row r="156" spans="1:7">
      <c r="A156" s="1430" t="s">
        <v>5394</v>
      </c>
      <c r="B156" s="1430" t="s">
        <v>5395</v>
      </c>
      <c r="C156" s="1431">
        <v>-64191.51</v>
      </c>
      <c r="D156" s="1431">
        <v>-23507.49</v>
      </c>
      <c r="E156" s="1432">
        <v>-23507.49</v>
      </c>
      <c r="F156" s="1433">
        <f t="shared" si="6"/>
        <v>0.3662087089087015</v>
      </c>
      <c r="G156" s="1433">
        <f t="shared" si="7"/>
        <v>0.3662087089087015</v>
      </c>
    </row>
    <row r="157" spans="1:7">
      <c r="A157" s="1430" t="s">
        <v>5396</v>
      </c>
      <c r="B157" s="1430" t="s">
        <v>5395</v>
      </c>
      <c r="C157" s="1431">
        <v>-568581.77</v>
      </c>
      <c r="D157" s="1431">
        <v>-81331.94</v>
      </c>
      <c r="E157" s="1432">
        <v>-80846.149999999994</v>
      </c>
      <c r="F157" s="1433">
        <f t="shared" si="6"/>
        <v>0.14304352388927277</v>
      </c>
      <c r="G157" s="1433">
        <f t="shared" si="7"/>
        <v>0.14218913490666432</v>
      </c>
    </row>
    <row r="158" spans="1:7">
      <c r="A158" s="1430" t="s">
        <v>5397</v>
      </c>
      <c r="B158" s="1430" t="s">
        <v>5398</v>
      </c>
      <c r="C158" s="1431">
        <v>-226976</v>
      </c>
      <c r="D158" s="1431">
        <v>8755.84</v>
      </c>
      <c r="E158" s="1432">
        <v>8755.84</v>
      </c>
      <c r="F158" s="1433">
        <f t="shared" si="6"/>
        <v>-3.8576060905117719E-2</v>
      </c>
      <c r="G158" s="1433">
        <f t="shared" si="7"/>
        <v>-3.8576060905117719E-2</v>
      </c>
    </row>
    <row r="159" spans="1:7">
      <c r="A159" s="1430" t="s">
        <v>5399</v>
      </c>
      <c r="B159" s="1430" t="s">
        <v>5400</v>
      </c>
      <c r="C159" s="1431"/>
      <c r="D159" s="1431"/>
      <c r="E159" s="1432">
        <v>1484.8</v>
      </c>
      <c r="F159" s="1433" t="str">
        <f t="shared" si="6"/>
        <v/>
      </c>
      <c r="G159" s="1433" t="str">
        <f t="shared" si="7"/>
        <v/>
      </c>
    </row>
    <row r="160" spans="1:7">
      <c r="A160" s="1430" t="s">
        <v>5401</v>
      </c>
      <c r="B160" s="1430" t="s">
        <v>5402</v>
      </c>
      <c r="C160" s="1431">
        <v>-1069565.17</v>
      </c>
      <c r="D160" s="1431">
        <v>-688014.21</v>
      </c>
      <c r="E160" s="1432">
        <v>-685018.41</v>
      </c>
      <c r="F160" s="1433">
        <f t="shared" si="6"/>
        <v>0.64326534679509062</v>
      </c>
      <c r="G160" s="1433">
        <f t="shared" si="7"/>
        <v>0.64046439545147127</v>
      </c>
    </row>
    <row r="161" spans="1:7">
      <c r="A161" s="1430" t="s">
        <v>3459</v>
      </c>
      <c r="B161" s="1430" t="s">
        <v>5402</v>
      </c>
      <c r="C161" s="1431">
        <v>-1018063.78</v>
      </c>
      <c r="D161" s="1431">
        <v>-764094.81</v>
      </c>
      <c r="E161" s="1432">
        <v>-764094.81</v>
      </c>
      <c r="F161" s="1433">
        <f t="shared" si="6"/>
        <v>0.75053726987517422</v>
      </c>
      <c r="G161" s="1433">
        <f t="shared" si="7"/>
        <v>0.75053726987517422</v>
      </c>
    </row>
    <row r="162" spans="1:7">
      <c r="A162" s="1430" t="s">
        <v>5403</v>
      </c>
      <c r="B162" s="1430" t="s">
        <v>5190</v>
      </c>
      <c r="C162" s="1431">
        <v>-619887.32999999996</v>
      </c>
      <c r="D162" s="1431">
        <v>-363272.33</v>
      </c>
      <c r="E162" s="1432">
        <v>-363272.33</v>
      </c>
      <c r="F162" s="1433">
        <f t="shared" si="6"/>
        <v>0.58602960960663619</v>
      </c>
      <c r="G162" s="1433">
        <f t="shared" si="7"/>
        <v>0.58602960960663619</v>
      </c>
    </row>
    <row r="163" spans="1:7">
      <c r="A163" s="1430" t="s">
        <v>5404</v>
      </c>
      <c r="B163" s="1430" t="s">
        <v>5190</v>
      </c>
      <c r="C163" s="1431">
        <v>-239062.46</v>
      </c>
      <c r="D163" s="1431">
        <v>-132707.43</v>
      </c>
      <c r="E163" s="1432">
        <v>-132707.43</v>
      </c>
      <c r="F163" s="1433">
        <f t="shared" si="6"/>
        <v>0.55511613994100117</v>
      </c>
      <c r="G163" s="1433">
        <f t="shared" si="7"/>
        <v>0.55511613994100117</v>
      </c>
    </row>
    <row r="164" spans="1:7">
      <c r="A164" s="1430" t="s">
        <v>5405</v>
      </c>
      <c r="B164" s="1430" t="s">
        <v>5406</v>
      </c>
      <c r="C164" s="1431">
        <v>-94766.68</v>
      </c>
      <c r="D164" s="1431">
        <v>-51473.17</v>
      </c>
      <c r="E164" s="1432">
        <v>-51473.17</v>
      </c>
      <c r="F164" s="1433">
        <f t="shared" si="6"/>
        <v>0.54315683529274217</v>
      </c>
      <c r="G164" s="1433">
        <f t="shared" si="7"/>
        <v>0.54315683529274217</v>
      </c>
    </row>
    <row r="165" spans="1:7">
      <c r="A165" s="1430" t="s">
        <v>5407</v>
      </c>
      <c r="B165" s="1430" t="s">
        <v>5408</v>
      </c>
      <c r="C165" s="1431">
        <v>-123843.82</v>
      </c>
      <c r="D165" s="1431">
        <v>-69914.100000000006</v>
      </c>
      <c r="E165" s="1432">
        <v>-69914.100000000006</v>
      </c>
      <c r="F165" s="1433">
        <f t="shared" si="6"/>
        <v>0.56453442731336934</v>
      </c>
      <c r="G165" s="1433">
        <f t="shared" si="7"/>
        <v>0.56453442731336934</v>
      </c>
    </row>
    <row r="166" spans="1:7">
      <c r="A166" s="1430" t="s">
        <v>5409</v>
      </c>
      <c r="B166" s="1430" t="s">
        <v>5409</v>
      </c>
      <c r="C166" s="1431">
        <v>-343330.55</v>
      </c>
      <c r="D166" s="1431">
        <v>-81899.39</v>
      </c>
      <c r="E166" s="1432">
        <v>-81899.39</v>
      </c>
      <c r="F166" s="1433">
        <f t="shared" si="6"/>
        <v>0.23854384644768722</v>
      </c>
      <c r="G166" s="1433">
        <f t="shared" si="7"/>
        <v>0.23854384644768722</v>
      </c>
    </row>
    <row r="167" spans="1:7">
      <c r="A167" s="1430" t="s">
        <v>5410</v>
      </c>
      <c r="B167" s="1430" t="s">
        <v>5222</v>
      </c>
      <c r="C167" s="1431">
        <v>-1317425</v>
      </c>
      <c r="D167" s="1431">
        <v>-454536.2</v>
      </c>
      <c r="E167" s="1432">
        <v>-454536.2</v>
      </c>
      <c r="F167" s="1433">
        <f t="shared" si="6"/>
        <v>0.34501865381331004</v>
      </c>
      <c r="G167" s="1433">
        <f t="shared" si="7"/>
        <v>0.34501865381331004</v>
      </c>
    </row>
    <row r="168" spans="1:7">
      <c r="A168" s="1430" t="s">
        <v>5411</v>
      </c>
      <c r="B168" s="1430" t="s">
        <v>5411</v>
      </c>
      <c r="C168" s="1431">
        <v>-272106.07</v>
      </c>
      <c r="D168" s="1431">
        <v>-82066.559999999998</v>
      </c>
      <c r="E168" s="1432">
        <v>-82066.559999999998</v>
      </c>
      <c r="F168" s="1433">
        <f t="shared" si="6"/>
        <v>0.30159768210977433</v>
      </c>
      <c r="G168" s="1433">
        <f t="shared" si="7"/>
        <v>0.30159768210977433</v>
      </c>
    </row>
    <row r="169" spans="1:7">
      <c r="A169" s="1430" t="s">
        <v>5412</v>
      </c>
      <c r="B169" s="1430" t="s">
        <v>5412</v>
      </c>
      <c r="C169" s="1431">
        <v>-172347.36</v>
      </c>
      <c r="D169" s="1431">
        <v>-42079.92</v>
      </c>
      <c r="E169" s="1432">
        <v>-42079.92</v>
      </c>
      <c r="F169" s="1433">
        <f t="shared" si="6"/>
        <v>0.24415761285812559</v>
      </c>
      <c r="G169" s="1433">
        <f t="shared" si="7"/>
        <v>0.24415761285812559</v>
      </c>
    </row>
    <row r="170" spans="1:7">
      <c r="A170" s="1430" t="s">
        <v>5413</v>
      </c>
      <c r="B170" s="1430" t="s">
        <v>5412</v>
      </c>
      <c r="C170" s="1431">
        <v>-690696.91</v>
      </c>
      <c r="D170" s="1431">
        <v>-136483.94</v>
      </c>
      <c r="E170" s="1432">
        <v>-136483.94</v>
      </c>
      <c r="F170" s="1433">
        <f t="shared" si="6"/>
        <v>0.19760322946862466</v>
      </c>
      <c r="G170" s="1433">
        <f t="shared" si="7"/>
        <v>0.19760322946862466</v>
      </c>
    </row>
    <row r="171" spans="1:7">
      <c r="A171" s="1430" t="s">
        <v>5414</v>
      </c>
      <c r="B171" s="1430" t="s">
        <v>5414</v>
      </c>
      <c r="C171" s="1431">
        <v>-577458.19999999995</v>
      </c>
      <c r="D171" s="1431">
        <v>-231105.23</v>
      </c>
      <c r="E171" s="1432">
        <v>-230283.58</v>
      </c>
      <c r="F171" s="1433">
        <f t="shared" si="6"/>
        <v>0.4002111841168764</v>
      </c>
      <c r="G171" s="1433">
        <f t="shared" si="7"/>
        <v>0.39878831056516301</v>
      </c>
    </row>
    <row r="172" spans="1:7">
      <c r="A172" s="1430" t="s">
        <v>5415</v>
      </c>
      <c r="B172" s="1430" t="s">
        <v>5416</v>
      </c>
      <c r="C172" s="1431">
        <v>-66723</v>
      </c>
      <c r="D172" s="1431">
        <v>-42992</v>
      </c>
      <c r="E172" s="1432">
        <v>-42992</v>
      </c>
      <c r="F172" s="1433">
        <f t="shared" si="6"/>
        <v>0.6443355364716814</v>
      </c>
      <c r="G172" s="1433">
        <f t="shared" si="7"/>
        <v>0.6443355364716814</v>
      </c>
    </row>
    <row r="173" spans="1:7">
      <c r="A173" s="1430" t="s">
        <v>5417</v>
      </c>
      <c r="B173" s="1430" t="s">
        <v>5417</v>
      </c>
      <c r="C173" s="1431">
        <v>-86355.14</v>
      </c>
      <c r="D173" s="1431">
        <v>-72555.14</v>
      </c>
      <c r="E173" s="1432">
        <v>-72555.14</v>
      </c>
      <c r="F173" s="1433">
        <f t="shared" si="6"/>
        <v>0.84019480484890652</v>
      </c>
      <c r="G173" s="1433">
        <f t="shared" si="7"/>
        <v>0.84019480484890652</v>
      </c>
    </row>
    <row r="174" spans="1:7">
      <c r="A174" s="1430" t="s">
        <v>5418</v>
      </c>
      <c r="B174" s="1430" t="s">
        <v>5419</v>
      </c>
      <c r="C174" s="1431">
        <v>-1082436.79</v>
      </c>
      <c r="D174" s="1431">
        <v>-733024.39</v>
      </c>
      <c r="E174" s="1432">
        <v>-733024.39</v>
      </c>
      <c r="F174" s="1433">
        <f t="shared" si="6"/>
        <v>0.67719833321629797</v>
      </c>
      <c r="G174" s="1433">
        <f t="shared" si="7"/>
        <v>0.67719833321629797</v>
      </c>
    </row>
    <row r="175" spans="1:7">
      <c r="A175" s="1430" t="s">
        <v>5420</v>
      </c>
      <c r="B175" s="1430" t="s">
        <v>5421</v>
      </c>
      <c r="C175" s="1431"/>
      <c r="D175" s="1431">
        <v>63077.56</v>
      </c>
      <c r="E175" s="1432">
        <v>63077.56</v>
      </c>
      <c r="F175" s="1433" t="str">
        <f t="shared" si="6"/>
        <v/>
      </c>
      <c r="G175" s="1433" t="str">
        <f t="shared" si="7"/>
        <v/>
      </c>
    </row>
    <row r="176" spans="1:7">
      <c r="A176" s="1430" t="s">
        <v>5422</v>
      </c>
      <c r="B176" s="1430" t="s">
        <v>5422</v>
      </c>
      <c r="C176" s="1431">
        <v>-333163.93</v>
      </c>
      <c r="D176" s="1431">
        <v>-70063.960000000006</v>
      </c>
      <c r="E176" s="1432">
        <v>-70063.960000000006</v>
      </c>
      <c r="F176" s="1433">
        <f t="shared" si="6"/>
        <v>0.21029875593075159</v>
      </c>
      <c r="G176" s="1433">
        <f t="shared" si="7"/>
        <v>0.21029875593075159</v>
      </c>
    </row>
    <row r="177" spans="1:7">
      <c r="A177" s="1430" t="s">
        <v>5423</v>
      </c>
      <c r="B177" s="1430" t="s">
        <v>5424</v>
      </c>
      <c r="C177" s="1431">
        <v>-49837.1</v>
      </c>
      <c r="D177" s="1431">
        <v>-19044.32</v>
      </c>
      <c r="E177" s="1432">
        <v>-19044.32</v>
      </c>
      <c r="F177" s="1433">
        <f t="shared" si="6"/>
        <v>0.38213138404923241</v>
      </c>
      <c r="G177" s="1433">
        <f t="shared" si="7"/>
        <v>0.38213138404923241</v>
      </c>
    </row>
    <row r="178" spans="1:7">
      <c r="A178" s="1430" t="s">
        <v>5425</v>
      </c>
      <c r="B178" s="1430" t="s">
        <v>5426</v>
      </c>
      <c r="C178" s="1431">
        <v>-122855</v>
      </c>
      <c r="D178" s="1431">
        <v>-45335</v>
      </c>
      <c r="E178" s="1432">
        <v>-45335</v>
      </c>
      <c r="F178" s="1433">
        <f t="shared" si="6"/>
        <v>0.36901225021366652</v>
      </c>
      <c r="G178" s="1433">
        <f t="shared" si="7"/>
        <v>0.36901225021366652</v>
      </c>
    </row>
    <row r="179" spans="1:7">
      <c r="A179" s="1430" t="s">
        <v>5427</v>
      </c>
      <c r="B179" s="1430" t="s">
        <v>5428</v>
      </c>
      <c r="C179" s="1431">
        <v>-848744.42</v>
      </c>
      <c r="D179" s="1431">
        <v>-260438.53</v>
      </c>
      <c r="E179" s="1432">
        <v>-256509.42</v>
      </c>
      <c r="F179" s="1433">
        <f t="shared" si="6"/>
        <v>0.30685153723897235</v>
      </c>
      <c r="G179" s="1433">
        <f t="shared" si="7"/>
        <v>0.30222221667153937</v>
      </c>
    </row>
    <row r="180" spans="1:7">
      <c r="A180" s="1430" t="s">
        <v>5429</v>
      </c>
      <c r="B180" s="1430" t="s">
        <v>5430</v>
      </c>
      <c r="C180" s="1431"/>
      <c r="D180" s="1431"/>
      <c r="E180" s="1432">
        <v>212.12</v>
      </c>
      <c r="F180" s="1433" t="str">
        <f t="shared" si="6"/>
        <v/>
      </c>
      <c r="G180" s="1433" t="str">
        <f t="shared" si="7"/>
        <v/>
      </c>
    </row>
    <row r="181" spans="1:7">
      <c r="A181" s="1430" t="s">
        <v>5431</v>
      </c>
      <c r="B181" s="1430" t="s">
        <v>5430</v>
      </c>
      <c r="C181" s="1431">
        <v>-90924.7</v>
      </c>
      <c r="D181" s="1431">
        <v>-22114.71</v>
      </c>
      <c r="E181" s="1432">
        <v>-22114.71</v>
      </c>
      <c r="F181" s="1433">
        <f t="shared" si="6"/>
        <v>0.24322004911756651</v>
      </c>
      <c r="G181" s="1433">
        <f t="shared" si="7"/>
        <v>0.24322004911756651</v>
      </c>
    </row>
    <row r="182" spans="1:7">
      <c r="A182" s="1430" t="s">
        <v>5432</v>
      </c>
      <c r="B182" s="1430" t="s">
        <v>5433</v>
      </c>
      <c r="C182" s="1431">
        <v>-44121.599999999999</v>
      </c>
      <c r="D182" s="1431">
        <v>-32227.56</v>
      </c>
      <c r="E182" s="1432">
        <v>-14227.56</v>
      </c>
      <c r="F182" s="1433">
        <f t="shared" si="6"/>
        <v>0.73042591383812017</v>
      </c>
      <c r="G182" s="1433">
        <f t="shared" si="7"/>
        <v>0.32246246736292428</v>
      </c>
    </row>
    <row r="183" spans="1:7">
      <c r="A183" s="1430" t="s">
        <v>5434</v>
      </c>
      <c r="B183" s="1430" t="s">
        <v>5222</v>
      </c>
      <c r="C183" s="1431">
        <v>-474681.4</v>
      </c>
      <c r="D183" s="1431">
        <v>-67303.45</v>
      </c>
      <c r="E183" s="1432">
        <v>-67303.45</v>
      </c>
      <c r="F183" s="1433">
        <f t="shared" si="6"/>
        <v>0.14178657516388887</v>
      </c>
      <c r="G183" s="1433">
        <f t="shared" si="7"/>
        <v>0.14178657516388887</v>
      </c>
    </row>
    <row r="184" spans="1:7">
      <c r="A184" s="1430" t="s">
        <v>5435</v>
      </c>
      <c r="B184" s="1430" t="s">
        <v>5222</v>
      </c>
      <c r="C184" s="1431">
        <v>-9170566.0899999999</v>
      </c>
      <c r="D184" s="1431">
        <v>-3232821.02</v>
      </c>
      <c r="E184" s="1432">
        <v>-3232821.02</v>
      </c>
      <c r="F184" s="1433">
        <f t="shared" si="6"/>
        <v>0.35252142433444916</v>
      </c>
      <c r="G184" s="1433">
        <f t="shared" si="7"/>
        <v>0.35252142433444916</v>
      </c>
    </row>
    <row r="185" spans="1:7">
      <c r="A185" s="1430" t="s">
        <v>5436</v>
      </c>
      <c r="B185" s="1430" t="s">
        <v>5222</v>
      </c>
      <c r="C185" s="1431">
        <v>-1560480.69</v>
      </c>
      <c r="D185" s="1431">
        <v>-196127.5</v>
      </c>
      <c r="E185" s="1432">
        <v>-196127.5</v>
      </c>
      <c r="F185" s="1433">
        <f t="shared" si="6"/>
        <v>0.12568402881037893</v>
      </c>
      <c r="G185" s="1433">
        <f t="shared" si="7"/>
        <v>0.12568402881037893</v>
      </c>
    </row>
    <row r="186" spans="1:7">
      <c r="A186" s="1430" t="s">
        <v>5437</v>
      </c>
      <c r="B186" s="1430" t="s">
        <v>5329</v>
      </c>
      <c r="C186" s="1431">
        <v>-7404009.6200000001</v>
      </c>
      <c r="D186" s="1431">
        <v>-5782609.3799999999</v>
      </c>
      <c r="E186" s="1432">
        <v>-5757823.5199999996</v>
      </c>
      <c r="F186" s="1433">
        <f t="shared" si="6"/>
        <v>0.78101051683938782</v>
      </c>
      <c r="G186" s="1433">
        <f t="shared" si="7"/>
        <v>0.77766289017868662</v>
      </c>
    </row>
    <row r="187" spans="1:7">
      <c r="A187" s="1430" t="s">
        <v>5438</v>
      </c>
      <c r="B187" s="1430" t="s">
        <v>5439</v>
      </c>
      <c r="C187" s="1431">
        <v>-1335841.7</v>
      </c>
      <c r="D187" s="1431">
        <v>-618658.64</v>
      </c>
      <c r="E187" s="1432">
        <v>-469329.37</v>
      </c>
      <c r="F187" s="1433">
        <f t="shared" si="6"/>
        <v>0.46312271880717604</v>
      </c>
      <c r="G187" s="1433">
        <f t="shared" si="7"/>
        <v>0.35133606773916404</v>
      </c>
    </row>
    <row r="188" spans="1:7">
      <c r="A188" s="1430" t="s">
        <v>5440</v>
      </c>
      <c r="B188" s="1430" t="s">
        <v>5440</v>
      </c>
      <c r="C188" s="1431">
        <v>-368717</v>
      </c>
      <c r="D188" s="1431">
        <v>-274662.3</v>
      </c>
      <c r="E188" s="1432">
        <v>-274662.3</v>
      </c>
      <c r="F188" s="1433">
        <f t="shared" si="6"/>
        <v>0.7449135787067046</v>
      </c>
      <c r="G188" s="1433">
        <f t="shared" si="7"/>
        <v>0.7449135787067046</v>
      </c>
    </row>
    <row r="189" spans="1:7">
      <c r="A189" s="1430" t="s">
        <v>5441</v>
      </c>
      <c r="B189" s="1430" t="s">
        <v>5442</v>
      </c>
      <c r="C189" s="1431">
        <v>-112701.44</v>
      </c>
      <c r="D189" s="1431">
        <v>-55560.1</v>
      </c>
      <c r="E189" s="1432">
        <v>-55560.1</v>
      </c>
      <c r="F189" s="1433">
        <f t="shared" si="6"/>
        <v>0.49298482787797565</v>
      </c>
      <c r="G189" s="1433">
        <f t="shared" si="7"/>
        <v>0.49298482787797565</v>
      </c>
    </row>
    <row r="190" spans="1:7">
      <c r="A190" s="1430" t="s">
        <v>5443</v>
      </c>
      <c r="B190" s="1430" t="s">
        <v>5443</v>
      </c>
      <c r="C190" s="1431">
        <v>-25000</v>
      </c>
      <c r="D190" s="1431">
        <v>-25000</v>
      </c>
      <c r="E190" s="1432">
        <v>-25000</v>
      </c>
      <c r="F190" s="1433">
        <f t="shared" si="6"/>
        <v>1</v>
      </c>
      <c r="G190" s="1433">
        <f t="shared" si="7"/>
        <v>1</v>
      </c>
    </row>
    <row r="191" spans="1:7">
      <c r="A191" s="1430" t="s">
        <v>5444</v>
      </c>
      <c r="B191" s="1430" t="s">
        <v>5444</v>
      </c>
      <c r="C191" s="1431">
        <v>-33814</v>
      </c>
      <c r="D191" s="1431">
        <v>-15209</v>
      </c>
      <c r="E191" s="1432">
        <v>-15209</v>
      </c>
      <c r="F191" s="1433">
        <f t="shared" si="6"/>
        <v>0.44978411308925298</v>
      </c>
      <c r="G191" s="1433">
        <f t="shared" si="7"/>
        <v>0.44978411308925298</v>
      </c>
    </row>
    <row r="192" spans="1:7">
      <c r="A192" s="1430" t="s">
        <v>5445</v>
      </c>
      <c r="B192" s="1430" t="s">
        <v>5445</v>
      </c>
      <c r="C192" s="1431">
        <v>-1460958.25</v>
      </c>
      <c r="D192" s="1431">
        <v>-495472.29</v>
      </c>
      <c r="E192" s="1432">
        <v>-495472.29</v>
      </c>
      <c r="F192" s="1433">
        <f t="shared" si="6"/>
        <v>0.33914199122391075</v>
      </c>
      <c r="G192" s="1433">
        <f t="shared" si="7"/>
        <v>0.33914199122391075</v>
      </c>
    </row>
    <row r="193" spans="1:7">
      <c r="A193" s="1430" t="s">
        <v>5446</v>
      </c>
      <c r="B193" s="1430" t="s">
        <v>5446</v>
      </c>
      <c r="C193" s="1431">
        <v>-2100001</v>
      </c>
      <c r="D193" s="1431">
        <v>-1517324</v>
      </c>
      <c r="E193" s="1432">
        <v>-1517324</v>
      </c>
      <c r="F193" s="1433">
        <f t="shared" si="6"/>
        <v>0.72253489403100279</v>
      </c>
      <c r="G193" s="1433">
        <f t="shared" si="7"/>
        <v>0.72253489403100279</v>
      </c>
    </row>
    <row r="194" spans="1:7">
      <c r="A194" s="1430" t="s">
        <v>5447</v>
      </c>
      <c r="B194" s="1430" t="s">
        <v>5222</v>
      </c>
      <c r="C194" s="1431">
        <v>-299299.49</v>
      </c>
      <c r="D194" s="1431">
        <v>-92880.53</v>
      </c>
      <c r="E194" s="1432">
        <v>-92880.53</v>
      </c>
      <c r="F194" s="1433">
        <f t="shared" si="6"/>
        <v>0.310326389129497</v>
      </c>
      <c r="G194" s="1433">
        <f t="shared" si="7"/>
        <v>0.310326389129497</v>
      </c>
    </row>
    <row r="195" spans="1:7">
      <c r="A195" s="1430" t="s">
        <v>5448</v>
      </c>
      <c r="B195" s="1430" t="s">
        <v>5448</v>
      </c>
      <c r="C195" s="1431">
        <v>-572190.52</v>
      </c>
      <c r="D195" s="1431">
        <v>-323127.84000000003</v>
      </c>
      <c r="E195" s="1432">
        <v>-315057.03999999998</v>
      </c>
      <c r="F195" s="1433">
        <f t="shared" si="6"/>
        <v>0.56472071575041127</v>
      </c>
      <c r="G195" s="1433">
        <f t="shared" si="7"/>
        <v>0.550615623621307</v>
      </c>
    </row>
    <row r="196" spans="1:7">
      <c r="A196" s="1430" t="s">
        <v>5449</v>
      </c>
      <c r="B196" s="1430" t="s">
        <v>5449</v>
      </c>
      <c r="C196" s="1431">
        <v>-9585128.4100000001</v>
      </c>
      <c r="D196" s="1431">
        <v>-1117660.5900000001</v>
      </c>
      <c r="E196" s="1432">
        <v>-1075712.46</v>
      </c>
      <c r="F196" s="1433">
        <f t="shared" si="6"/>
        <v>0.11660361157331643</v>
      </c>
      <c r="G196" s="1433">
        <f t="shared" si="7"/>
        <v>0.11222723514874643</v>
      </c>
    </row>
    <row r="197" spans="1:7">
      <c r="A197" s="1430" t="s">
        <v>5450</v>
      </c>
      <c r="B197" s="1430" t="s">
        <v>5450</v>
      </c>
      <c r="C197" s="1431">
        <v>-530956.6</v>
      </c>
      <c r="D197" s="1431">
        <v>-282540.52</v>
      </c>
      <c r="E197" s="1432">
        <v>-278133.21000000002</v>
      </c>
      <c r="F197" s="1433">
        <f t="shared" ref="F197:F260" si="8">IFERROR(D197/C197,"")</f>
        <v>0.53213486752024564</v>
      </c>
      <c r="G197" s="1433">
        <f t="shared" ref="G197:G260" si="9">IFERROR(E197/C197,"")</f>
        <v>0.52383417025044987</v>
      </c>
    </row>
    <row r="198" spans="1:7">
      <c r="A198" s="1430" t="s">
        <v>5451</v>
      </c>
      <c r="B198" s="1430" t="s">
        <v>5222</v>
      </c>
      <c r="C198" s="1431">
        <v>-3770834.42</v>
      </c>
      <c r="D198" s="1431">
        <v>-1202888.32</v>
      </c>
      <c r="E198" s="1432">
        <v>-1202888.32</v>
      </c>
      <c r="F198" s="1433">
        <f t="shared" si="8"/>
        <v>0.31899791558601509</v>
      </c>
      <c r="G198" s="1433">
        <f t="shared" si="9"/>
        <v>0.31899791558601509</v>
      </c>
    </row>
    <row r="199" spans="1:7">
      <c r="A199" s="1430" t="s">
        <v>5452</v>
      </c>
      <c r="B199" s="1430" t="s">
        <v>5452</v>
      </c>
      <c r="C199" s="1431">
        <v>-11017772.73</v>
      </c>
      <c r="D199" s="1431">
        <v>-6492231.9199999999</v>
      </c>
      <c r="E199" s="1432">
        <v>-6421127.1100000003</v>
      </c>
      <c r="F199" s="1433">
        <f t="shared" si="8"/>
        <v>0.58925084761663982</v>
      </c>
      <c r="G199" s="1433">
        <f t="shared" si="9"/>
        <v>0.58279720115446598</v>
      </c>
    </row>
    <row r="200" spans="1:7">
      <c r="A200" s="1430" t="s">
        <v>5453</v>
      </c>
      <c r="B200" s="1430" t="s">
        <v>5453</v>
      </c>
      <c r="C200" s="1431">
        <v>-1635328.53</v>
      </c>
      <c r="D200" s="1431">
        <v>-895900.68</v>
      </c>
      <c r="E200" s="1432">
        <v>-895900.68</v>
      </c>
      <c r="F200" s="1433">
        <f t="shared" si="8"/>
        <v>0.54784140529854275</v>
      </c>
      <c r="G200" s="1433">
        <f t="shared" si="9"/>
        <v>0.54784140529854275</v>
      </c>
    </row>
    <row r="201" spans="1:7">
      <c r="A201" s="1430" t="s">
        <v>5454</v>
      </c>
      <c r="B201" s="1430" t="s">
        <v>5454</v>
      </c>
      <c r="C201" s="1431">
        <v>-587792.65</v>
      </c>
      <c r="D201" s="1431">
        <v>-193976.74</v>
      </c>
      <c r="E201" s="1432">
        <v>-193976.74</v>
      </c>
      <c r="F201" s="1433">
        <f t="shared" si="8"/>
        <v>0.33000878796289812</v>
      </c>
      <c r="G201" s="1433">
        <f t="shared" si="9"/>
        <v>0.33000878796289812</v>
      </c>
    </row>
    <row r="202" spans="1:7">
      <c r="A202" s="1430" t="s">
        <v>5455</v>
      </c>
      <c r="B202" s="1430" t="s">
        <v>5455</v>
      </c>
      <c r="C202" s="1431">
        <v>-3124940.51</v>
      </c>
      <c r="D202" s="1431">
        <v>-1908803.27</v>
      </c>
      <c r="E202" s="1432">
        <v>-1908214.44</v>
      </c>
      <c r="F202" s="1433">
        <f t="shared" si="8"/>
        <v>0.61082867462331314</v>
      </c>
      <c r="G202" s="1433">
        <f t="shared" si="9"/>
        <v>0.6106402454362243</v>
      </c>
    </row>
    <row r="203" spans="1:7">
      <c r="A203" s="1430" t="s">
        <v>5456</v>
      </c>
      <c r="B203" s="1430" t="s">
        <v>5455</v>
      </c>
      <c r="C203" s="1431">
        <v>-2894518.63</v>
      </c>
      <c r="D203" s="1431">
        <v>-2243396.63</v>
      </c>
      <c r="E203" s="1432">
        <v>-2243396.63</v>
      </c>
      <c r="F203" s="1433">
        <f t="shared" si="8"/>
        <v>0.77504998819095527</v>
      </c>
      <c r="G203" s="1433">
        <f t="shared" si="9"/>
        <v>0.77504998819095527</v>
      </c>
    </row>
    <row r="204" spans="1:7">
      <c r="A204" s="1430" t="s">
        <v>5457</v>
      </c>
      <c r="B204" s="1430" t="s">
        <v>5455</v>
      </c>
      <c r="C204" s="1431">
        <v>-185496</v>
      </c>
      <c r="D204" s="1431">
        <v>-140876</v>
      </c>
      <c r="E204" s="1432">
        <v>-140876</v>
      </c>
      <c r="F204" s="1433">
        <f t="shared" si="8"/>
        <v>0.75945572950360118</v>
      </c>
      <c r="G204" s="1433">
        <f t="shared" si="9"/>
        <v>0.75945572950360118</v>
      </c>
    </row>
    <row r="205" spans="1:7">
      <c r="A205" s="1430" t="s">
        <v>5458</v>
      </c>
      <c r="B205" s="1430" t="s">
        <v>5455</v>
      </c>
      <c r="C205" s="1431">
        <v>-2501727.11</v>
      </c>
      <c r="D205" s="1431">
        <v>-1684674.78</v>
      </c>
      <c r="E205" s="1432">
        <v>-1684674.78</v>
      </c>
      <c r="F205" s="1433">
        <f t="shared" si="8"/>
        <v>0.67340469440729689</v>
      </c>
      <c r="G205" s="1433">
        <f t="shared" si="9"/>
        <v>0.67340469440729689</v>
      </c>
    </row>
    <row r="206" spans="1:7">
      <c r="A206" s="1430" t="s">
        <v>5459</v>
      </c>
      <c r="B206" s="1430" t="s">
        <v>5326</v>
      </c>
      <c r="C206" s="1431">
        <v>-6801451.8700000001</v>
      </c>
      <c r="D206" s="1431">
        <v>-3729335.38</v>
      </c>
      <c r="E206" s="1432">
        <v>-4061786.97</v>
      </c>
      <c r="F206" s="1433">
        <f t="shared" si="8"/>
        <v>0.54831460271731658</v>
      </c>
      <c r="G206" s="1433">
        <f t="shared" si="9"/>
        <v>0.59719410614604562</v>
      </c>
    </row>
    <row r="207" spans="1:7">
      <c r="A207" s="1430" t="s">
        <v>5460</v>
      </c>
      <c r="B207" s="1430" t="s">
        <v>5190</v>
      </c>
      <c r="C207" s="1431">
        <v>-964467.91</v>
      </c>
      <c r="D207" s="1431">
        <v>-540005.37</v>
      </c>
      <c r="E207" s="1432">
        <v>-537283.43000000005</v>
      </c>
      <c r="F207" s="1433">
        <f t="shared" si="8"/>
        <v>0.55989977935087543</v>
      </c>
      <c r="G207" s="1433">
        <f t="shared" si="9"/>
        <v>0.55707755999885988</v>
      </c>
    </row>
    <row r="208" spans="1:7">
      <c r="A208" s="1430" t="s">
        <v>5461</v>
      </c>
      <c r="B208" s="1430" t="s">
        <v>5461</v>
      </c>
      <c r="C208" s="1431"/>
      <c r="D208" s="1431"/>
      <c r="E208" s="1432">
        <v>101699.07</v>
      </c>
      <c r="F208" s="1433" t="str">
        <f t="shared" si="8"/>
        <v/>
      </c>
      <c r="G208" s="1433" t="str">
        <f t="shared" si="9"/>
        <v/>
      </c>
    </row>
    <row r="209" spans="1:7">
      <c r="A209" s="1430" t="s">
        <v>5462</v>
      </c>
      <c r="B209" s="1430" t="s">
        <v>5462</v>
      </c>
      <c r="C209" s="1431">
        <v>-377170.4</v>
      </c>
      <c r="D209" s="1431">
        <v>-327184.77</v>
      </c>
      <c r="E209" s="1432">
        <v>-315082.42</v>
      </c>
      <c r="F209" s="1433">
        <f t="shared" si="8"/>
        <v>0.8674720232552714</v>
      </c>
      <c r="G209" s="1433">
        <f t="shared" si="9"/>
        <v>0.83538480220080891</v>
      </c>
    </row>
    <row r="210" spans="1:7">
      <c r="A210" s="1430" t="s">
        <v>5463</v>
      </c>
      <c r="B210" s="1430" t="s">
        <v>5190</v>
      </c>
      <c r="C210" s="1431">
        <v>-821172.5</v>
      </c>
      <c r="D210" s="1431">
        <v>-515218.11</v>
      </c>
      <c r="E210" s="1432">
        <v>-506272.28</v>
      </c>
      <c r="F210" s="1433">
        <f t="shared" si="8"/>
        <v>0.62741763758528202</v>
      </c>
      <c r="G210" s="1433">
        <f t="shared" si="9"/>
        <v>0.61652366585583418</v>
      </c>
    </row>
    <row r="211" spans="1:7">
      <c r="A211" s="1430" t="s">
        <v>5464</v>
      </c>
      <c r="B211" s="1430" t="s">
        <v>5465</v>
      </c>
      <c r="C211" s="1431">
        <v>-13051804.970000001</v>
      </c>
      <c r="D211" s="1431">
        <v>-6624233.6200000001</v>
      </c>
      <c r="E211" s="1432">
        <v>-6547895.3399999999</v>
      </c>
      <c r="F211" s="1433">
        <f t="shared" si="8"/>
        <v>0.50753391084421018</v>
      </c>
      <c r="G211" s="1433">
        <f t="shared" si="9"/>
        <v>0.50168504318372442</v>
      </c>
    </row>
    <row r="212" spans="1:7">
      <c r="A212" s="1430" t="s">
        <v>5466</v>
      </c>
      <c r="B212" s="1430" t="s">
        <v>5465</v>
      </c>
      <c r="C212" s="1431">
        <v>-327686.86</v>
      </c>
      <c r="D212" s="1431">
        <v>-157355.49</v>
      </c>
      <c r="E212" s="1432">
        <v>-157068.81</v>
      </c>
      <c r="F212" s="1433">
        <f t="shared" si="8"/>
        <v>0.48020079291552914</v>
      </c>
      <c r="G212" s="1433">
        <f t="shared" si="9"/>
        <v>0.47932593330107898</v>
      </c>
    </row>
    <row r="213" spans="1:7">
      <c r="A213" s="1430" t="s">
        <v>5467</v>
      </c>
      <c r="B213" s="1430" t="s">
        <v>5465</v>
      </c>
      <c r="C213" s="1431">
        <v>-46837.33</v>
      </c>
      <c r="D213" s="1431">
        <v>-23851.61</v>
      </c>
      <c r="E213" s="1432">
        <v>-19665.939999999999</v>
      </c>
      <c r="F213" s="1433">
        <f t="shared" si="8"/>
        <v>0.5092435883941292</v>
      </c>
      <c r="G213" s="1433">
        <f t="shared" si="9"/>
        <v>0.41987747807144427</v>
      </c>
    </row>
    <row r="214" spans="1:7">
      <c r="A214" s="1430" t="s">
        <v>5468</v>
      </c>
      <c r="B214" s="1430" t="s">
        <v>5468</v>
      </c>
      <c r="C214" s="1431">
        <v>-159000.51</v>
      </c>
      <c r="D214" s="1431">
        <v>-41650.79</v>
      </c>
      <c r="E214" s="1432">
        <v>-41650.79</v>
      </c>
      <c r="F214" s="1433">
        <f t="shared" si="8"/>
        <v>0.26195381385883604</v>
      </c>
      <c r="G214" s="1433">
        <f t="shared" si="9"/>
        <v>0.26195381385883604</v>
      </c>
    </row>
    <row r="215" spans="1:7">
      <c r="A215" s="1430" t="s">
        <v>5469</v>
      </c>
      <c r="B215" s="1430" t="s">
        <v>5470</v>
      </c>
      <c r="C215" s="1431">
        <v>-305157.73</v>
      </c>
      <c r="D215" s="1431">
        <v>-140059.81</v>
      </c>
      <c r="E215" s="1432">
        <v>-140059.81</v>
      </c>
      <c r="F215" s="1433">
        <f t="shared" si="8"/>
        <v>0.45897513394138828</v>
      </c>
      <c r="G215" s="1433">
        <f t="shared" si="9"/>
        <v>0.45897513394138828</v>
      </c>
    </row>
    <row r="216" spans="1:7">
      <c r="A216" s="1430" t="s">
        <v>5471</v>
      </c>
      <c r="B216" s="1430" t="s">
        <v>5471</v>
      </c>
      <c r="C216" s="1431">
        <v>-812181.48</v>
      </c>
      <c r="D216" s="1431">
        <v>-424377.17</v>
      </c>
      <c r="E216" s="1432">
        <v>-424377.17</v>
      </c>
      <c r="F216" s="1433">
        <f t="shared" si="8"/>
        <v>0.52251520189797973</v>
      </c>
      <c r="G216" s="1433">
        <f t="shared" si="9"/>
        <v>0.52251520189797973</v>
      </c>
    </row>
    <row r="217" spans="1:7">
      <c r="A217" s="1430" t="s">
        <v>5472</v>
      </c>
      <c r="B217" s="1430" t="s">
        <v>5472</v>
      </c>
      <c r="C217" s="1431">
        <v>-89526.28</v>
      </c>
      <c r="D217" s="1431">
        <v>-34923.370000000003</v>
      </c>
      <c r="E217" s="1432">
        <v>-34923.370000000003</v>
      </c>
      <c r="F217" s="1433">
        <f t="shared" si="8"/>
        <v>0.39009070856065953</v>
      </c>
      <c r="G217" s="1433">
        <f t="shared" si="9"/>
        <v>0.39009070856065953</v>
      </c>
    </row>
    <row r="218" spans="1:7">
      <c r="A218" s="1430" t="s">
        <v>5473</v>
      </c>
      <c r="B218" s="1430" t="s">
        <v>5190</v>
      </c>
      <c r="C218" s="1431">
        <v>-1342605.17</v>
      </c>
      <c r="D218" s="1431">
        <v>-771279.18</v>
      </c>
      <c r="E218" s="1432">
        <v>-771279.18</v>
      </c>
      <c r="F218" s="1433">
        <f t="shared" si="8"/>
        <v>0.57446462834639622</v>
      </c>
      <c r="G218" s="1433">
        <f t="shared" si="9"/>
        <v>0.57446462834639622</v>
      </c>
    </row>
    <row r="219" spans="1:7">
      <c r="A219" s="1430" t="s">
        <v>5474</v>
      </c>
      <c r="B219" s="1430" t="s">
        <v>5474</v>
      </c>
      <c r="C219" s="1431">
        <v>-8286</v>
      </c>
      <c r="D219" s="1431">
        <v>-6226.97</v>
      </c>
      <c r="E219" s="1432">
        <v>-6226.97</v>
      </c>
      <c r="F219" s="1433">
        <f t="shared" si="8"/>
        <v>0.75150494810523782</v>
      </c>
      <c r="G219" s="1433">
        <f t="shared" si="9"/>
        <v>0.75150494810523782</v>
      </c>
    </row>
    <row r="220" spans="1:7">
      <c r="A220" s="1430" t="s">
        <v>5475</v>
      </c>
      <c r="B220" s="1430" t="s">
        <v>5190</v>
      </c>
      <c r="C220" s="1431">
        <v>-412405.06</v>
      </c>
      <c r="D220" s="1431">
        <v>-235944.1</v>
      </c>
      <c r="E220" s="1432">
        <v>-235944.1</v>
      </c>
      <c r="F220" s="1433">
        <f t="shared" si="8"/>
        <v>0.57211737411757269</v>
      </c>
      <c r="G220" s="1433">
        <f t="shared" si="9"/>
        <v>0.57211737411757269</v>
      </c>
    </row>
    <row r="221" spans="1:7">
      <c r="A221" s="1430" t="s">
        <v>5476</v>
      </c>
      <c r="B221" s="1430" t="s">
        <v>5476</v>
      </c>
      <c r="C221" s="1431">
        <v>-6114764.1900000004</v>
      </c>
      <c r="D221" s="1431">
        <v>-3994910.18</v>
      </c>
      <c r="E221" s="1432">
        <v>-3943105.45</v>
      </c>
      <c r="F221" s="1433">
        <f t="shared" si="8"/>
        <v>0.65332203432034552</v>
      </c>
      <c r="G221" s="1433">
        <f t="shared" si="9"/>
        <v>0.64484996109064996</v>
      </c>
    </row>
    <row r="222" spans="1:7">
      <c r="A222" s="1430" t="s">
        <v>5477</v>
      </c>
      <c r="B222" s="1430" t="s">
        <v>5478</v>
      </c>
      <c r="C222" s="1431"/>
      <c r="D222" s="1431"/>
      <c r="E222" s="1432">
        <v>303.06</v>
      </c>
      <c r="F222" s="1433" t="str">
        <f t="shared" si="8"/>
        <v/>
      </c>
      <c r="G222" s="1433" t="str">
        <f t="shared" si="9"/>
        <v/>
      </c>
    </row>
    <row r="223" spans="1:7">
      <c r="A223" s="1430" t="s">
        <v>5479</v>
      </c>
      <c r="B223" s="1430" t="s">
        <v>5479</v>
      </c>
      <c r="C223" s="1431">
        <v>-203102</v>
      </c>
      <c r="D223" s="1431">
        <v>-56717.279999999999</v>
      </c>
      <c r="E223" s="1432">
        <v>-40058.080000000002</v>
      </c>
      <c r="F223" s="1433">
        <f t="shared" si="8"/>
        <v>0.27925515258343098</v>
      </c>
      <c r="G223" s="1433">
        <f t="shared" si="9"/>
        <v>0.19723134188732755</v>
      </c>
    </row>
    <row r="224" spans="1:7">
      <c r="A224" s="1430" t="s">
        <v>5480</v>
      </c>
      <c r="B224" s="1430" t="s">
        <v>5479</v>
      </c>
      <c r="C224" s="1431">
        <v>-172330.07</v>
      </c>
      <c r="D224" s="1431">
        <v>-100333.7</v>
      </c>
      <c r="E224" s="1432">
        <v>-56890.33</v>
      </c>
      <c r="F224" s="1433">
        <f t="shared" si="8"/>
        <v>0.58221818165570283</v>
      </c>
      <c r="G224" s="1433">
        <f t="shared" si="9"/>
        <v>0.33012422034065209</v>
      </c>
    </row>
    <row r="225" spans="1:7">
      <c r="A225" s="1430" t="s">
        <v>5481</v>
      </c>
      <c r="B225" s="1430" t="s">
        <v>5481</v>
      </c>
      <c r="C225" s="1431">
        <v>-2647425.81</v>
      </c>
      <c r="D225" s="1431">
        <v>-1511281.16</v>
      </c>
      <c r="E225" s="1432">
        <v>-1381055.67</v>
      </c>
      <c r="F225" s="1433">
        <f t="shared" si="8"/>
        <v>0.57084929605638313</v>
      </c>
      <c r="G225" s="1433">
        <f t="shared" si="9"/>
        <v>0.52165981943040729</v>
      </c>
    </row>
    <row r="226" spans="1:7">
      <c r="A226" s="1430" t="s">
        <v>5482</v>
      </c>
      <c r="B226" s="1430" t="s">
        <v>5481</v>
      </c>
      <c r="C226" s="1431">
        <v>-105952.78</v>
      </c>
      <c r="D226" s="1431">
        <v>-85568.24</v>
      </c>
      <c r="E226" s="1432">
        <v>-84901</v>
      </c>
      <c r="F226" s="1433">
        <f t="shared" si="8"/>
        <v>0.80760731337110747</v>
      </c>
      <c r="G226" s="1433">
        <f t="shared" si="9"/>
        <v>0.80130979102200062</v>
      </c>
    </row>
    <row r="227" spans="1:7">
      <c r="A227" s="1430" t="s">
        <v>5483</v>
      </c>
      <c r="B227" s="1430" t="s">
        <v>5483</v>
      </c>
      <c r="C227" s="1431"/>
      <c r="D227" s="1431"/>
      <c r="E227" s="1432">
        <v>1897.13</v>
      </c>
      <c r="F227" s="1433" t="str">
        <f t="shared" si="8"/>
        <v/>
      </c>
      <c r="G227" s="1433" t="str">
        <f t="shared" si="9"/>
        <v/>
      </c>
    </row>
    <row r="228" spans="1:7">
      <c r="A228" s="1430" t="s">
        <v>5484</v>
      </c>
      <c r="B228" s="1430" t="s">
        <v>5484</v>
      </c>
      <c r="C228" s="1431">
        <v>-119803</v>
      </c>
      <c r="D228" s="1431">
        <v>-37598</v>
      </c>
      <c r="E228" s="1432">
        <v>-37598</v>
      </c>
      <c r="F228" s="1433">
        <f t="shared" si="8"/>
        <v>0.31383187399313872</v>
      </c>
      <c r="G228" s="1433">
        <f t="shared" si="9"/>
        <v>0.31383187399313872</v>
      </c>
    </row>
    <row r="229" spans="1:7">
      <c r="A229" s="1430" t="s">
        <v>5485</v>
      </c>
      <c r="B229" s="1430" t="s">
        <v>5485</v>
      </c>
      <c r="C229" s="1431">
        <v>-6334837.5899999999</v>
      </c>
      <c r="D229" s="1431">
        <v>-4743291.99</v>
      </c>
      <c r="E229" s="1432">
        <v>-4595279.3099999996</v>
      </c>
      <c r="F229" s="1433">
        <f t="shared" si="8"/>
        <v>0.74876299867381446</v>
      </c>
      <c r="G229" s="1433">
        <f t="shared" si="9"/>
        <v>0.7253981250054431</v>
      </c>
    </row>
    <row r="230" spans="1:7">
      <c r="A230" s="1430" t="s">
        <v>5486</v>
      </c>
      <c r="B230" s="1430" t="s">
        <v>5207</v>
      </c>
      <c r="C230" s="1431">
        <v>-4187590</v>
      </c>
      <c r="D230" s="1431">
        <v>-3287660</v>
      </c>
      <c r="E230" s="1432">
        <v>-3287660</v>
      </c>
      <c r="F230" s="1433">
        <f t="shared" si="8"/>
        <v>0.78509596211663513</v>
      </c>
      <c r="G230" s="1433">
        <f t="shared" si="9"/>
        <v>0.78509596211663513</v>
      </c>
    </row>
    <row r="231" spans="1:7">
      <c r="A231" s="1430" t="s">
        <v>5487</v>
      </c>
      <c r="B231" s="1430" t="s">
        <v>5338</v>
      </c>
      <c r="C231" s="1431">
        <v>-63333.08</v>
      </c>
      <c r="D231" s="1431">
        <v>-33334.03</v>
      </c>
      <c r="E231" s="1432">
        <v>-33352.089999999997</v>
      </c>
      <c r="F231" s="1433">
        <f t="shared" si="8"/>
        <v>0.52632889478926337</v>
      </c>
      <c r="G231" s="1433">
        <f t="shared" si="9"/>
        <v>0.52661405382463633</v>
      </c>
    </row>
    <row r="232" spans="1:7">
      <c r="A232" s="1430" t="s">
        <v>5488</v>
      </c>
      <c r="B232" s="1430" t="s">
        <v>5377</v>
      </c>
      <c r="C232" s="1431">
        <v>-537261.43999999994</v>
      </c>
      <c r="D232" s="1431">
        <v>-296180.44</v>
      </c>
      <c r="E232" s="1432">
        <v>-233937.53</v>
      </c>
      <c r="F232" s="1433">
        <f t="shared" si="8"/>
        <v>0.55127805189220358</v>
      </c>
      <c r="G232" s="1433">
        <f t="shared" si="9"/>
        <v>0.4354258701313089</v>
      </c>
    </row>
    <row r="233" spans="1:7">
      <c r="A233" s="1430" t="s">
        <v>5489</v>
      </c>
      <c r="B233" s="1430" t="s">
        <v>5490</v>
      </c>
      <c r="C233" s="1431">
        <v>-20695516.559999999</v>
      </c>
      <c r="D233" s="1431">
        <v>-16077776.460000001</v>
      </c>
      <c r="E233" s="1432">
        <v>-16034614.15</v>
      </c>
      <c r="F233" s="1433">
        <f t="shared" si="8"/>
        <v>0.77687244062682159</v>
      </c>
      <c r="G233" s="1433">
        <f t="shared" si="9"/>
        <v>0.77478685315791906</v>
      </c>
    </row>
    <row r="234" spans="1:7">
      <c r="A234" s="1430" t="s">
        <v>5491</v>
      </c>
      <c r="B234" s="1430" t="s">
        <v>5490</v>
      </c>
      <c r="C234" s="1431">
        <v>-382163.67</v>
      </c>
      <c r="D234" s="1431">
        <v>-268171.95</v>
      </c>
      <c r="E234" s="1432">
        <v>-268172.59999999998</v>
      </c>
      <c r="F234" s="1433">
        <f t="shared" si="8"/>
        <v>0.70172015566000823</v>
      </c>
      <c r="G234" s="1433">
        <f t="shared" si="9"/>
        <v>0.70172185650195373</v>
      </c>
    </row>
    <row r="235" spans="1:7">
      <c r="A235" s="1430" t="s">
        <v>5492</v>
      </c>
      <c r="B235" s="1430" t="s">
        <v>5493</v>
      </c>
      <c r="C235" s="1431">
        <v>-4330054.1500000004</v>
      </c>
      <c r="D235" s="1431">
        <v>-3043362.75</v>
      </c>
      <c r="E235" s="1432">
        <v>-3027480.25</v>
      </c>
      <c r="F235" s="1433">
        <f t="shared" si="8"/>
        <v>0.70284634893076336</v>
      </c>
      <c r="G235" s="1433">
        <f t="shared" si="9"/>
        <v>0.69917838094472784</v>
      </c>
    </row>
    <row r="236" spans="1:7">
      <c r="A236" s="1430" t="s">
        <v>5494</v>
      </c>
      <c r="B236" s="1430" t="s">
        <v>5494</v>
      </c>
      <c r="C236" s="1431">
        <v>-1405064.46</v>
      </c>
      <c r="D236" s="1431">
        <v>-1293879.8500000001</v>
      </c>
      <c r="E236" s="1432">
        <v>-1284584.1000000001</v>
      </c>
      <c r="F236" s="1433">
        <f t="shared" si="8"/>
        <v>0.92086867672960726</v>
      </c>
      <c r="G236" s="1433">
        <f t="shared" si="9"/>
        <v>0.91425278808916721</v>
      </c>
    </row>
    <row r="237" spans="1:7">
      <c r="A237" s="1430" t="s">
        <v>5495</v>
      </c>
      <c r="B237" s="1430" t="s">
        <v>5495</v>
      </c>
      <c r="C237" s="1431">
        <v>-61601.22</v>
      </c>
      <c r="D237" s="1431">
        <v>-35865.730000000003</v>
      </c>
      <c r="E237" s="1432">
        <v>-35545.910000000003</v>
      </c>
      <c r="F237" s="1433">
        <f t="shared" si="8"/>
        <v>0.58222434555679259</v>
      </c>
      <c r="G237" s="1433">
        <f t="shared" si="9"/>
        <v>0.5770325652641296</v>
      </c>
    </row>
    <row r="238" spans="1:7">
      <c r="A238" s="1430" t="s">
        <v>5496</v>
      </c>
      <c r="B238" s="1430" t="s">
        <v>5496</v>
      </c>
      <c r="C238" s="1431">
        <v>-22533.200000000001</v>
      </c>
      <c r="D238" s="1431">
        <v>-4657.79</v>
      </c>
      <c r="E238" s="1432">
        <v>446.7</v>
      </c>
      <c r="F238" s="1433">
        <f t="shared" si="8"/>
        <v>0.2067078799282836</v>
      </c>
      <c r="G238" s="1433">
        <f t="shared" si="9"/>
        <v>-1.9824081799300588E-2</v>
      </c>
    </row>
    <row r="239" spans="1:7">
      <c r="A239" s="1430" t="s">
        <v>5497</v>
      </c>
      <c r="B239" s="1430" t="s">
        <v>5190</v>
      </c>
      <c r="C239" s="1431">
        <v>-225156.63</v>
      </c>
      <c r="D239" s="1431">
        <v>-127881.77</v>
      </c>
      <c r="E239" s="1432">
        <v>-127881.77</v>
      </c>
      <c r="F239" s="1433">
        <f t="shared" si="8"/>
        <v>0.5679680407367973</v>
      </c>
      <c r="G239" s="1433">
        <f t="shared" si="9"/>
        <v>0.5679680407367973</v>
      </c>
    </row>
    <row r="240" spans="1:7">
      <c r="A240" s="1430" t="s">
        <v>5498</v>
      </c>
      <c r="B240" s="1430" t="s">
        <v>5498</v>
      </c>
      <c r="C240" s="1431">
        <v>-83575.27</v>
      </c>
      <c r="D240" s="1431">
        <v>-18227.490000000002</v>
      </c>
      <c r="E240" s="1432">
        <v>-18227.490000000002</v>
      </c>
      <c r="F240" s="1433">
        <f t="shared" si="8"/>
        <v>0.21809669295713913</v>
      </c>
      <c r="G240" s="1433">
        <f t="shared" si="9"/>
        <v>0.21809669295713913</v>
      </c>
    </row>
    <row r="241" spans="1:7">
      <c r="A241" s="1430" t="s">
        <v>5499</v>
      </c>
      <c r="B241" s="1430" t="s">
        <v>5500</v>
      </c>
      <c r="C241" s="1431"/>
      <c r="D241" s="1431"/>
      <c r="E241" s="1432">
        <v>5771.39</v>
      </c>
      <c r="F241" s="1433" t="str">
        <f t="shared" si="8"/>
        <v/>
      </c>
      <c r="G241" s="1433" t="str">
        <f t="shared" si="9"/>
        <v/>
      </c>
    </row>
    <row r="242" spans="1:7">
      <c r="A242" s="1430" t="s">
        <v>5501</v>
      </c>
      <c r="B242" s="1430" t="s">
        <v>5190</v>
      </c>
      <c r="C242" s="1431">
        <v>-156780.07</v>
      </c>
      <c r="D242" s="1431">
        <v>-89409.86</v>
      </c>
      <c r="E242" s="1432">
        <v>-89409.86</v>
      </c>
      <c r="F242" s="1433">
        <f t="shared" si="8"/>
        <v>0.57028843015569519</v>
      </c>
      <c r="G242" s="1433">
        <f t="shared" si="9"/>
        <v>0.57028843015569519</v>
      </c>
    </row>
    <row r="243" spans="1:7">
      <c r="A243" s="1430" t="s">
        <v>5502</v>
      </c>
      <c r="B243" s="1430" t="s">
        <v>5190</v>
      </c>
      <c r="C243" s="1431">
        <v>-40752.639999999999</v>
      </c>
      <c r="D243" s="1431">
        <v>-23069.49</v>
      </c>
      <c r="E243" s="1432">
        <v>-23069.49</v>
      </c>
      <c r="F243" s="1433">
        <f t="shared" si="8"/>
        <v>0.56608577996419374</v>
      </c>
      <c r="G243" s="1433">
        <f t="shared" si="9"/>
        <v>0.56608577996419374</v>
      </c>
    </row>
    <row r="244" spans="1:7">
      <c r="A244" s="1430" t="s">
        <v>5503</v>
      </c>
      <c r="B244" s="1430" t="s">
        <v>5503</v>
      </c>
      <c r="C244" s="1431">
        <v>-229560.2</v>
      </c>
      <c r="D244" s="1431">
        <v>-111065.45</v>
      </c>
      <c r="E244" s="1432">
        <v>-111065.45</v>
      </c>
      <c r="F244" s="1433">
        <f t="shared" si="8"/>
        <v>0.48381840580379348</v>
      </c>
      <c r="G244" s="1433">
        <f t="shared" si="9"/>
        <v>0.48381840580379348</v>
      </c>
    </row>
    <row r="245" spans="1:7">
      <c r="A245" s="1430" t="s">
        <v>5504</v>
      </c>
      <c r="B245" s="1430" t="s">
        <v>5503</v>
      </c>
      <c r="C245" s="1431">
        <v>-3025688.07</v>
      </c>
      <c r="D245" s="1431">
        <v>-1458451.73</v>
      </c>
      <c r="E245" s="1432">
        <v>-1459896.93</v>
      </c>
      <c r="F245" s="1433">
        <f t="shared" si="8"/>
        <v>0.48202316175969856</v>
      </c>
      <c r="G245" s="1433">
        <f t="shared" si="9"/>
        <v>0.4825008051804891</v>
      </c>
    </row>
    <row r="246" spans="1:7">
      <c r="A246" s="1430" t="s">
        <v>5505</v>
      </c>
      <c r="B246" s="1430" t="s">
        <v>5505</v>
      </c>
      <c r="C246" s="1431">
        <v>-921101.57</v>
      </c>
      <c r="D246" s="1431">
        <v>-543997.27</v>
      </c>
      <c r="E246" s="1432">
        <v>-543997.27</v>
      </c>
      <c r="F246" s="1433">
        <f t="shared" si="8"/>
        <v>0.59059422730112165</v>
      </c>
      <c r="G246" s="1433">
        <f t="shared" si="9"/>
        <v>0.59059422730112165</v>
      </c>
    </row>
    <row r="247" spans="1:7">
      <c r="A247" s="1430" t="s">
        <v>5506</v>
      </c>
      <c r="B247" s="1430" t="s">
        <v>5505</v>
      </c>
      <c r="C247" s="1431">
        <v>-260.68</v>
      </c>
      <c r="D247" s="1431">
        <v>-133.56</v>
      </c>
      <c r="E247" s="1432">
        <v>-133.56</v>
      </c>
      <c r="F247" s="1433">
        <f t="shared" si="8"/>
        <v>0.51235230934479059</v>
      </c>
      <c r="G247" s="1433">
        <f t="shared" si="9"/>
        <v>0.51235230934479059</v>
      </c>
    </row>
    <row r="248" spans="1:7">
      <c r="A248" s="1430" t="s">
        <v>5507</v>
      </c>
      <c r="B248" s="1430" t="s">
        <v>5507</v>
      </c>
      <c r="C248" s="1431">
        <v>-51125</v>
      </c>
      <c r="D248" s="1431">
        <v>-16190.13</v>
      </c>
      <c r="E248" s="1432">
        <v>-16190.13</v>
      </c>
      <c r="F248" s="1433">
        <f t="shared" si="8"/>
        <v>0.31667735941320291</v>
      </c>
      <c r="G248" s="1433">
        <f t="shared" si="9"/>
        <v>0.31667735941320291</v>
      </c>
    </row>
    <row r="249" spans="1:7">
      <c r="A249" s="1430" t="s">
        <v>5508</v>
      </c>
      <c r="B249" s="1430" t="s">
        <v>5509</v>
      </c>
      <c r="C249" s="1431">
        <v>-51467.25</v>
      </c>
      <c r="D249" s="1431">
        <v>-4445.25</v>
      </c>
      <c r="E249" s="1432">
        <v>35742.660000000003</v>
      </c>
      <c r="F249" s="1433">
        <f t="shared" si="8"/>
        <v>8.6370458884047624E-2</v>
      </c>
      <c r="G249" s="1433">
        <f t="shared" si="9"/>
        <v>-0.69447386444777992</v>
      </c>
    </row>
    <row r="250" spans="1:7">
      <c r="A250" s="1430" t="s">
        <v>5510</v>
      </c>
      <c r="B250" s="1430" t="s">
        <v>5509</v>
      </c>
      <c r="C250" s="1431">
        <v>-1047618.93</v>
      </c>
      <c r="D250" s="1431">
        <v>-397160.73</v>
      </c>
      <c r="E250" s="1432">
        <v>-397160.73</v>
      </c>
      <c r="F250" s="1433">
        <f t="shared" si="8"/>
        <v>0.37910801210894496</v>
      </c>
      <c r="G250" s="1433">
        <f t="shared" si="9"/>
        <v>0.37910801210894496</v>
      </c>
    </row>
    <row r="251" spans="1:7">
      <c r="A251" s="1430" t="s">
        <v>5511</v>
      </c>
      <c r="B251" s="1430" t="s">
        <v>5190</v>
      </c>
      <c r="C251" s="1431">
        <v>-6817.5</v>
      </c>
      <c r="D251" s="1431">
        <v>-2732.97</v>
      </c>
      <c r="E251" s="1432">
        <v>-2732.97</v>
      </c>
      <c r="F251" s="1433">
        <f t="shared" si="8"/>
        <v>0.40087568756875686</v>
      </c>
      <c r="G251" s="1433">
        <f t="shared" si="9"/>
        <v>0.40087568756875686</v>
      </c>
    </row>
    <row r="252" spans="1:7">
      <c r="A252" s="1430" t="s">
        <v>5512</v>
      </c>
      <c r="B252" s="1430" t="s">
        <v>5190</v>
      </c>
      <c r="C252" s="1431">
        <v>-1614913.47</v>
      </c>
      <c r="D252" s="1431">
        <v>-918822.63</v>
      </c>
      <c r="E252" s="1432">
        <v>-918822.63</v>
      </c>
      <c r="F252" s="1433">
        <f t="shared" si="8"/>
        <v>0.56896090537903554</v>
      </c>
      <c r="G252" s="1433">
        <f t="shared" si="9"/>
        <v>0.56896090537903554</v>
      </c>
    </row>
    <row r="253" spans="1:7">
      <c r="A253" s="1430" t="s">
        <v>5513</v>
      </c>
      <c r="B253" s="1430" t="s">
        <v>5514</v>
      </c>
      <c r="C253" s="1431">
        <v>-181463.79</v>
      </c>
      <c r="D253" s="1431">
        <v>-84002.69</v>
      </c>
      <c r="E253" s="1432">
        <v>-84002.69</v>
      </c>
      <c r="F253" s="1433">
        <f t="shared" si="8"/>
        <v>0.46291709216477844</v>
      </c>
      <c r="G253" s="1433">
        <f t="shared" si="9"/>
        <v>0.46291709216477844</v>
      </c>
    </row>
    <row r="254" spans="1:7">
      <c r="A254" s="1430" t="s">
        <v>5515</v>
      </c>
      <c r="B254" s="1430" t="s">
        <v>5514</v>
      </c>
      <c r="C254" s="1431">
        <v>-253010.7</v>
      </c>
      <c r="D254" s="1431">
        <v>-129120.5</v>
      </c>
      <c r="E254" s="1432">
        <v>-116557.85</v>
      </c>
      <c r="F254" s="1433">
        <f t="shared" si="8"/>
        <v>0.51033612412439466</v>
      </c>
      <c r="G254" s="1433">
        <f t="shared" si="9"/>
        <v>0.46068348097531053</v>
      </c>
    </row>
    <row r="255" spans="1:7">
      <c r="A255" s="1430" t="s">
        <v>5516</v>
      </c>
      <c r="B255" s="1430" t="s">
        <v>5514</v>
      </c>
      <c r="C255" s="1431">
        <v>-5148</v>
      </c>
      <c r="D255" s="1431">
        <v>-2340</v>
      </c>
      <c r="E255" s="1432">
        <v>-2340</v>
      </c>
      <c r="F255" s="1433">
        <f t="shared" si="8"/>
        <v>0.45454545454545453</v>
      </c>
      <c r="G255" s="1433">
        <f t="shared" si="9"/>
        <v>0.45454545454545453</v>
      </c>
    </row>
    <row r="256" spans="1:7">
      <c r="A256" s="1430" t="s">
        <v>5517</v>
      </c>
      <c r="B256" s="1430" t="s">
        <v>5517</v>
      </c>
      <c r="C256" s="1431">
        <v>-6163266.75</v>
      </c>
      <c r="D256" s="1431">
        <v>-4401739.62</v>
      </c>
      <c r="E256" s="1432">
        <v>-4373655.97</v>
      </c>
      <c r="F256" s="1433">
        <f t="shared" si="8"/>
        <v>0.71418937367914515</v>
      </c>
      <c r="G256" s="1433">
        <f t="shared" si="9"/>
        <v>0.70963275603802156</v>
      </c>
    </row>
    <row r="257" spans="1:7">
      <c r="A257" s="1430" t="s">
        <v>5518</v>
      </c>
      <c r="B257" s="1430" t="s">
        <v>5519</v>
      </c>
      <c r="C257" s="1431">
        <v>-563168.65</v>
      </c>
      <c r="D257" s="1431">
        <v>-53766.18</v>
      </c>
      <c r="E257" s="1432">
        <v>-53766.18</v>
      </c>
      <c r="F257" s="1433">
        <f t="shared" si="8"/>
        <v>9.5470832760310778E-2</v>
      </c>
      <c r="G257" s="1433">
        <f t="shared" si="9"/>
        <v>9.5470832760310778E-2</v>
      </c>
    </row>
    <row r="258" spans="1:7">
      <c r="A258" s="1430" t="s">
        <v>5520</v>
      </c>
      <c r="B258" s="1430" t="s">
        <v>5190</v>
      </c>
      <c r="C258" s="1431">
        <v>-34392.720000000001</v>
      </c>
      <c r="D258" s="1431">
        <v>-19529.93</v>
      </c>
      <c r="E258" s="1432">
        <v>-19529.93</v>
      </c>
      <c r="F258" s="1433">
        <f t="shared" si="8"/>
        <v>0.56785069631014939</v>
      </c>
      <c r="G258" s="1433">
        <f t="shared" si="9"/>
        <v>0.56785069631014939</v>
      </c>
    </row>
    <row r="259" spans="1:7">
      <c r="A259" s="1430" t="s">
        <v>5521</v>
      </c>
      <c r="B259" s="1430" t="s">
        <v>5522</v>
      </c>
      <c r="C259" s="1431">
        <v>-758005.77</v>
      </c>
      <c r="D259" s="1431">
        <v>-339426.85</v>
      </c>
      <c r="E259" s="1432">
        <v>-330401.40999999997</v>
      </c>
      <c r="F259" s="1433">
        <f t="shared" si="8"/>
        <v>0.4477892694669065</v>
      </c>
      <c r="G259" s="1433">
        <f t="shared" si="9"/>
        <v>0.43588244717451158</v>
      </c>
    </row>
    <row r="260" spans="1:7">
      <c r="A260" s="1430" t="s">
        <v>5523</v>
      </c>
      <c r="B260" s="1430" t="s">
        <v>5522</v>
      </c>
      <c r="C260" s="1431">
        <v>-28474798.109999999</v>
      </c>
      <c r="D260" s="1431">
        <v>-25918133.129999999</v>
      </c>
      <c r="E260" s="1432">
        <v>-25730016.059999999</v>
      </c>
      <c r="F260" s="1433">
        <f t="shared" si="8"/>
        <v>0.9102130603306321</v>
      </c>
      <c r="G260" s="1433">
        <f t="shared" si="9"/>
        <v>0.90360661946059362</v>
      </c>
    </row>
    <row r="261" spans="1:7">
      <c r="A261" s="1430" t="s">
        <v>5524</v>
      </c>
      <c r="B261" s="1430" t="s">
        <v>5522</v>
      </c>
      <c r="C261" s="1431">
        <v>-1655524.6</v>
      </c>
      <c r="D261" s="1431">
        <v>-514701.2</v>
      </c>
      <c r="E261" s="1432">
        <v>-514701.2</v>
      </c>
      <c r="F261" s="1433">
        <f t="shared" ref="F261:F324" si="10">IFERROR(D261/C261,"")</f>
        <v>0.31089915547011504</v>
      </c>
      <c r="G261" s="1433">
        <f t="shared" ref="G261:G324" si="11">IFERROR(E261/C261,"")</f>
        <v>0.31089915547011504</v>
      </c>
    </row>
    <row r="262" spans="1:7">
      <c r="A262" s="1430" t="s">
        <v>5525</v>
      </c>
      <c r="B262" s="1430" t="s">
        <v>5522</v>
      </c>
      <c r="C262" s="1431">
        <v>-375570.29</v>
      </c>
      <c r="D262" s="1431">
        <v>-215836.78</v>
      </c>
      <c r="E262" s="1432">
        <v>-215836.78</v>
      </c>
      <c r="F262" s="1433">
        <f t="shared" si="10"/>
        <v>0.57469077226529286</v>
      </c>
      <c r="G262" s="1433">
        <f t="shared" si="11"/>
        <v>0.57469077226529286</v>
      </c>
    </row>
    <row r="263" spans="1:7">
      <c r="A263" s="1430" t="s">
        <v>5526</v>
      </c>
      <c r="B263" s="1430" t="s">
        <v>5522</v>
      </c>
      <c r="C263" s="1431">
        <v>-931452.28</v>
      </c>
      <c r="D263" s="1431">
        <v>-615451.5</v>
      </c>
      <c r="E263" s="1432">
        <v>-586024.38</v>
      </c>
      <c r="F263" s="1433">
        <f t="shared" si="10"/>
        <v>0.66074399431391162</v>
      </c>
      <c r="G263" s="1433">
        <f t="shared" si="11"/>
        <v>0.62915126473253147</v>
      </c>
    </row>
    <row r="264" spans="1:7">
      <c r="A264" s="1430" t="s">
        <v>5527</v>
      </c>
      <c r="B264" s="1430" t="s">
        <v>5522</v>
      </c>
      <c r="C264" s="1431">
        <v>-724260.23</v>
      </c>
      <c r="D264" s="1431">
        <v>-550967.22</v>
      </c>
      <c r="E264" s="1432">
        <v>-550967.22</v>
      </c>
      <c r="F264" s="1433">
        <f t="shared" si="10"/>
        <v>0.76073101514907149</v>
      </c>
      <c r="G264" s="1433">
        <f t="shared" si="11"/>
        <v>0.76073101514907149</v>
      </c>
    </row>
    <row r="265" spans="1:7">
      <c r="A265" s="1430" t="s">
        <v>5528</v>
      </c>
      <c r="B265" s="1430" t="s">
        <v>5528</v>
      </c>
      <c r="C265" s="1431">
        <v>-396817.02</v>
      </c>
      <c r="D265" s="1431">
        <v>-241104.78</v>
      </c>
      <c r="E265" s="1432">
        <v>-241104.78</v>
      </c>
      <c r="F265" s="1433">
        <f t="shared" si="10"/>
        <v>0.60759687172692334</v>
      </c>
      <c r="G265" s="1433">
        <f t="shared" si="11"/>
        <v>0.60759687172692334</v>
      </c>
    </row>
    <row r="266" spans="1:7">
      <c r="A266" s="1430" t="s">
        <v>5529</v>
      </c>
      <c r="B266" s="1430" t="s">
        <v>5222</v>
      </c>
      <c r="C266" s="1431">
        <v>-575150.22</v>
      </c>
      <c r="D266" s="1431">
        <v>-166061.97</v>
      </c>
      <c r="E266" s="1432">
        <v>-166061.97</v>
      </c>
      <c r="F266" s="1433">
        <f t="shared" si="10"/>
        <v>0.28872799527052256</v>
      </c>
      <c r="G266" s="1433">
        <f t="shared" si="11"/>
        <v>0.28872799527052256</v>
      </c>
    </row>
    <row r="267" spans="1:7">
      <c r="A267" s="1430" t="s">
        <v>5530</v>
      </c>
      <c r="B267" s="1430" t="s">
        <v>5530</v>
      </c>
      <c r="C267" s="1431">
        <v>-90012.1</v>
      </c>
      <c r="D267" s="1431">
        <v>-30684.16</v>
      </c>
      <c r="E267" s="1432">
        <v>-30684.16</v>
      </c>
      <c r="F267" s="1433">
        <f t="shared" si="10"/>
        <v>0.34088928044118511</v>
      </c>
      <c r="G267" s="1433">
        <f t="shared" si="11"/>
        <v>0.34088928044118511</v>
      </c>
    </row>
    <row r="268" spans="1:7">
      <c r="A268" s="1430" t="s">
        <v>5531</v>
      </c>
      <c r="B268" s="1430" t="s">
        <v>5190</v>
      </c>
      <c r="C268" s="1431">
        <v>-69264.73</v>
      </c>
      <c r="D268" s="1431">
        <v>-39482.79</v>
      </c>
      <c r="E268" s="1432">
        <v>-39482.79</v>
      </c>
      <c r="F268" s="1433">
        <f t="shared" si="10"/>
        <v>0.57002734292041568</v>
      </c>
      <c r="G268" s="1433">
        <f t="shared" si="11"/>
        <v>0.57002734292041568</v>
      </c>
    </row>
    <row r="269" spans="1:7">
      <c r="A269" s="1430" t="s">
        <v>5532</v>
      </c>
      <c r="B269" s="1430" t="s">
        <v>5532</v>
      </c>
      <c r="C269" s="1431">
        <v>-12483012.640000001</v>
      </c>
      <c r="D269" s="1431">
        <v>-8016675.0999999996</v>
      </c>
      <c r="E269" s="1432">
        <v>-7862659.8099999996</v>
      </c>
      <c r="F269" s="1433">
        <f t="shared" si="10"/>
        <v>0.64220675979384412</v>
      </c>
      <c r="G269" s="1433">
        <f t="shared" si="11"/>
        <v>0.62986876940308856</v>
      </c>
    </row>
    <row r="270" spans="1:7">
      <c r="A270" s="1430" t="s">
        <v>5533</v>
      </c>
      <c r="B270" s="1430" t="s">
        <v>5534</v>
      </c>
      <c r="C270" s="1431">
        <v>-105763.14</v>
      </c>
      <c r="D270" s="1431">
        <v>-20010.22</v>
      </c>
      <c r="E270" s="1432">
        <v>-20010.22</v>
      </c>
      <c r="F270" s="1433">
        <f t="shared" si="10"/>
        <v>0.18919842962302369</v>
      </c>
      <c r="G270" s="1433">
        <f t="shared" si="11"/>
        <v>0.18919842962302369</v>
      </c>
    </row>
    <row r="271" spans="1:7">
      <c r="A271" s="1430" t="s">
        <v>5535</v>
      </c>
      <c r="B271" s="1430" t="s">
        <v>5535</v>
      </c>
      <c r="C271" s="1431">
        <v>-1133660.99</v>
      </c>
      <c r="D271" s="1431">
        <v>-196338.25</v>
      </c>
      <c r="E271" s="1432">
        <v>-141122.35999999999</v>
      </c>
      <c r="F271" s="1433">
        <f t="shared" si="10"/>
        <v>0.17318956172250402</v>
      </c>
      <c r="G271" s="1433">
        <f t="shared" si="11"/>
        <v>0.12448374006412621</v>
      </c>
    </row>
    <row r="272" spans="1:7">
      <c r="A272" s="1430" t="s">
        <v>5536</v>
      </c>
      <c r="B272" s="1430" t="s">
        <v>5537</v>
      </c>
      <c r="C272" s="1431">
        <v>-2229137.7599999998</v>
      </c>
      <c r="D272" s="1431">
        <v>656793.12</v>
      </c>
      <c r="E272" s="1432">
        <v>700153.99</v>
      </c>
      <c r="F272" s="1433">
        <f t="shared" si="10"/>
        <v>-0.2946399867184521</v>
      </c>
      <c r="G272" s="1433">
        <f t="shared" si="11"/>
        <v>-0.31409184419360431</v>
      </c>
    </row>
    <row r="273" spans="1:7">
      <c r="A273" s="1430" t="s">
        <v>5538</v>
      </c>
      <c r="B273" s="1430" t="s">
        <v>5537</v>
      </c>
      <c r="C273" s="1431">
        <v>-7566077.9699999997</v>
      </c>
      <c r="D273" s="1431">
        <v>-3527755.28</v>
      </c>
      <c r="E273" s="1432">
        <v>-3507882.34</v>
      </c>
      <c r="F273" s="1433">
        <f t="shared" si="10"/>
        <v>0.46625944035837102</v>
      </c>
      <c r="G273" s="1433">
        <f t="shared" si="11"/>
        <v>0.46363285627097495</v>
      </c>
    </row>
    <row r="274" spans="1:7">
      <c r="A274" s="1430" t="s">
        <v>5539</v>
      </c>
      <c r="B274" s="1430" t="s">
        <v>5539</v>
      </c>
      <c r="C274" s="1431">
        <v>-260828</v>
      </c>
      <c r="D274" s="1431">
        <v>-63220</v>
      </c>
      <c r="E274" s="1432">
        <v>-63220</v>
      </c>
      <c r="F274" s="1433">
        <f t="shared" si="10"/>
        <v>0.24238195285782202</v>
      </c>
      <c r="G274" s="1433">
        <f t="shared" si="11"/>
        <v>0.24238195285782202</v>
      </c>
    </row>
    <row r="275" spans="1:7">
      <c r="A275" s="1430" t="s">
        <v>5540</v>
      </c>
      <c r="B275" s="1430" t="s">
        <v>5540</v>
      </c>
      <c r="C275" s="1431">
        <v>-2948264.49</v>
      </c>
      <c r="D275" s="1431">
        <v>-927210.62</v>
      </c>
      <c r="E275" s="1432">
        <v>-927210.62</v>
      </c>
      <c r="F275" s="1433">
        <f t="shared" si="10"/>
        <v>0.31449370405706034</v>
      </c>
      <c r="G275" s="1433">
        <f t="shared" si="11"/>
        <v>0.31449370405706034</v>
      </c>
    </row>
    <row r="276" spans="1:7">
      <c r="A276" s="1430" t="s">
        <v>5541</v>
      </c>
      <c r="B276" s="1430" t="s">
        <v>5540</v>
      </c>
      <c r="C276" s="1431">
        <v>-717142.6</v>
      </c>
      <c r="D276" s="1431">
        <v>-321808.44</v>
      </c>
      <c r="E276" s="1432">
        <v>-366170.18</v>
      </c>
      <c r="F276" s="1433">
        <f t="shared" si="10"/>
        <v>0.44873702942762012</v>
      </c>
      <c r="G276" s="1433">
        <f t="shared" si="11"/>
        <v>0.51059605160814603</v>
      </c>
    </row>
    <row r="277" spans="1:7">
      <c r="A277" s="1430" t="s">
        <v>5542</v>
      </c>
      <c r="B277" s="1430" t="s">
        <v>5540</v>
      </c>
      <c r="C277" s="1431">
        <v>-14802378.33</v>
      </c>
      <c r="D277" s="1431">
        <v>-12014822.07</v>
      </c>
      <c r="E277" s="1432">
        <v>-11945074.33</v>
      </c>
      <c r="F277" s="1433">
        <f t="shared" si="10"/>
        <v>0.81168186639639828</v>
      </c>
      <c r="G277" s="1433">
        <f t="shared" si="11"/>
        <v>0.80696993845853149</v>
      </c>
    </row>
    <row r="278" spans="1:7">
      <c r="A278" s="1430" t="s">
        <v>5543</v>
      </c>
      <c r="B278" s="1430" t="s">
        <v>5543</v>
      </c>
      <c r="C278" s="1431">
        <v>-190116.94</v>
      </c>
      <c r="D278" s="1431">
        <v>-166978.23000000001</v>
      </c>
      <c r="E278" s="1432">
        <v>-166978.23000000001</v>
      </c>
      <c r="F278" s="1433">
        <f t="shared" si="10"/>
        <v>0.87829222372293603</v>
      </c>
      <c r="G278" s="1433">
        <f t="shared" si="11"/>
        <v>0.87829222372293603</v>
      </c>
    </row>
    <row r="279" spans="1:7">
      <c r="A279" s="1430" t="s">
        <v>5544</v>
      </c>
      <c r="B279" s="1430" t="s">
        <v>5545</v>
      </c>
      <c r="C279" s="1431">
        <v>-211518.94</v>
      </c>
      <c r="D279" s="1431">
        <v>-71572.81</v>
      </c>
      <c r="E279" s="1432">
        <v>-71572.81</v>
      </c>
      <c r="F279" s="1433">
        <f t="shared" si="10"/>
        <v>0.3383754192414164</v>
      </c>
      <c r="G279" s="1433">
        <f t="shared" si="11"/>
        <v>0.3383754192414164</v>
      </c>
    </row>
    <row r="280" spans="1:7">
      <c r="A280" s="1430" t="s">
        <v>5546</v>
      </c>
      <c r="B280" s="1430" t="s">
        <v>5546</v>
      </c>
      <c r="C280" s="1431">
        <v>-7659331.0899999999</v>
      </c>
      <c r="D280" s="1431">
        <v>-7072339.2400000002</v>
      </c>
      <c r="E280" s="1432">
        <v>-7041793.9000000004</v>
      </c>
      <c r="F280" s="1433">
        <f t="shared" si="10"/>
        <v>0.92336251780963297</v>
      </c>
      <c r="G280" s="1433">
        <f t="shared" si="11"/>
        <v>0.91937452726044777</v>
      </c>
    </row>
    <row r="281" spans="1:7">
      <c r="A281" s="1430" t="s">
        <v>5547</v>
      </c>
      <c r="B281" s="1430" t="s">
        <v>5547</v>
      </c>
      <c r="C281" s="1431">
        <v>-2232595.92</v>
      </c>
      <c r="D281" s="1431">
        <v>-1285839.93</v>
      </c>
      <c r="E281" s="1432">
        <v>-1263333.92</v>
      </c>
      <c r="F281" s="1433">
        <f t="shared" si="10"/>
        <v>0.57593938897818997</v>
      </c>
      <c r="G281" s="1433">
        <f t="shared" si="11"/>
        <v>0.5658587425887619</v>
      </c>
    </row>
    <row r="282" spans="1:7">
      <c r="A282" s="1430" t="s">
        <v>5548</v>
      </c>
      <c r="B282" s="1430" t="s">
        <v>5548</v>
      </c>
      <c r="C282" s="1431">
        <v>-20948650.699999999</v>
      </c>
      <c r="D282" s="1431">
        <v>-14548726.210000001</v>
      </c>
      <c r="E282" s="1432">
        <v>-14395362.529999999</v>
      </c>
      <c r="F282" s="1433">
        <f t="shared" si="10"/>
        <v>0.69449466785944358</v>
      </c>
      <c r="G282" s="1433">
        <f t="shared" si="11"/>
        <v>0.68717373429688244</v>
      </c>
    </row>
    <row r="283" spans="1:7">
      <c r="A283" s="1430" t="s">
        <v>5549</v>
      </c>
      <c r="B283" s="1430" t="s">
        <v>5377</v>
      </c>
      <c r="C283" s="1431">
        <v>-20852.080000000002</v>
      </c>
      <c r="D283" s="1431">
        <v>-12544.48</v>
      </c>
      <c r="E283" s="1432">
        <v>-12544.48</v>
      </c>
      <c r="F283" s="1433">
        <f t="shared" si="10"/>
        <v>0.60159370192326134</v>
      </c>
      <c r="G283" s="1433">
        <f t="shared" si="11"/>
        <v>0.60159370192326134</v>
      </c>
    </row>
    <row r="284" spans="1:7">
      <c r="A284" s="1430" t="s">
        <v>5550</v>
      </c>
      <c r="B284" s="1430" t="s">
        <v>5551</v>
      </c>
      <c r="C284" s="1431">
        <v>-15604806.279999999</v>
      </c>
      <c r="D284" s="1431">
        <v>-14209384.35</v>
      </c>
      <c r="E284" s="1432">
        <v>-14176097.67</v>
      </c>
      <c r="F284" s="1433">
        <f t="shared" si="10"/>
        <v>0.91057742691824051</v>
      </c>
      <c r="G284" s="1433">
        <f t="shared" si="11"/>
        <v>0.90844432257828711</v>
      </c>
    </row>
    <row r="285" spans="1:7">
      <c r="A285" s="1430" t="s">
        <v>5552</v>
      </c>
      <c r="B285" s="1430" t="s">
        <v>5553</v>
      </c>
      <c r="C285" s="1431">
        <v>-295057.99</v>
      </c>
      <c r="D285" s="1431">
        <v>-69539.8</v>
      </c>
      <c r="E285" s="1432">
        <v>-69539.8</v>
      </c>
      <c r="F285" s="1433">
        <f t="shared" si="10"/>
        <v>0.23568180614258236</v>
      </c>
      <c r="G285" s="1433">
        <f t="shared" si="11"/>
        <v>0.23568180614258236</v>
      </c>
    </row>
    <row r="286" spans="1:7">
      <c r="A286" s="1430" t="s">
        <v>5554</v>
      </c>
      <c r="B286" s="1430" t="s">
        <v>5554</v>
      </c>
      <c r="C286" s="1431">
        <v>-1417855.15</v>
      </c>
      <c r="D286" s="1431">
        <v>-407214.77</v>
      </c>
      <c r="E286" s="1432">
        <v>-406935.64</v>
      </c>
      <c r="F286" s="1433">
        <f t="shared" si="10"/>
        <v>0.28720477546666179</v>
      </c>
      <c r="G286" s="1433">
        <f t="shared" si="11"/>
        <v>0.28700790768365869</v>
      </c>
    </row>
    <row r="287" spans="1:7">
      <c r="A287" s="1430" t="s">
        <v>5555</v>
      </c>
      <c r="B287" s="1430" t="s">
        <v>5554</v>
      </c>
      <c r="C287" s="1431">
        <v>-33847</v>
      </c>
      <c r="D287" s="1431">
        <v>-13307</v>
      </c>
      <c r="E287" s="1432">
        <v>-13307</v>
      </c>
      <c r="F287" s="1433">
        <f t="shared" si="10"/>
        <v>0.39315153484799242</v>
      </c>
      <c r="G287" s="1433">
        <f t="shared" si="11"/>
        <v>0.39315153484799242</v>
      </c>
    </row>
    <row r="288" spans="1:7">
      <c r="A288" s="1430" t="s">
        <v>5556</v>
      </c>
      <c r="B288" s="1430" t="s">
        <v>5556</v>
      </c>
      <c r="C288" s="1431"/>
      <c r="D288" s="1431"/>
      <c r="E288" s="1432">
        <v>105.14</v>
      </c>
      <c r="F288" s="1433" t="str">
        <f t="shared" si="10"/>
        <v/>
      </c>
      <c r="G288" s="1433" t="str">
        <f t="shared" si="11"/>
        <v/>
      </c>
    </row>
    <row r="289" spans="1:7">
      <c r="A289" s="1430" t="s">
        <v>5557</v>
      </c>
      <c r="B289" s="1430" t="s">
        <v>5557</v>
      </c>
      <c r="C289" s="1431">
        <v>-58892</v>
      </c>
      <c r="D289" s="1431">
        <v>-40090.910000000003</v>
      </c>
      <c r="E289" s="1432">
        <v>-40090.910000000003</v>
      </c>
      <c r="F289" s="1433">
        <f t="shared" si="10"/>
        <v>0.68075307342253621</v>
      </c>
      <c r="G289" s="1433">
        <f t="shared" si="11"/>
        <v>0.68075307342253621</v>
      </c>
    </row>
    <row r="290" spans="1:7">
      <c r="A290" s="1430" t="s">
        <v>5558</v>
      </c>
      <c r="B290" s="1430" t="s">
        <v>5559</v>
      </c>
      <c r="C290" s="1431">
        <v>-473541.78</v>
      </c>
      <c r="D290" s="1431">
        <v>-221535.91</v>
      </c>
      <c r="E290" s="1432">
        <v>-221535.91</v>
      </c>
      <c r="F290" s="1433">
        <f t="shared" si="10"/>
        <v>0.4678275906299123</v>
      </c>
      <c r="G290" s="1433">
        <f t="shared" si="11"/>
        <v>0.4678275906299123</v>
      </c>
    </row>
    <row r="291" spans="1:7">
      <c r="A291" s="1430" t="s">
        <v>5560</v>
      </c>
      <c r="B291" s="1430" t="s">
        <v>5561</v>
      </c>
      <c r="C291" s="1431">
        <v>-141629.03</v>
      </c>
      <c r="D291" s="1431">
        <v>-54807.5</v>
      </c>
      <c r="E291" s="1432">
        <v>-54807.5</v>
      </c>
      <c r="F291" s="1433">
        <f t="shared" si="10"/>
        <v>0.3869792796010818</v>
      </c>
      <c r="G291" s="1433">
        <f t="shared" si="11"/>
        <v>0.3869792796010818</v>
      </c>
    </row>
    <row r="292" spans="1:7">
      <c r="A292" s="1430" t="s">
        <v>5562</v>
      </c>
      <c r="B292" s="1430" t="s">
        <v>5561</v>
      </c>
      <c r="C292" s="1431">
        <v>-970329.34</v>
      </c>
      <c r="D292" s="1431">
        <v>-494796.9</v>
      </c>
      <c r="E292" s="1432">
        <v>-494796.9</v>
      </c>
      <c r="F292" s="1433">
        <f t="shared" si="10"/>
        <v>0.50992676362852229</v>
      </c>
      <c r="G292" s="1433">
        <f t="shared" si="11"/>
        <v>0.50992676362852229</v>
      </c>
    </row>
    <row r="293" spans="1:7">
      <c r="A293" s="1430" t="s">
        <v>5563</v>
      </c>
      <c r="B293" s="1430" t="s">
        <v>5561</v>
      </c>
      <c r="C293" s="1431">
        <v>-18966</v>
      </c>
      <c r="D293" s="1431">
        <v>-11768.35</v>
      </c>
      <c r="E293" s="1432">
        <v>-11768.35</v>
      </c>
      <c r="F293" s="1433">
        <f t="shared" si="10"/>
        <v>0.62049720552567755</v>
      </c>
      <c r="G293" s="1433">
        <f t="shared" si="11"/>
        <v>0.62049720552567755</v>
      </c>
    </row>
    <row r="294" spans="1:7">
      <c r="A294" s="1430" t="s">
        <v>5564</v>
      </c>
      <c r="B294" s="1430" t="s">
        <v>5561</v>
      </c>
      <c r="C294" s="1431">
        <v>-1836407.67</v>
      </c>
      <c r="D294" s="1431">
        <v>-608921.77</v>
      </c>
      <c r="E294" s="1432">
        <v>-613579.69999999995</v>
      </c>
      <c r="F294" s="1433">
        <f t="shared" si="10"/>
        <v>0.33158311193505308</v>
      </c>
      <c r="G294" s="1433">
        <f t="shared" si="11"/>
        <v>0.33411954764924284</v>
      </c>
    </row>
    <row r="295" spans="1:7">
      <c r="A295" s="1430" t="s">
        <v>5564</v>
      </c>
      <c r="B295" s="1430" t="s">
        <v>5561</v>
      </c>
      <c r="C295" s="1431">
        <v>-210280.37</v>
      </c>
      <c r="D295" s="1431">
        <v>-168880.37</v>
      </c>
      <c r="E295" s="1432">
        <v>-168880.37</v>
      </c>
      <c r="F295" s="1433">
        <f t="shared" si="10"/>
        <v>0.80311999641240883</v>
      </c>
      <c r="G295" s="1433">
        <f t="shared" si="11"/>
        <v>0.80311999641240883</v>
      </c>
    </row>
    <row r="296" spans="1:7">
      <c r="A296" s="1430" t="s">
        <v>5565</v>
      </c>
      <c r="B296" s="1430" t="s">
        <v>5561</v>
      </c>
      <c r="C296" s="1431">
        <v>-15201734.34</v>
      </c>
      <c r="D296" s="1431">
        <v>-4604582.1100000003</v>
      </c>
      <c r="E296" s="1432">
        <v>-4484447.8899999997</v>
      </c>
      <c r="F296" s="1433">
        <f t="shared" si="10"/>
        <v>0.30289847243837575</v>
      </c>
      <c r="G296" s="1433">
        <f t="shared" si="11"/>
        <v>0.29499580703763301</v>
      </c>
    </row>
    <row r="297" spans="1:7">
      <c r="A297" s="1430" t="s">
        <v>5566</v>
      </c>
      <c r="B297" s="1430" t="s">
        <v>5561</v>
      </c>
      <c r="C297" s="1431">
        <v>-317838.93</v>
      </c>
      <c r="D297" s="1431">
        <v>-97346.02</v>
      </c>
      <c r="E297" s="1432">
        <v>-97346.02</v>
      </c>
      <c r="F297" s="1433">
        <f t="shared" si="10"/>
        <v>0.30627469076868591</v>
      </c>
      <c r="G297" s="1433">
        <f t="shared" si="11"/>
        <v>0.30627469076868591</v>
      </c>
    </row>
    <row r="298" spans="1:7">
      <c r="A298" s="1430" t="s">
        <v>5567</v>
      </c>
      <c r="B298" s="1430" t="s">
        <v>5567</v>
      </c>
      <c r="C298" s="1431">
        <v>-452404.26</v>
      </c>
      <c r="D298" s="1431">
        <v>-146538.76999999999</v>
      </c>
      <c r="E298" s="1432">
        <v>-145022.75</v>
      </c>
      <c r="F298" s="1433">
        <f t="shared" si="10"/>
        <v>0.32391111878566303</v>
      </c>
      <c r="G298" s="1433">
        <f t="shared" si="11"/>
        <v>0.32056008933249214</v>
      </c>
    </row>
    <row r="299" spans="1:7">
      <c r="A299" s="1430" t="s">
        <v>5568</v>
      </c>
      <c r="B299" s="1430" t="s">
        <v>5568</v>
      </c>
      <c r="C299" s="1431">
        <v>-174215</v>
      </c>
      <c r="D299" s="1431">
        <v>21028</v>
      </c>
      <c r="E299" s="1432">
        <v>21028</v>
      </c>
      <c r="F299" s="1433">
        <f t="shared" si="10"/>
        <v>-0.12070143213844961</v>
      </c>
      <c r="G299" s="1433">
        <f t="shared" si="11"/>
        <v>-0.12070143213844961</v>
      </c>
    </row>
    <row r="300" spans="1:7">
      <c r="A300" s="1430" t="s">
        <v>5569</v>
      </c>
      <c r="B300" s="1430" t="s">
        <v>5570</v>
      </c>
      <c r="C300" s="1431">
        <v>-572125.17000000004</v>
      </c>
      <c r="D300" s="1431">
        <v>-328640.40999999997</v>
      </c>
      <c r="E300" s="1432">
        <v>-328640.40999999997</v>
      </c>
      <c r="F300" s="1433">
        <f t="shared" si="10"/>
        <v>0.57442047166007393</v>
      </c>
      <c r="G300" s="1433">
        <f t="shared" si="11"/>
        <v>0.57442047166007393</v>
      </c>
    </row>
    <row r="301" spans="1:7">
      <c r="A301" s="1430" t="s">
        <v>5571</v>
      </c>
      <c r="B301" s="1430" t="s">
        <v>5190</v>
      </c>
      <c r="C301" s="1431">
        <v>-30046.400000000001</v>
      </c>
      <c r="D301" s="1431">
        <v>-9890.89</v>
      </c>
      <c r="E301" s="1432">
        <v>-9890.89</v>
      </c>
      <c r="F301" s="1433">
        <f t="shared" si="10"/>
        <v>0.32918719047872619</v>
      </c>
      <c r="G301" s="1433">
        <f t="shared" si="11"/>
        <v>0.32918719047872619</v>
      </c>
    </row>
    <row r="302" spans="1:7">
      <c r="A302" s="1430" t="s">
        <v>5572</v>
      </c>
      <c r="B302" s="1430" t="s">
        <v>5297</v>
      </c>
      <c r="C302" s="1431">
        <v>-516759.41</v>
      </c>
      <c r="D302" s="1431">
        <v>-331747.27</v>
      </c>
      <c r="E302" s="1432">
        <v>-331747.27</v>
      </c>
      <c r="F302" s="1433">
        <f t="shared" si="10"/>
        <v>0.64197625351418375</v>
      </c>
      <c r="G302" s="1433">
        <f t="shared" si="11"/>
        <v>0.64197625351418375</v>
      </c>
    </row>
    <row r="303" spans="1:7">
      <c r="A303" s="1430" t="s">
        <v>5573</v>
      </c>
      <c r="B303" s="1430" t="s">
        <v>5297</v>
      </c>
      <c r="C303" s="1431">
        <v>-386543.95</v>
      </c>
      <c r="D303" s="1431">
        <v>-247399.84</v>
      </c>
      <c r="E303" s="1432">
        <v>-247399.84</v>
      </c>
      <c r="F303" s="1433">
        <f t="shared" si="10"/>
        <v>0.64003029927127297</v>
      </c>
      <c r="G303" s="1433">
        <f t="shared" si="11"/>
        <v>0.64003029927127297</v>
      </c>
    </row>
    <row r="304" spans="1:7">
      <c r="A304" s="1430" t="s">
        <v>5574</v>
      </c>
      <c r="B304" s="1430" t="s">
        <v>5575</v>
      </c>
      <c r="C304" s="1431">
        <v>-75601</v>
      </c>
      <c r="D304" s="1431">
        <v>-21712.16</v>
      </c>
      <c r="E304" s="1432">
        <v>-21712.16</v>
      </c>
      <c r="F304" s="1433">
        <f t="shared" si="10"/>
        <v>0.28719408473432889</v>
      </c>
      <c r="G304" s="1433">
        <f t="shared" si="11"/>
        <v>0.28719408473432889</v>
      </c>
    </row>
    <row r="305" spans="1:7">
      <c r="A305" s="1430" t="s">
        <v>5576</v>
      </c>
      <c r="B305" s="1430" t="s">
        <v>5576</v>
      </c>
      <c r="C305" s="1431">
        <v>-360516.69</v>
      </c>
      <c r="D305" s="1431">
        <v>-187165.46</v>
      </c>
      <c r="E305" s="1432">
        <v>-187165.46</v>
      </c>
      <c r="F305" s="1433">
        <f t="shared" si="10"/>
        <v>0.51915893269740154</v>
      </c>
      <c r="G305" s="1433">
        <f t="shared" si="11"/>
        <v>0.51915893269740154</v>
      </c>
    </row>
    <row r="306" spans="1:7">
      <c r="A306" s="1430" t="s">
        <v>5577</v>
      </c>
      <c r="B306" s="1430" t="s">
        <v>5190</v>
      </c>
      <c r="C306" s="1431">
        <v>-83896.31</v>
      </c>
      <c r="D306" s="1431">
        <v>-47685.8</v>
      </c>
      <c r="E306" s="1432">
        <v>-47685.8</v>
      </c>
      <c r="F306" s="1433">
        <f t="shared" si="10"/>
        <v>0.56838971821287498</v>
      </c>
      <c r="G306" s="1433">
        <f t="shared" si="11"/>
        <v>0.56838971821287498</v>
      </c>
    </row>
    <row r="307" spans="1:7">
      <c r="A307" s="1430" t="s">
        <v>5578</v>
      </c>
      <c r="B307" s="1430" t="s">
        <v>5578</v>
      </c>
      <c r="C307" s="1431">
        <v>-86814.69</v>
      </c>
      <c r="D307" s="1431">
        <v>-75248.17</v>
      </c>
      <c r="E307" s="1432">
        <v>-74905.67</v>
      </c>
      <c r="F307" s="1433">
        <f t="shared" si="10"/>
        <v>0.86676770947405324</v>
      </c>
      <c r="G307" s="1433">
        <f t="shared" si="11"/>
        <v>0.86282252462112108</v>
      </c>
    </row>
    <row r="308" spans="1:7">
      <c r="A308" s="1430" t="s">
        <v>5579</v>
      </c>
      <c r="B308" s="1430" t="s">
        <v>5580</v>
      </c>
      <c r="C308" s="1431">
        <v>-66735</v>
      </c>
      <c r="D308" s="1431">
        <v>-15163</v>
      </c>
      <c r="E308" s="1432">
        <v>-15163</v>
      </c>
      <c r="F308" s="1433">
        <f t="shared" si="10"/>
        <v>0.22721210758972055</v>
      </c>
      <c r="G308" s="1433">
        <f t="shared" si="11"/>
        <v>0.22721210758972055</v>
      </c>
    </row>
    <row r="309" spans="1:7">
      <c r="A309" s="1430" t="s">
        <v>5581</v>
      </c>
      <c r="B309" s="1430" t="s">
        <v>5581</v>
      </c>
      <c r="C309" s="1431"/>
      <c r="D309" s="1431"/>
      <c r="E309" s="1432">
        <v>8215.76</v>
      </c>
      <c r="F309" s="1433" t="str">
        <f t="shared" si="10"/>
        <v/>
      </c>
      <c r="G309" s="1433" t="str">
        <f t="shared" si="11"/>
        <v/>
      </c>
    </row>
    <row r="310" spans="1:7">
      <c r="A310" s="1430" t="s">
        <v>5582</v>
      </c>
      <c r="B310" s="1430" t="s">
        <v>5582</v>
      </c>
      <c r="C310" s="1431">
        <v>-5896507</v>
      </c>
      <c r="D310" s="1431">
        <v>-3025027.8</v>
      </c>
      <c r="E310" s="1432">
        <v>-3025027.8</v>
      </c>
      <c r="F310" s="1433">
        <f t="shared" si="10"/>
        <v>0.51302030168029988</v>
      </c>
      <c r="G310" s="1433">
        <f t="shared" si="11"/>
        <v>0.51302030168029988</v>
      </c>
    </row>
    <row r="311" spans="1:7">
      <c r="A311" s="1430" t="s">
        <v>5583</v>
      </c>
      <c r="B311" s="1430" t="s">
        <v>5578</v>
      </c>
      <c r="C311" s="1431">
        <v>-76</v>
      </c>
      <c r="D311" s="1431">
        <v>-49.26</v>
      </c>
      <c r="E311" s="1432">
        <v>-49.26</v>
      </c>
      <c r="F311" s="1433">
        <f t="shared" si="10"/>
        <v>0.64815789473684204</v>
      </c>
      <c r="G311" s="1433">
        <f t="shared" si="11"/>
        <v>0.64815789473684204</v>
      </c>
    </row>
    <row r="312" spans="1:7">
      <c r="A312" s="1430" t="s">
        <v>5584</v>
      </c>
      <c r="B312" s="1430" t="s">
        <v>5584</v>
      </c>
      <c r="C312" s="1431"/>
      <c r="D312" s="1431"/>
      <c r="E312" s="1432">
        <v>11834.64</v>
      </c>
      <c r="F312" s="1433" t="str">
        <f t="shared" si="10"/>
        <v/>
      </c>
      <c r="G312" s="1433" t="str">
        <f t="shared" si="11"/>
        <v/>
      </c>
    </row>
    <row r="313" spans="1:7">
      <c r="A313" s="1430" t="s">
        <v>5585</v>
      </c>
      <c r="B313" s="1430" t="s">
        <v>5190</v>
      </c>
      <c r="C313" s="1431">
        <v>-7515.7</v>
      </c>
      <c r="D313" s="1431">
        <v>-4308.18</v>
      </c>
      <c r="E313" s="1432">
        <v>-4308.18</v>
      </c>
      <c r="F313" s="1433">
        <f t="shared" si="10"/>
        <v>0.57322405098660145</v>
      </c>
      <c r="G313" s="1433">
        <f t="shared" si="11"/>
        <v>0.57322405098660145</v>
      </c>
    </row>
    <row r="314" spans="1:7">
      <c r="A314" s="1430" t="s">
        <v>5586</v>
      </c>
      <c r="B314" s="1430" t="s">
        <v>5190</v>
      </c>
      <c r="C314" s="1431">
        <v>-139723.07</v>
      </c>
      <c r="D314" s="1431">
        <v>-75211.42</v>
      </c>
      <c r="E314" s="1432">
        <v>-75211.42</v>
      </c>
      <c r="F314" s="1433">
        <f t="shared" si="10"/>
        <v>0.5382892030643186</v>
      </c>
      <c r="G314" s="1433">
        <f t="shared" si="11"/>
        <v>0.5382892030643186</v>
      </c>
    </row>
    <row r="315" spans="1:7">
      <c r="A315" s="1430" t="s">
        <v>5587</v>
      </c>
      <c r="B315" s="1430" t="s">
        <v>5588</v>
      </c>
      <c r="C315" s="1431">
        <v>-22936</v>
      </c>
      <c r="D315" s="1431">
        <v>-1914.91</v>
      </c>
      <c r="E315" s="1432">
        <v>-1914.91</v>
      </c>
      <c r="F315" s="1433">
        <f t="shared" si="10"/>
        <v>8.3489274502964769E-2</v>
      </c>
      <c r="G315" s="1433">
        <f t="shared" si="11"/>
        <v>8.3489274502964769E-2</v>
      </c>
    </row>
    <row r="316" spans="1:7">
      <c r="A316" s="1430" t="s">
        <v>5589</v>
      </c>
      <c r="B316" s="1430" t="s">
        <v>5590</v>
      </c>
      <c r="C316" s="1431">
        <v>-18025117.539999999</v>
      </c>
      <c r="D316" s="1431">
        <v>-15850731.470000001</v>
      </c>
      <c r="E316" s="1432">
        <v>-15843825.83</v>
      </c>
      <c r="F316" s="1433">
        <f t="shared" si="10"/>
        <v>0.87936910451902672</v>
      </c>
      <c r="G316" s="1433">
        <f t="shared" si="11"/>
        <v>0.87898599245417186</v>
      </c>
    </row>
    <row r="317" spans="1:7">
      <c r="A317" s="1430" t="s">
        <v>5591</v>
      </c>
      <c r="B317" s="1430" t="s">
        <v>5590</v>
      </c>
      <c r="C317" s="1431">
        <v>-3458240.42</v>
      </c>
      <c r="D317" s="1431">
        <v>-2761859.51</v>
      </c>
      <c r="E317" s="1432">
        <v>-2730810.18</v>
      </c>
      <c r="F317" s="1433">
        <f t="shared" si="10"/>
        <v>0.79863143523144631</v>
      </c>
      <c r="G317" s="1433">
        <f t="shared" si="11"/>
        <v>0.78965307449619138</v>
      </c>
    </row>
    <row r="318" spans="1:7">
      <c r="A318" s="1430" t="s">
        <v>5592</v>
      </c>
      <c r="B318" s="1430" t="s">
        <v>5590</v>
      </c>
      <c r="C318" s="1431">
        <v>-525215</v>
      </c>
      <c r="D318" s="1431">
        <v>-366596</v>
      </c>
      <c r="E318" s="1432">
        <v>-366596</v>
      </c>
      <c r="F318" s="1433">
        <f t="shared" si="10"/>
        <v>0.69799225079253258</v>
      </c>
      <c r="G318" s="1433">
        <f t="shared" si="11"/>
        <v>0.69799225079253258</v>
      </c>
    </row>
    <row r="319" spans="1:7">
      <c r="A319" s="1430" t="s">
        <v>5593</v>
      </c>
      <c r="B319" s="1430" t="s">
        <v>5590</v>
      </c>
      <c r="C319" s="1431">
        <v>-644199</v>
      </c>
      <c r="D319" s="1431">
        <v>-462040</v>
      </c>
      <c r="E319" s="1432">
        <v>-462040</v>
      </c>
      <c r="F319" s="1433">
        <f t="shared" si="10"/>
        <v>0.7172317870720073</v>
      </c>
      <c r="G319" s="1433">
        <f t="shared" si="11"/>
        <v>0.7172317870720073</v>
      </c>
    </row>
    <row r="320" spans="1:7">
      <c r="A320" s="1430" t="s">
        <v>5594</v>
      </c>
      <c r="B320" s="1430" t="s">
        <v>5594</v>
      </c>
      <c r="C320" s="1431">
        <v>-354851.1</v>
      </c>
      <c r="D320" s="1431">
        <v>-200077.55</v>
      </c>
      <c r="E320" s="1432">
        <v>-200077.55</v>
      </c>
      <c r="F320" s="1433">
        <f t="shared" si="10"/>
        <v>0.56383522553544285</v>
      </c>
      <c r="G320" s="1433">
        <f t="shared" si="11"/>
        <v>0.56383522553544285</v>
      </c>
    </row>
    <row r="321" spans="1:7">
      <c r="A321" s="1430" t="s">
        <v>5595</v>
      </c>
      <c r="B321" s="1430" t="s">
        <v>5190</v>
      </c>
      <c r="C321" s="1431">
        <v>-31046.92</v>
      </c>
      <c r="D321" s="1431">
        <v>-17646.07</v>
      </c>
      <c r="E321" s="1432">
        <v>-17646.07</v>
      </c>
      <c r="F321" s="1433">
        <f t="shared" si="10"/>
        <v>0.56836781233049849</v>
      </c>
      <c r="G321" s="1433">
        <f t="shared" si="11"/>
        <v>0.56836781233049849</v>
      </c>
    </row>
    <row r="322" spans="1:7">
      <c r="A322" s="1430" t="s">
        <v>5596</v>
      </c>
      <c r="B322" s="1430" t="s">
        <v>5596</v>
      </c>
      <c r="C322" s="1431">
        <v>-60003.67</v>
      </c>
      <c r="D322" s="1431">
        <v>-43789.47</v>
      </c>
      <c r="E322" s="1432">
        <v>-43789.47</v>
      </c>
      <c r="F322" s="1433">
        <f t="shared" si="10"/>
        <v>0.72977986179845333</v>
      </c>
      <c r="G322" s="1433">
        <f t="shared" si="11"/>
        <v>0.72977986179845333</v>
      </c>
    </row>
    <row r="323" spans="1:7">
      <c r="A323" s="1430" t="s">
        <v>5597</v>
      </c>
      <c r="B323" s="1430" t="s">
        <v>5598</v>
      </c>
      <c r="C323" s="1431">
        <v>-1110600.1200000001</v>
      </c>
      <c r="D323" s="1431">
        <v>-779664.02</v>
      </c>
      <c r="E323" s="1432">
        <v>-779664.02</v>
      </c>
      <c r="F323" s="1433">
        <f t="shared" si="10"/>
        <v>0.70202047159872438</v>
      </c>
      <c r="G323" s="1433">
        <f t="shared" si="11"/>
        <v>0.70202047159872438</v>
      </c>
    </row>
    <row r="324" spans="1:7">
      <c r="A324" s="1430" t="s">
        <v>5599</v>
      </c>
      <c r="B324" s="1430" t="s">
        <v>5598</v>
      </c>
      <c r="C324" s="1431">
        <v>-195013.36</v>
      </c>
      <c r="D324" s="1431">
        <v>-45991.53</v>
      </c>
      <c r="E324" s="1432">
        <v>-45991.53</v>
      </c>
      <c r="F324" s="1433">
        <f t="shared" si="10"/>
        <v>0.23583784208425515</v>
      </c>
      <c r="G324" s="1433">
        <f t="shared" si="11"/>
        <v>0.23583784208425515</v>
      </c>
    </row>
    <row r="325" spans="1:7">
      <c r="A325" s="1430" t="s">
        <v>5600</v>
      </c>
      <c r="B325" s="1430" t="s">
        <v>5601</v>
      </c>
      <c r="C325" s="1431">
        <v>-2354537.31</v>
      </c>
      <c r="D325" s="1431">
        <v>-1656528.8</v>
      </c>
      <c r="E325" s="1432">
        <v>-1048258.91</v>
      </c>
      <c r="F325" s="1433">
        <f t="shared" ref="F325:F388" si="12">IFERROR(D325/C325,"")</f>
        <v>0.70354748381540833</v>
      </c>
      <c r="G325" s="1433">
        <f t="shared" ref="G325:G388" si="13">IFERROR(E325/C325,"")</f>
        <v>0.44520802687981192</v>
      </c>
    </row>
    <row r="326" spans="1:7">
      <c r="A326" s="1430" t="s">
        <v>5602</v>
      </c>
      <c r="B326" s="1430" t="s">
        <v>5603</v>
      </c>
      <c r="C326" s="1431">
        <v>-65600</v>
      </c>
      <c r="D326" s="1431">
        <v>-33382.14</v>
      </c>
      <c r="E326" s="1432">
        <v>-33382.14</v>
      </c>
      <c r="F326" s="1433">
        <f t="shared" si="12"/>
        <v>0.50887408536585366</v>
      </c>
      <c r="G326" s="1433">
        <f t="shared" si="13"/>
        <v>0.50887408536585366</v>
      </c>
    </row>
    <row r="327" spans="1:7">
      <c r="A327" s="1430" t="s">
        <v>5604</v>
      </c>
      <c r="B327" s="1430" t="s">
        <v>5604</v>
      </c>
      <c r="C327" s="1431">
        <v>-63504</v>
      </c>
      <c r="D327" s="1431">
        <v>-23750.639999999999</v>
      </c>
      <c r="E327" s="1432">
        <v>-23750.639999999999</v>
      </c>
      <c r="F327" s="1433">
        <f t="shared" si="12"/>
        <v>0.37400226757369615</v>
      </c>
      <c r="G327" s="1433">
        <f t="shared" si="13"/>
        <v>0.37400226757369615</v>
      </c>
    </row>
    <row r="328" spans="1:7">
      <c r="A328" s="1430" t="s">
        <v>5605</v>
      </c>
      <c r="B328" s="1430" t="s">
        <v>5190</v>
      </c>
      <c r="C328" s="1431">
        <v>-117416.55</v>
      </c>
      <c r="D328" s="1431">
        <v>-66141.289999999994</v>
      </c>
      <c r="E328" s="1432">
        <v>-66141.289999999994</v>
      </c>
      <c r="F328" s="1433">
        <f t="shared" si="12"/>
        <v>0.56330466190669026</v>
      </c>
      <c r="G328" s="1433">
        <f t="shared" si="13"/>
        <v>0.56330466190669026</v>
      </c>
    </row>
    <row r="329" spans="1:7">
      <c r="A329" s="1430" t="s">
        <v>5606</v>
      </c>
      <c r="B329" s="1430" t="s">
        <v>5606</v>
      </c>
      <c r="C329" s="1431">
        <v>-24600</v>
      </c>
      <c r="D329" s="1431">
        <v>-9430.98</v>
      </c>
      <c r="E329" s="1432">
        <v>-9430.98</v>
      </c>
      <c r="F329" s="1433">
        <f t="shared" si="12"/>
        <v>0.38337317073170729</v>
      </c>
      <c r="G329" s="1433">
        <f t="shared" si="13"/>
        <v>0.38337317073170729</v>
      </c>
    </row>
    <row r="330" spans="1:7">
      <c r="A330" s="1430" t="s">
        <v>5607</v>
      </c>
      <c r="B330" s="1430" t="s">
        <v>5607</v>
      </c>
      <c r="C330" s="1431">
        <v>-2555896.42</v>
      </c>
      <c r="D330" s="1431">
        <v>-1759324.3</v>
      </c>
      <c r="E330" s="1432">
        <v>-853890.96</v>
      </c>
      <c r="F330" s="1433">
        <f t="shared" si="12"/>
        <v>0.68833943591501257</v>
      </c>
      <c r="G330" s="1433">
        <f t="shared" si="13"/>
        <v>0.33408668415443848</v>
      </c>
    </row>
    <row r="331" spans="1:7">
      <c r="A331" s="1430" t="s">
        <v>5608</v>
      </c>
      <c r="B331" s="1430" t="s">
        <v>5609</v>
      </c>
      <c r="C331" s="1431">
        <v>-129404.25</v>
      </c>
      <c r="D331" s="1431">
        <v>-67871.61</v>
      </c>
      <c r="E331" s="1432">
        <v>-67871.61</v>
      </c>
      <c r="F331" s="1433">
        <f t="shared" si="12"/>
        <v>0.52449289725801118</v>
      </c>
      <c r="G331" s="1433">
        <f t="shared" si="13"/>
        <v>0.52449289725801118</v>
      </c>
    </row>
    <row r="332" spans="1:7">
      <c r="A332" s="1430" t="s">
        <v>5610</v>
      </c>
      <c r="B332" s="1430" t="s">
        <v>5190</v>
      </c>
      <c r="C332" s="1431">
        <v>-247710.71</v>
      </c>
      <c r="D332" s="1431">
        <v>-140686.09</v>
      </c>
      <c r="E332" s="1432">
        <v>-140686.09</v>
      </c>
      <c r="F332" s="1433">
        <f t="shared" si="12"/>
        <v>0.5679451243751229</v>
      </c>
      <c r="G332" s="1433">
        <f t="shared" si="13"/>
        <v>0.5679451243751229</v>
      </c>
    </row>
    <row r="333" spans="1:7">
      <c r="A333" s="1430" t="s">
        <v>5611</v>
      </c>
      <c r="B333" s="1430" t="s">
        <v>5612</v>
      </c>
      <c r="C333" s="1431">
        <v>-498929.3</v>
      </c>
      <c r="D333" s="1431">
        <v>-318866.5</v>
      </c>
      <c r="E333" s="1432">
        <v>-312932.71999999997</v>
      </c>
      <c r="F333" s="1433">
        <f t="shared" si="12"/>
        <v>0.63910157210650886</v>
      </c>
      <c r="G333" s="1433">
        <f t="shared" si="13"/>
        <v>0.62720854437692874</v>
      </c>
    </row>
    <row r="334" spans="1:7">
      <c r="A334" s="1430" t="s">
        <v>5613</v>
      </c>
      <c r="B334" s="1430" t="s">
        <v>5275</v>
      </c>
      <c r="C334" s="1431">
        <v>-7489759.6699999999</v>
      </c>
      <c r="D334" s="1431">
        <v>-4576657.9400000004</v>
      </c>
      <c r="E334" s="1432">
        <v>-4347149.53</v>
      </c>
      <c r="F334" s="1433">
        <f t="shared" si="12"/>
        <v>0.61105537983170033</v>
      </c>
      <c r="G334" s="1433">
        <f t="shared" si="13"/>
        <v>0.58041241929462339</v>
      </c>
    </row>
    <row r="335" spans="1:7">
      <c r="A335" s="1430" t="s">
        <v>5614</v>
      </c>
      <c r="B335" s="1430" t="s">
        <v>5266</v>
      </c>
      <c r="C335" s="1431">
        <v>-552204.12</v>
      </c>
      <c r="D335" s="1431">
        <v>-163622.35</v>
      </c>
      <c r="E335" s="1432">
        <v>-163622.35</v>
      </c>
      <c r="F335" s="1433">
        <f t="shared" si="12"/>
        <v>0.29630773127878873</v>
      </c>
      <c r="G335" s="1433">
        <f t="shared" si="13"/>
        <v>0.29630773127878873</v>
      </c>
    </row>
    <row r="336" spans="1:7">
      <c r="A336" s="1430" t="s">
        <v>5615</v>
      </c>
      <c r="B336" s="1430" t="s">
        <v>5377</v>
      </c>
      <c r="C336" s="1431">
        <v>-363180.37</v>
      </c>
      <c r="D336" s="1431">
        <v>-193970.13</v>
      </c>
      <c r="E336" s="1432">
        <v>-192653.08</v>
      </c>
      <c r="F336" s="1433">
        <f t="shared" si="12"/>
        <v>0.53408759399633854</v>
      </c>
      <c r="G336" s="1433">
        <f t="shared" si="13"/>
        <v>0.53046115901032864</v>
      </c>
    </row>
    <row r="337" spans="1:7">
      <c r="A337" s="1430" t="s">
        <v>5616</v>
      </c>
      <c r="B337" s="1430" t="s">
        <v>5617</v>
      </c>
      <c r="C337" s="1431">
        <v>-2971959.98</v>
      </c>
      <c r="D337" s="1431">
        <v>-290452.05</v>
      </c>
      <c r="E337" s="1432">
        <v>-292463.49</v>
      </c>
      <c r="F337" s="1433">
        <f t="shared" si="12"/>
        <v>9.7730807936384126E-2</v>
      </c>
      <c r="G337" s="1433">
        <f t="shared" si="13"/>
        <v>9.8407613819887302E-2</v>
      </c>
    </row>
    <row r="338" spans="1:7">
      <c r="A338" s="1430" t="s">
        <v>5618</v>
      </c>
      <c r="B338" s="1430" t="s">
        <v>5617</v>
      </c>
      <c r="C338" s="1431">
        <v>-3480331.64</v>
      </c>
      <c r="D338" s="1431">
        <v>-957235.51</v>
      </c>
      <c r="E338" s="1432">
        <v>-937059.86</v>
      </c>
      <c r="F338" s="1433">
        <f t="shared" si="12"/>
        <v>0.27504146415196223</v>
      </c>
      <c r="G338" s="1433">
        <f t="shared" si="13"/>
        <v>0.2692444160292724</v>
      </c>
    </row>
    <row r="339" spans="1:7">
      <c r="A339" s="1430" t="s">
        <v>5619</v>
      </c>
      <c r="B339" s="1430" t="s">
        <v>5620</v>
      </c>
      <c r="C339" s="1431">
        <v>-5054038.08</v>
      </c>
      <c r="D339" s="1431">
        <v>-3226066.09</v>
      </c>
      <c r="E339" s="1432">
        <v>-3140902.97</v>
      </c>
      <c r="F339" s="1433">
        <f t="shared" si="12"/>
        <v>0.63831455935527892</v>
      </c>
      <c r="G339" s="1433">
        <f t="shared" si="13"/>
        <v>0.62146404919845799</v>
      </c>
    </row>
    <row r="340" spans="1:7">
      <c r="A340" s="1430" t="s">
        <v>5621</v>
      </c>
      <c r="B340" s="1430" t="s">
        <v>5620</v>
      </c>
      <c r="C340" s="1431">
        <v>-8960</v>
      </c>
      <c r="D340" s="1431">
        <v>-3459.61</v>
      </c>
      <c r="E340" s="1432">
        <v>-3459.61</v>
      </c>
      <c r="F340" s="1433">
        <f t="shared" si="12"/>
        <v>0.38611718750000001</v>
      </c>
      <c r="G340" s="1433">
        <f t="shared" si="13"/>
        <v>0.38611718750000001</v>
      </c>
    </row>
    <row r="341" spans="1:7">
      <c r="A341" s="1430" t="s">
        <v>5622</v>
      </c>
      <c r="B341" s="1430" t="s">
        <v>5620</v>
      </c>
      <c r="C341" s="1431">
        <v>-3007864.98</v>
      </c>
      <c r="D341" s="1431">
        <v>-1507622.7</v>
      </c>
      <c r="E341" s="1432">
        <v>-1429427.93</v>
      </c>
      <c r="F341" s="1433">
        <f t="shared" si="12"/>
        <v>0.50122685360697272</v>
      </c>
      <c r="G341" s="1433">
        <f t="shared" si="13"/>
        <v>0.47523008496212482</v>
      </c>
    </row>
    <row r="342" spans="1:7">
      <c r="A342" s="1430" t="s">
        <v>5623</v>
      </c>
      <c r="B342" s="1430" t="s">
        <v>5620</v>
      </c>
      <c r="C342" s="1431">
        <v>-11194.28</v>
      </c>
      <c r="D342" s="1431">
        <v>-10696.93</v>
      </c>
      <c r="E342" s="1432">
        <v>-10696.93</v>
      </c>
      <c r="F342" s="1433">
        <f t="shared" si="12"/>
        <v>0.95557105950539023</v>
      </c>
      <c r="G342" s="1433">
        <f t="shared" si="13"/>
        <v>0.95557105950539023</v>
      </c>
    </row>
    <row r="343" spans="1:7">
      <c r="A343" s="1430" t="s">
        <v>5624</v>
      </c>
      <c r="B343" s="1430" t="s">
        <v>5620</v>
      </c>
      <c r="C343" s="1431">
        <v>-342675</v>
      </c>
      <c r="D343" s="1431">
        <v>-203718.38</v>
      </c>
      <c r="E343" s="1432">
        <v>-203718.38</v>
      </c>
      <c r="F343" s="1433">
        <f t="shared" si="12"/>
        <v>0.59449443350113085</v>
      </c>
      <c r="G343" s="1433">
        <f t="shared" si="13"/>
        <v>0.59449443350113085</v>
      </c>
    </row>
    <row r="344" spans="1:7">
      <c r="A344" s="1430" t="s">
        <v>5625</v>
      </c>
      <c r="B344" s="1430" t="s">
        <v>5620</v>
      </c>
      <c r="C344" s="1431">
        <v>-457510.82</v>
      </c>
      <c r="D344" s="1431">
        <v>-193234.62</v>
      </c>
      <c r="E344" s="1432">
        <v>-78169.33</v>
      </c>
      <c r="F344" s="1433">
        <f t="shared" si="12"/>
        <v>0.42236076515086568</v>
      </c>
      <c r="G344" s="1433">
        <f t="shared" si="13"/>
        <v>0.17085788266166033</v>
      </c>
    </row>
    <row r="345" spans="1:7">
      <c r="A345" s="1430" t="s">
        <v>5626</v>
      </c>
      <c r="B345" s="1430" t="s">
        <v>5620</v>
      </c>
      <c r="C345" s="1431">
        <v>-1128332.1499999999</v>
      </c>
      <c r="D345" s="1431">
        <v>-570796.75</v>
      </c>
      <c r="E345" s="1432">
        <v>-561874.81999999995</v>
      </c>
      <c r="F345" s="1433">
        <f t="shared" si="12"/>
        <v>0.50587652758099644</v>
      </c>
      <c r="G345" s="1433">
        <f t="shared" si="13"/>
        <v>0.4979693435129009</v>
      </c>
    </row>
    <row r="346" spans="1:7">
      <c r="A346" s="1430" t="s">
        <v>5627</v>
      </c>
      <c r="B346" s="1430" t="s">
        <v>5620</v>
      </c>
      <c r="C346" s="1431">
        <v>-65493.38</v>
      </c>
      <c r="D346" s="1431">
        <v>-36983.54</v>
      </c>
      <c r="E346" s="1432">
        <v>-36983.54</v>
      </c>
      <c r="F346" s="1433">
        <f t="shared" si="12"/>
        <v>0.56469127108724582</v>
      </c>
      <c r="G346" s="1433">
        <f t="shared" si="13"/>
        <v>0.56469127108724582</v>
      </c>
    </row>
    <row r="347" spans="1:7">
      <c r="A347" s="1430" t="s">
        <v>5628</v>
      </c>
      <c r="B347" s="1430" t="s">
        <v>5620</v>
      </c>
      <c r="C347" s="1431">
        <v>-7890</v>
      </c>
      <c r="D347" s="1431">
        <v>-3839.49</v>
      </c>
      <c r="E347" s="1432">
        <v>-3839.49</v>
      </c>
      <c r="F347" s="1433">
        <f t="shared" si="12"/>
        <v>0.48662737642585546</v>
      </c>
      <c r="G347" s="1433">
        <f t="shared" si="13"/>
        <v>0.48662737642585546</v>
      </c>
    </row>
    <row r="348" spans="1:7">
      <c r="A348" s="1430" t="s">
        <v>5629</v>
      </c>
      <c r="B348" s="1430" t="s">
        <v>5620</v>
      </c>
      <c r="C348" s="1431">
        <v>-479987.68</v>
      </c>
      <c r="D348" s="1431">
        <v>-336041.91</v>
      </c>
      <c r="E348" s="1432">
        <v>-336041.91</v>
      </c>
      <c r="F348" s="1433">
        <f t="shared" si="12"/>
        <v>0.70010528186890131</v>
      </c>
      <c r="G348" s="1433">
        <f t="shared" si="13"/>
        <v>0.70010528186890131</v>
      </c>
    </row>
    <row r="349" spans="1:7">
      <c r="A349" s="1430" t="s">
        <v>5630</v>
      </c>
      <c r="B349" s="1430" t="s">
        <v>5620</v>
      </c>
      <c r="C349" s="1431">
        <v>-862561.56</v>
      </c>
      <c r="D349" s="1431">
        <v>-436244.71</v>
      </c>
      <c r="E349" s="1432">
        <v>-348501.15</v>
      </c>
      <c r="F349" s="1433">
        <f t="shared" si="12"/>
        <v>0.5057548704117999</v>
      </c>
      <c r="G349" s="1433">
        <f t="shared" si="13"/>
        <v>0.40403046711239948</v>
      </c>
    </row>
    <row r="350" spans="1:7">
      <c r="A350" s="1430" t="s">
        <v>5631</v>
      </c>
      <c r="B350" s="1430" t="s">
        <v>5620</v>
      </c>
      <c r="C350" s="1431">
        <v>-67585</v>
      </c>
      <c r="D350" s="1431">
        <v>-44851</v>
      </c>
      <c r="E350" s="1432">
        <v>-44851</v>
      </c>
      <c r="F350" s="1433">
        <f t="shared" si="12"/>
        <v>0.66362358511504027</v>
      </c>
      <c r="G350" s="1433">
        <f t="shared" si="13"/>
        <v>0.66362358511504027</v>
      </c>
    </row>
    <row r="351" spans="1:7">
      <c r="A351" s="1430" t="s">
        <v>5632</v>
      </c>
      <c r="B351" s="1430" t="s">
        <v>5620</v>
      </c>
      <c r="C351" s="1431">
        <v>-452649.17</v>
      </c>
      <c r="D351" s="1431">
        <v>-330398.25</v>
      </c>
      <c r="E351" s="1432">
        <v>-246349.84</v>
      </c>
      <c r="F351" s="1433">
        <f t="shared" si="12"/>
        <v>0.72992125446733946</v>
      </c>
      <c r="G351" s="1433">
        <f t="shared" si="13"/>
        <v>0.54424012309577419</v>
      </c>
    </row>
    <row r="352" spans="1:7">
      <c r="A352" s="1430" t="s">
        <v>5633</v>
      </c>
      <c r="B352" s="1430" t="s">
        <v>5633</v>
      </c>
      <c r="C352" s="1431">
        <v>-7117378.8499999996</v>
      </c>
      <c r="D352" s="1431">
        <v>-5853626.9900000002</v>
      </c>
      <c r="E352" s="1432">
        <v>-5819826.3399999999</v>
      </c>
      <c r="F352" s="1433">
        <f t="shared" si="12"/>
        <v>0.82244139498068181</v>
      </c>
      <c r="G352" s="1433">
        <f t="shared" si="13"/>
        <v>0.81769236437371884</v>
      </c>
    </row>
    <row r="353" spans="1:7">
      <c r="A353" s="1430" t="s">
        <v>5634</v>
      </c>
      <c r="B353" s="1430" t="s">
        <v>5222</v>
      </c>
      <c r="C353" s="1431">
        <v>-3407696.91</v>
      </c>
      <c r="D353" s="1431">
        <v>-959024.05</v>
      </c>
      <c r="E353" s="1432">
        <v>-959024.05</v>
      </c>
      <c r="F353" s="1433">
        <f t="shared" si="12"/>
        <v>0.28142879937054027</v>
      </c>
      <c r="G353" s="1433">
        <f t="shared" si="13"/>
        <v>0.28142879937054027</v>
      </c>
    </row>
    <row r="354" spans="1:7">
      <c r="A354" s="1430" t="s">
        <v>5635</v>
      </c>
      <c r="B354" s="1430" t="s">
        <v>5297</v>
      </c>
      <c r="C354" s="1431">
        <v>-237669.03</v>
      </c>
      <c r="D354" s="1431">
        <v>-117143.53</v>
      </c>
      <c r="E354" s="1432">
        <v>-117143.53</v>
      </c>
      <c r="F354" s="1433">
        <f t="shared" si="12"/>
        <v>0.49288512685056191</v>
      </c>
      <c r="G354" s="1433">
        <f t="shared" si="13"/>
        <v>0.49288512685056191</v>
      </c>
    </row>
    <row r="355" spans="1:7">
      <c r="A355" s="1430" t="s">
        <v>5636</v>
      </c>
      <c r="B355" s="1430" t="s">
        <v>5636</v>
      </c>
      <c r="C355" s="1431">
        <v>-29494.38</v>
      </c>
      <c r="D355" s="1431">
        <v>-22575.13</v>
      </c>
      <c r="E355" s="1432">
        <v>-22575.13</v>
      </c>
      <c r="F355" s="1433">
        <f t="shared" si="12"/>
        <v>0.76540446010392493</v>
      </c>
      <c r="G355" s="1433">
        <f t="shared" si="13"/>
        <v>0.76540446010392493</v>
      </c>
    </row>
    <row r="356" spans="1:7">
      <c r="A356" s="1430" t="s">
        <v>5637</v>
      </c>
      <c r="B356" s="1430" t="s">
        <v>5329</v>
      </c>
      <c r="C356" s="1431">
        <v>-5388938.4900000002</v>
      </c>
      <c r="D356" s="1431">
        <v>-3378973.67</v>
      </c>
      <c r="E356" s="1432">
        <v>-3378242.21</v>
      </c>
      <c r="F356" s="1433">
        <f t="shared" si="12"/>
        <v>0.6270202705542478</v>
      </c>
      <c r="G356" s="1433">
        <f t="shared" si="13"/>
        <v>0.62688453695822377</v>
      </c>
    </row>
    <row r="357" spans="1:7">
      <c r="A357" s="1430" t="s">
        <v>5638</v>
      </c>
      <c r="B357" s="1430" t="s">
        <v>5639</v>
      </c>
      <c r="C357" s="1431">
        <v>-803449.91</v>
      </c>
      <c r="D357" s="1431">
        <v>-711089.9</v>
      </c>
      <c r="E357" s="1432">
        <v>-699241.86</v>
      </c>
      <c r="F357" s="1433">
        <f t="shared" si="12"/>
        <v>0.88504571492204165</v>
      </c>
      <c r="G357" s="1433">
        <f t="shared" si="13"/>
        <v>0.87029925736129576</v>
      </c>
    </row>
    <row r="358" spans="1:7">
      <c r="A358" s="1430" t="s">
        <v>5640</v>
      </c>
      <c r="B358" s="1430" t="s">
        <v>5639</v>
      </c>
      <c r="C358" s="1431">
        <v>-106035.27</v>
      </c>
      <c r="D358" s="1431">
        <v>-53563.54</v>
      </c>
      <c r="E358" s="1432">
        <v>-51924.25</v>
      </c>
      <c r="F358" s="1433">
        <f t="shared" si="12"/>
        <v>0.50514833413448179</v>
      </c>
      <c r="G358" s="1433">
        <f t="shared" si="13"/>
        <v>0.48968847818277822</v>
      </c>
    </row>
    <row r="359" spans="1:7">
      <c r="A359" s="1430" t="s">
        <v>5641</v>
      </c>
      <c r="B359" s="1430" t="s">
        <v>5639</v>
      </c>
      <c r="C359" s="1431">
        <v>-64129.56</v>
      </c>
      <c r="D359" s="1431">
        <v>-23902.82</v>
      </c>
      <c r="E359" s="1432">
        <v>-23006.46</v>
      </c>
      <c r="F359" s="1433">
        <f t="shared" si="12"/>
        <v>0.37272702323234402</v>
      </c>
      <c r="G359" s="1433">
        <f t="shared" si="13"/>
        <v>0.35874969358904069</v>
      </c>
    </row>
    <row r="360" spans="1:7">
      <c r="A360" s="1430" t="s">
        <v>5642</v>
      </c>
      <c r="B360" s="1430" t="s">
        <v>5639</v>
      </c>
      <c r="C360" s="1431">
        <v>-263391.25</v>
      </c>
      <c r="D360" s="1431">
        <v>-139296.09</v>
      </c>
      <c r="E360" s="1432">
        <v>-126676.4</v>
      </c>
      <c r="F360" s="1433">
        <f t="shared" si="12"/>
        <v>0.5288561787834638</v>
      </c>
      <c r="G360" s="1433">
        <f t="shared" si="13"/>
        <v>0.48094384304717791</v>
      </c>
    </row>
    <row r="361" spans="1:7">
      <c r="A361" s="1430" t="s">
        <v>5643</v>
      </c>
      <c r="B361" s="1430" t="s">
        <v>5644</v>
      </c>
      <c r="C361" s="1431">
        <v>-220444.12</v>
      </c>
      <c r="D361" s="1431">
        <v>-110581.26</v>
      </c>
      <c r="E361" s="1432">
        <v>-114183.7</v>
      </c>
      <c r="F361" s="1433">
        <f t="shared" si="12"/>
        <v>0.50162943788203562</v>
      </c>
      <c r="G361" s="1433">
        <f t="shared" si="13"/>
        <v>0.51797117564306094</v>
      </c>
    </row>
    <row r="362" spans="1:7">
      <c r="A362" s="1430" t="s">
        <v>5645</v>
      </c>
      <c r="B362" s="1430" t="s">
        <v>5645</v>
      </c>
      <c r="C362" s="1431">
        <v>-26229511.120000001</v>
      </c>
      <c r="D362" s="1431">
        <v>-19154574.890000001</v>
      </c>
      <c r="E362" s="1432">
        <v>-19049217.379999999</v>
      </c>
      <c r="F362" s="1433">
        <f t="shared" si="12"/>
        <v>0.73026808629287177</v>
      </c>
      <c r="G362" s="1433">
        <f t="shared" si="13"/>
        <v>0.72625133167178901</v>
      </c>
    </row>
    <row r="363" spans="1:7">
      <c r="A363" s="1430" t="s">
        <v>5646</v>
      </c>
      <c r="B363" s="1430" t="s">
        <v>5266</v>
      </c>
      <c r="C363" s="1431">
        <v>-552841.84</v>
      </c>
      <c r="D363" s="1431">
        <v>-475694.13</v>
      </c>
      <c r="E363" s="1432">
        <v>-475694.13</v>
      </c>
      <c r="F363" s="1433">
        <f t="shared" si="12"/>
        <v>0.86045247588351859</v>
      </c>
      <c r="G363" s="1433">
        <f t="shared" si="13"/>
        <v>0.86045247588351859</v>
      </c>
    </row>
    <row r="364" spans="1:7">
      <c r="A364" s="1430" t="s">
        <v>5647</v>
      </c>
      <c r="B364" s="1430" t="s">
        <v>5207</v>
      </c>
      <c r="C364" s="1431">
        <v>-900716.37</v>
      </c>
      <c r="D364" s="1431">
        <v>-344655.1</v>
      </c>
      <c r="E364" s="1432">
        <v>-344655.1</v>
      </c>
      <c r="F364" s="1433">
        <f t="shared" si="12"/>
        <v>0.38264553801770024</v>
      </c>
      <c r="G364" s="1433">
        <f t="shared" si="13"/>
        <v>0.38264553801770024</v>
      </c>
    </row>
    <row r="365" spans="1:7">
      <c r="A365" s="1430" t="s">
        <v>5648</v>
      </c>
      <c r="B365" s="1430" t="s">
        <v>5207</v>
      </c>
      <c r="C365" s="1431">
        <v>-1003173.01</v>
      </c>
      <c r="D365" s="1431">
        <v>-471239.08</v>
      </c>
      <c r="E365" s="1432">
        <v>-471239.08</v>
      </c>
      <c r="F365" s="1433">
        <f t="shared" si="12"/>
        <v>0.46974856311176078</v>
      </c>
      <c r="G365" s="1433">
        <f t="shared" si="13"/>
        <v>0.46974856311176078</v>
      </c>
    </row>
    <row r="366" spans="1:7">
      <c r="A366" s="1430" t="s">
        <v>5649</v>
      </c>
      <c r="B366" s="1430" t="s">
        <v>5649</v>
      </c>
      <c r="C366" s="1431">
        <v>-4401598.7699999996</v>
      </c>
      <c r="D366" s="1431">
        <v>-3880781.63</v>
      </c>
      <c r="E366" s="1432">
        <v>-3868209.61</v>
      </c>
      <c r="F366" s="1433">
        <f t="shared" si="12"/>
        <v>0.88167546220938264</v>
      </c>
      <c r="G366" s="1433">
        <f t="shared" si="13"/>
        <v>0.87881922277072977</v>
      </c>
    </row>
    <row r="367" spans="1:7">
      <c r="A367" s="1430" t="s">
        <v>5650</v>
      </c>
      <c r="B367" s="1430" t="s">
        <v>5650</v>
      </c>
      <c r="C367" s="1431">
        <v>-1779</v>
      </c>
      <c r="D367" s="1431">
        <v>-1180</v>
      </c>
      <c r="E367" s="1432">
        <v>-1180</v>
      </c>
      <c r="F367" s="1433">
        <f t="shared" si="12"/>
        <v>0.6632939853850478</v>
      </c>
      <c r="G367" s="1433">
        <f t="shared" si="13"/>
        <v>0.6632939853850478</v>
      </c>
    </row>
    <row r="368" spans="1:7">
      <c r="A368" s="1430" t="s">
        <v>5651</v>
      </c>
      <c r="B368" s="1430" t="s">
        <v>5222</v>
      </c>
      <c r="C368" s="1431">
        <v>-3280443.43</v>
      </c>
      <c r="D368" s="1431">
        <v>-856427.64</v>
      </c>
      <c r="E368" s="1432">
        <v>-856427.64</v>
      </c>
      <c r="F368" s="1433">
        <f t="shared" si="12"/>
        <v>0.2610706931166315</v>
      </c>
      <c r="G368" s="1433">
        <f t="shared" si="13"/>
        <v>0.2610706931166315</v>
      </c>
    </row>
    <row r="369" spans="1:7">
      <c r="A369" s="1430" t="s">
        <v>5652</v>
      </c>
      <c r="B369" s="1430" t="s">
        <v>5653</v>
      </c>
      <c r="C369" s="1431">
        <v>-1581521.26</v>
      </c>
      <c r="D369" s="1431">
        <v>-823291.32</v>
      </c>
      <c r="E369" s="1432">
        <v>-818995.74</v>
      </c>
      <c r="F369" s="1433">
        <f t="shared" si="12"/>
        <v>0.52056923977107961</v>
      </c>
      <c r="G369" s="1433">
        <f t="shared" si="13"/>
        <v>0.51785313338121042</v>
      </c>
    </row>
    <row r="370" spans="1:7">
      <c r="A370" s="1430" t="s">
        <v>5654</v>
      </c>
      <c r="B370" s="1430" t="s">
        <v>5653</v>
      </c>
      <c r="C370" s="1431">
        <v>118725.3</v>
      </c>
      <c r="D370" s="1431">
        <v>101633.72</v>
      </c>
      <c r="E370" s="1432">
        <v>105491.23</v>
      </c>
      <c r="F370" s="1433">
        <f t="shared" si="12"/>
        <v>0.85604096178320876</v>
      </c>
      <c r="G370" s="1433">
        <f t="shared" si="13"/>
        <v>0.88853201465904907</v>
      </c>
    </row>
    <row r="371" spans="1:7">
      <c r="A371" s="1430" t="s">
        <v>5655</v>
      </c>
      <c r="B371" s="1430" t="s">
        <v>5656</v>
      </c>
      <c r="C371" s="1431">
        <v>-885263.75</v>
      </c>
      <c r="D371" s="1431">
        <v>-508156.67</v>
      </c>
      <c r="E371" s="1432">
        <v>-508171.91</v>
      </c>
      <c r="F371" s="1433">
        <f t="shared" si="12"/>
        <v>0.57401725756871891</v>
      </c>
      <c r="G371" s="1433">
        <f t="shared" si="13"/>
        <v>0.57403447277718078</v>
      </c>
    </row>
    <row r="372" spans="1:7">
      <c r="A372" s="1430" t="s">
        <v>5657</v>
      </c>
      <c r="B372" s="1430" t="s">
        <v>5658</v>
      </c>
      <c r="C372" s="1431">
        <v>-1027023.18</v>
      </c>
      <c r="D372" s="1431">
        <v>-477409.3</v>
      </c>
      <c r="E372" s="1432">
        <v>-463668.47</v>
      </c>
      <c r="F372" s="1433">
        <f t="shared" si="12"/>
        <v>0.46484763858981254</v>
      </c>
      <c r="G372" s="1433">
        <f t="shared" si="13"/>
        <v>0.45146835926332252</v>
      </c>
    </row>
    <row r="373" spans="1:7">
      <c r="A373" s="1430" t="s">
        <v>5659</v>
      </c>
      <c r="B373" s="1430" t="s">
        <v>5659</v>
      </c>
      <c r="C373" s="1431">
        <v>-1962518.62</v>
      </c>
      <c r="D373" s="1431">
        <v>-847010.48</v>
      </c>
      <c r="E373" s="1432">
        <v>-838368.51</v>
      </c>
      <c r="F373" s="1433">
        <f t="shared" si="12"/>
        <v>0.43159360189917584</v>
      </c>
      <c r="G373" s="1433">
        <f t="shared" si="13"/>
        <v>0.42719009208687148</v>
      </c>
    </row>
    <row r="374" spans="1:7">
      <c r="A374" s="1430" t="s">
        <v>5660</v>
      </c>
      <c r="B374" s="1430" t="s">
        <v>5659</v>
      </c>
      <c r="C374" s="1431">
        <v>-1518251.52</v>
      </c>
      <c r="D374" s="1431">
        <v>-1184802.46</v>
      </c>
      <c r="E374" s="1432">
        <v>-1184802.46</v>
      </c>
      <c r="F374" s="1433">
        <f t="shared" si="12"/>
        <v>0.78037297798983918</v>
      </c>
      <c r="G374" s="1433">
        <f t="shared" si="13"/>
        <v>0.78037297798983918</v>
      </c>
    </row>
    <row r="375" spans="1:7">
      <c r="A375" s="1430" t="s">
        <v>969</v>
      </c>
      <c r="B375" s="1430" t="s">
        <v>969</v>
      </c>
      <c r="C375" s="1431">
        <v>-3577638.73</v>
      </c>
      <c r="D375" s="1431">
        <v>-1720077.51</v>
      </c>
      <c r="E375" s="1432">
        <v>-1709095.55</v>
      </c>
      <c r="F375" s="1433">
        <f t="shared" si="12"/>
        <v>0.4807856912930949</v>
      </c>
      <c r="G375" s="1433">
        <f t="shared" si="13"/>
        <v>0.47771608006938143</v>
      </c>
    </row>
    <row r="376" spans="1:7">
      <c r="A376" s="1430" t="s">
        <v>5661</v>
      </c>
      <c r="B376" s="1430" t="s">
        <v>5190</v>
      </c>
      <c r="C376" s="1431">
        <v>-397714.9</v>
      </c>
      <c r="D376" s="1431">
        <v>-224079.06</v>
      </c>
      <c r="E376" s="1432">
        <v>-224079.06</v>
      </c>
      <c r="F376" s="1433">
        <f t="shared" si="12"/>
        <v>0.56341630650498631</v>
      </c>
      <c r="G376" s="1433">
        <f t="shared" si="13"/>
        <v>0.56341630650498631</v>
      </c>
    </row>
    <row r="377" spans="1:7">
      <c r="A377" s="1430" t="s">
        <v>5662</v>
      </c>
      <c r="B377" s="1430" t="s">
        <v>5222</v>
      </c>
      <c r="C377" s="1431">
        <v>-767744.4</v>
      </c>
      <c r="D377" s="1431">
        <v>-194720.07</v>
      </c>
      <c r="E377" s="1432">
        <v>-194720.07</v>
      </c>
      <c r="F377" s="1433">
        <f t="shared" si="12"/>
        <v>0.25362616777146146</v>
      </c>
      <c r="G377" s="1433">
        <f t="shared" si="13"/>
        <v>0.25362616777146146</v>
      </c>
    </row>
    <row r="378" spans="1:7">
      <c r="A378" s="1430" t="s">
        <v>5663</v>
      </c>
      <c r="B378" s="1430" t="s">
        <v>5222</v>
      </c>
      <c r="C378" s="1431">
        <v>-3086428.12</v>
      </c>
      <c r="D378" s="1431">
        <v>-921345.09</v>
      </c>
      <c r="E378" s="1432">
        <v>-921345.09</v>
      </c>
      <c r="F378" s="1433">
        <f t="shared" si="12"/>
        <v>0.29851499992165698</v>
      </c>
      <c r="G378" s="1433">
        <f t="shared" si="13"/>
        <v>0.29851499992165698</v>
      </c>
    </row>
    <row r="379" spans="1:7">
      <c r="A379" s="1430" t="s">
        <v>5664</v>
      </c>
      <c r="B379" s="1430" t="s">
        <v>5665</v>
      </c>
      <c r="C379" s="1431">
        <v>-1052532.77</v>
      </c>
      <c r="D379" s="1431">
        <v>-654627.53</v>
      </c>
      <c r="E379" s="1432">
        <v>-650816.07999999996</v>
      </c>
      <c r="F379" s="1433">
        <f t="shared" si="12"/>
        <v>0.6219545354393099</v>
      </c>
      <c r="G379" s="1433">
        <f t="shared" si="13"/>
        <v>0.61833331802106262</v>
      </c>
    </row>
    <row r="380" spans="1:7">
      <c r="A380" s="1430" t="s">
        <v>5666</v>
      </c>
      <c r="B380" s="1430" t="s">
        <v>5665</v>
      </c>
      <c r="C380" s="1431">
        <v>-236043.9</v>
      </c>
      <c r="D380" s="1431">
        <v>-107793.38</v>
      </c>
      <c r="E380" s="1432">
        <v>-107793.38</v>
      </c>
      <c r="F380" s="1433">
        <f t="shared" si="12"/>
        <v>0.45666666243016663</v>
      </c>
      <c r="G380" s="1433">
        <f t="shared" si="13"/>
        <v>0.45666666243016663</v>
      </c>
    </row>
    <row r="381" spans="1:7">
      <c r="A381" s="1430" t="s">
        <v>5667</v>
      </c>
      <c r="B381" s="1430" t="s">
        <v>5667</v>
      </c>
      <c r="C381" s="1431">
        <v>-8673.33</v>
      </c>
      <c r="D381" s="1431">
        <v>-3204.05</v>
      </c>
      <c r="E381" s="1432">
        <v>-3204.05</v>
      </c>
      <c r="F381" s="1433">
        <f t="shared" si="12"/>
        <v>0.36941405434821462</v>
      </c>
      <c r="G381" s="1433">
        <f t="shared" si="13"/>
        <v>0.36941405434821462</v>
      </c>
    </row>
    <row r="382" spans="1:7">
      <c r="A382" s="1430" t="s">
        <v>5668</v>
      </c>
      <c r="B382" s="1430" t="s">
        <v>5669</v>
      </c>
      <c r="C382" s="1431">
        <v>-81749.399999999994</v>
      </c>
      <c r="D382" s="1431">
        <v>-22738.2</v>
      </c>
      <c r="E382" s="1432">
        <v>-22738.2</v>
      </c>
      <c r="F382" s="1433">
        <f t="shared" si="12"/>
        <v>0.27814516069842715</v>
      </c>
      <c r="G382" s="1433">
        <f t="shared" si="13"/>
        <v>0.27814516069842715</v>
      </c>
    </row>
    <row r="383" spans="1:7">
      <c r="A383" s="1430" t="s">
        <v>5670</v>
      </c>
      <c r="B383" s="1430" t="s">
        <v>5670</v>
      </c>
      <c r="C383" s="1431">
        <v>-11617882.060000001</v>
      </c>
      <c r="D383" s="1431">
        <v>-8304622.8700000001</v>
      </c>
      <c r="E383" s="1432">
        <v>-8284918.8700000001</v>
      </c>
      <c r="F383" s="1433">
        <f t="shared" si="12"/>
        <v>0.71481383845275492</v>
      </c>
      <c r="G383" s="1433">
        <f t="shared" si="13"/>
        <v>0.71311783225315339</v>
      </c>
    </row>
    <row r="384" spans="1:7">
      <c r="A384" s="1430" t="s">
        <v>5671</v>
      </c>
      <c r="B384" s="1430" t="s">
        <v>5253</v>
      </c>
      <c r="C384" s="1431">
        <v>-83755916.879999995</v>
      </c>
      <c r="D384" s="1431">
        <v>-65471166.060000002</v>
      </c>
      <c r="E384" s="1432">
        <v>-54175660.789999999</v>
      </c>
      <c r="F384" s="1433">
        <f t="shared" si="12"/>
        <v>0.78169004052337954</v>
      </c>
      <c r="G384" s="1433">
        <f t="shared" si="13"/>
        <v>0.64682786372716028</v>
      </c>
    </row>
    <row r="385" spans="1:7">
      <c r="A385" s="1430" t="s">
        <v>5672</v>
      </c>
      <c r="B385" s="1430" t="s">
        <v>5673</v>
      </c>
      <c r="C385" s="1431">
        <v>-3241205.19</v>
      </c>
      <c r="D385" s="1431">
        <v>-2101592.9500000002</v>
      </c>
      <c r="E385" s="1432">
        <v>-2088202.5</v>
      </c>
      <c r="F385" s="1433">
        <f t="shared" si="12"/>
        <v>0.64839861310971192</v>
      </c>
      <c r="G385" s="1433">
        <f t="shared" si="13"/>
        <v>0.64426729490705281</v>
      </c>
    </row>
    <row r="386" spans="1:7">
      <c r="A386" s="1430" t="s">
        <v>5674</v>
      </c>
      <c r="B386" s="1430" t="s">
        <v>5266</v>
      </c>
      <c r="C386" s="1431">
        <v>-7378496.2800000003</v>
      </c>
      <c r="D386" s="1431">
        <v>-3824043.58</v>
      </c>
      <c r="E386" s="1432">
        <v>-3727773.09</v>
      </c>
      <c r="F386" s="1433">
        <f t="shared" si="12"/>
        <v>0.51826868712604401</v>
      </c>
      <c r="G386" s="1433">
        <f t="shared" si="13"/>
        <v>0.50522124678769909</v>
      </c>
    </row>
    <row r="387" spans="1:7">
      <c r="A387" s="1430" t="s">
        <v>5675</v>
      </c>
      <c r="B387" s="1430" t="s">
        <v>5266</v>
      </c>
      <c r="C387" s="1431">
        <v>-1050130.72</v>
      </c>
      <c r="D387" s="1431">
        <v>-901421.02</v>
      </c>
      <c r="E387" s="1432">
        <v>-901421.02</v>
      </c>
      <c r="F387" s="1433">
        <f t="shared" si="12"/>
        <v>0.85838934413803269</v>
      </c>
      <c r="G387" s="1433">
        <f t="shared" si="13"/>
        <v>0.85838934413803269</v>
      </c>
    </row>
    <row r="388" spans="1:7">
      <c r="A388" s="1430" t="s">
        <v>5676</v>
      </c>
      <c r="B388" s="1430" t="s">
        <v>5676</v>
      </c>
      <c r="C388" s="1431">
        <v>-1784022.05</v>
      </c>
      <c r="D388" s="1431">
        <v>-1510501.59</v>
      </c>
      <c r="E388" s="1432">
        <v>-1510501.59</v>
      </c>
      <c r="F388" s="1433">
        <f t="shared" si="12"/>
        <v>0.84668325147662837</v>
      </c>
      <c r="G388" s="1433">
        <f t="shared" si="13"/>
        <v>0.84668325147662837</v>
      </c>
    </row>
    <row r="389" spans="1:7">
      <c r="A389" s="1430" t="s">
        <v>5677</v>
      </c>
      <c r="B389" s="1430" t="s">
        <v>5678</v>
      </c>
      <c r="C389" s="1431">
        <v>-219754.6</v>
      </c>
      <c r="D389" s="1431">
        <v>-148998.60999999999</v>
      </c>
      <c r="E389" s="1432">
        <v>-148998.60999999999</v>
      </c>
      <c r="F389" s="1433">
        <f t="shared" ref="F389:F452" si="14">IFERROR(D389/C389,"")</f>
        <v>0.6780227126076086</v>
      </c>
      <c r="G389" s="1433">
        <f t="shared" ref="G389:G452" si="15">IFERROR(E389/C389,"")</f>
        <v>0.6780227126076086</v>
      </c>
    </row>
    <row r="390" spans="1:7">
      <c r="A390" s="1430" t="s">
        <v>5679</v>
      </c>
      <c r="B390" s="1430" t="s">
        <v>5190</v>
      </c>
      <c r="C390" s="1431">
        <v>-1447192.72</v>
      </c>
      <c r="D390" s="1431">
        <v>-822982.93</v>
      </c>
      <c r="E390" s="1432">
        <v>-822982.93</v>
      </c>
      <c r="F390" s="1433">
        <f t="shared" si="14"/>
        <v>0.56867542147392791</v>
      </c>
      <c r="G390" s="1433">
        <f t="shared" si="15"/>
        <v>0.56867542147392791</v>
      </c>
    </row>
    <row r="391" spans="1:7">
      <c r="A391" s="1430" t="s">
        <v>5680</v>
      </c>
      <c r="B391" s="1430" t="s">
        <v>5680</v>
      </c>
      <c r="C391" s="1431">
        <v>-190576.6</v>
      </c>
      <c r="D391" s="1431">
        <v>-22154.58</v>
      </c>
      <c r="E391" s="1432">
        <v>-22154.58</v>
      </c>
      <c r="F391" s="1433">
        <f t="shared" si="14"/>
        <v>0.11625026367350452</v>
      </c>
      <c r="G391" s="1433">
        <f t="shared" si="15"/>
        <v>0.11625026367350452</v>
      </c>
    </row>
    <row r="392" spans="1:7">
      <c r="A392" s="1430" t="s">
        <v>5681</v>
      </c>
      <c r="B392" s="1430" t="s">
        <v>5680</v>
      </c>
      <c r="C392" s="1431">
        <v>-144401.19</v>
      </c>
      <c r="D392" s="1431">
        <v>-63042.15</v>
      </c>
      <c r="E392" s="1432">
        <v>-63042.15</v>
      </c>
      <c r="F392" s="1433">
        <f t="shared" si="14"/>
        <v>0.43657638832477769</v>
      </c>
      <c r="G392" s="1433">
        <f t="shared" si="15"/>
        <v>0.43657638832477769</v>
      </c>
    </row>
    <row r="393" spans="1:7">
      <c r="A393" s="1430" t="s">
        <v>5682</v>
      </c>
      <c r="B393" s="1430" t="s">
        <v>5329</v>
      </c>
      <c r="C393" s="1431">
        <v>-7212105.5300000003</v>
      </c>
      <c r="D393" s="1431">
        <v>-5583611.46</v>
      </c>
      <c r="E393" s="1432">
        <v>-5583549.1500000004</v>
      </c>
      <c r="F393" s="1433">
        <f t="shared" si="14"/>
        <v>0.7741999110764537</v>
      </c>
      <c r="G393" s="1433">
        <f t="shared" si="15"/>
        <v>0.7741912714358189</v>
      </c>
    </row>
    <row r="394" spans="1:7">
      <c r="A394" s="1430" t="s">
        <v>5683</v>
      </c>
      <c r="B394" s="1430" t="s">
        <v>5684</v>
      </c>
      <c r="C394" s="1431">
        <v>-35820</v>
      </c>
      <c r="D394" s="1431">
        <v>-26756.99</v>
      </c>
      <c r="E394" s="1432">
        <v>-26756.99</v>
      </c>
      <c r="F394" s="1433">
        <f t="shared" si="14"/>
        <v>0.74698464544946963</v>
      </c>
      <c r="G394" s="1433">
        <f t="shared" si="15"/>
        <v>0.74698464544946963</v>
      </c>
    </row>
    <row r="395" spans="1:7">
      <c r="A395" s="1430" t="s">
        <v>5685</v>
      </c>
      <c r="B395" s="1430" t="s">
        <v>5686</v>
      </c>
      <c r="C395" s="1431">
        <v>-41653</v>
      </c>
      <c r="D395" s="1431">
        <v>-22573</v>
      </c>
      <c r="E395" s="1432">
        <v>-22573</v>
      </c>
      <c r="F395" s="1433">
        <f t="shared" si="14"/>
        <v>0.5419297529589705</v>
      </c>
      <c r="G395" s="1433">
        <f t="shared" si="15"/>
        <v>0.5419297529589705</v>
      </c>
    </row>
    <row r="396" spans="1:7">
      <c r="A396" s="1430" t="s">
        <v>5687</v>
      </c>
      <c r="B396" s="1430" t="s">
        <v>5297</v>
      </c>
      <c r="C396" s="1431">
        <v>-35330.199999999997</v>
      </c>
      <c r="D396" s="1431">
        <v>-23823.95</v>
      </c>
      <c r="E396" s="1432">
        <v>-23823.95</v>
      </c>
      <c r="F396" s="1433">
        <f t="shared" si="14"/>
        <v>0.67432253426247246</v>
      </c>
      <c r="G396" s="1433">
        <f t="shared" si="15"/>
        <v>0.67432253426247246</v>
      </c>
    </row>
    <row r="397" spans="1:7">
      <c r="A397" s="1430" t="s">
        <v>5688</v>
      </c>
      <c r="B397" s="1430" t="s">
        <v>5689</v>
      </c>
      <c r="C397" s="1431">
        <v>-2340942.63</v>
      </c>
      <c r="D397" s="1431">
        <v>-2018333.33</v>
      </c>
      <c r="E397" s="1432">
        <v>-1991446.38</v>
      </c>
      <c r="F397" s="1433">
        <f t="shared" si="14"/>
        <v>0.86218829292711041</v>
      </c>
      <c r="G397" s="1433">
        <f t="shared" si="15"/>
        <v>0.85070277010590389</v>
      </c>
    </row>
    <row r="398" spans="1:7">
      <c r="A398" s="1430" t="s">
        <v>5690</v>
      </c>
      <c r="B398" s="1430" t="s">
        <v>5190</v>
      </c>
      <c r="C398" s="1431">
        <v>-52561.89</v>
      </c>
      <c r="D398" s="1431">
        <v>-25153.82</v>
      </c>
      <c r="E398" s="1432">
        <v>-25153.82</v>
      </c>
      <c r="F398" s="1433">
        <f t="shared" si="14"/>
        <v>0.47855623152059412</v>
      </c>
      <c r="G398" s="1433">
        <f t="shared" si="15"/>
        <v>0.47855623152059412</v>
      </c>
    </row>
    <row r="399" spans="1:7">
      <c r="A399" s="1430" t="s">
        <v>5691</v>
      </c>
      <c r="B399" s="1430" t="s">
        <v>5692</v>
      </c>
      <c r="C399" s="1431"/>
      <c r="D399" s="1431"/>
      <c r="E399" s="1432">
        <v>54532.38</v>
      </c>
      <c r="F399" s="1433" t="str">
        <f t="shared" si="14"/>
        <v/>
      </c>
      <c r="G399" s="1433" t="str">
        <f t="shared" si="15"/>
        <v/>
      </c>
    </row>
    <row r="400" spans="1:7">
      <c r="A400" s="1430" t="s">
        <v>5693</v>
      </c>
      <c r="B400" s="1430" t="s">
        <v>5693</v>
      </c>
      <c r="C400" s="1431">
        <v>-3211522.33</v>
      </c>
      <c r="D400" s="1431">
        <v>-1490643.92</v>
      </c>
      <c r="E400" s="1432">
        <v>-1487706.47</v>
      </c>
      <c r="F400" s="1433">
        <f t="shared" si="14"/>
        <v>0.46415492929174179</v>
      </c>
      <c r="G400" s="1433">
        <f t="shared" si="15"/>
        <v>0.46324026960759135</v>
      </c>
    </row>
    <row r="401" spans="1:7">
      <c r="A401" s="1430" t="s">
        <v>5694</v>
      </c>
      <c r="B401" s="1430" t="s">
        <v>5694</v>
      </c>
      <c r="C401" s="1431">
        <v>-173734.98</v>
      </c>
      <c r="D401" s="1431">
        <v>-44033.21</v>
      </c>
      <c r="E401" s="1432">
        <v>-44033.21</v>
      </c>
      <c r="F401" s="1433">
        <f t="shared" si="14"/>
        <v>0.25345045655169729</v>
      </c>
      <c r="G401" s="1433">
        <f t="shared" si="15"/>
        <v>0.25345045655169729</v>
      </c>
    </row>
    <row r="402" spans="1:7">
      <c r="A402" s="1430" t="s">
        <v>5695</v>
      </c>
      <c r="B402" s="1430" t="s">
        <v>5190</v>
      </c>
      <c r="C402" s="1431">
        <v>-132694.01</v>
      </c>
      <c r="D402" s="1431">
        <v>-80006.429999999993</v>
      </c>
      <c r="E402" s="1432">
        <v>-80006.429999999993</v>
      </c>
      <c r="F402" s="1433">
        <f t="shared" si="14"/>
        <v>0.60293927359644939</v>
      </c>
      <c r="G402" s="1433">
        <f t="shared" si="15"/>
        <v>0.60293927359644939</v>
      </c>
    </row>
    <row r="403" spans="1:7">
      <c r="A403" s="1430" t="s">
        <v>5696</v>
      </c>
      <c r="B403" s="1430" t="s">
        <v>5190</v>
      </c>
      <c r="C403" s="1431">
        <v>-176042.63</v>
      </c>
      <c r="D403" s="1431">
        <v>-121663.16</v>
      </c>
      <c r="E403" s="1432">
        <v>-117908.5</v>
      </c>
      <c r="F403" s="1433">
        <f t="shared" si="14"/>
        <v>0.69110055899528422</v>
      </c>
      <c r="G403" s="1433">
        <f t="shared" si="15"/>
        <v>0.66977242955300087</v>
      </c>
    </row>
    <row r="404" spans="1:7">
      <c r="A404" s="1430" t="s">
        <v>5697</v>
      </c>
      <c r="B404" s="1430" t="s">
        <v>5207</v>
      </c>
      <c r="C404" s="1431">
        <v>-10869008.83</v>
      </c>
      <c r="D404" s="1431">
        <v>-5615778.3700000001</v>
      </c>
      <c r="E404" s="1432">
        <v>-5613203.1600000001</v>
      </c>
      <c r="F404" s="1433">
        <f t="shared" si="14"/>
        <v>0.51667805757040686</v>
      </c>
      <c r="G404" s="1433">
        <f t="shared" si="15"/>
        <v>0.51644112612244519</v>
      </c>
    </row>
    <row r="405" spans="1:7">
      <c r="A405" s="1430" t="s">
        <v>5698</v>
      </c>
      <c r="B405" s="1430" t="s">
        <v>5698</v>
      </c>
      <c r="C405" s="1431">
        <v>-1135862.21</v>
      </c>
      <c r="D405" s="1431">
        <v>-687262.75</v>
      </c>
      <c r="E405" s="1432">
        <v>-655371.1</v>
      </c>
      <c r="F405" s="1433">
        <f t="shared" si="14"/>
        <v>0.60505820507929398</v>
      </c>
      <c r="G405" s="1433">
        <f t="shared" si="15"/>
        <v>0.5769811639388901</v>
      </c>
    </row>
    <row r="406" spans="1:7">
      <c r="A406" s="1430" t="s">
        <v>5699</v>
      </c>
      <c r="B406" s="1430" t="s">
        <v>5700</v>
      </c>
      <c r="C406" s="1431">
        <v>-3399321.87</v>
      </c>
      <c r="D406" s="1431">
        <v>-1903904.73</v>
      </c>
      <c r="E406" s="1432">
        <v>-1902891.66</v>
      </c>
      <c r="F406" s="1433">
        <f t="shared" si="14"/>
        <v>0.56008368810335685</v>
      </c>
      <c r="G406" s="1433">
        <f t="shared" si="15"/>
        <v>0.55978566689832165</v>
      </c>
    </row>
    <row r="407" spans="1:7">
      <c r="A407" s="1430" t="s">
        <v>5701</v>
      </c>
      <c r="B407" s="1430" t="s">
        <v>5701</v>
      </c>
      <c r="C407" s="1431">
        <v>-472330.16</v>
      </c>
      <c r="D407" s="1431">
        <v>-261834.95</v>
      </c>
      <c r="E407" s="1432">
        <v>-256743.82</v>
      </c>
      <c r="F407" s="1433">
        <f t="shared" si="14"/>
        <v>0.55434730231920826</v>
      </c>
      <c r="G407" s="1433">
        <f t="shared" si="15"/>
        <v>0.54356854959251388</v>
      </c>
    </row>
    <row r="408" spans="1:7">
      <c r="A408" s="1430" t="s">
        <v>5702</v>
      </c>
      <c r="B408" s="1430" t="s">
        <v>5207</v>
      </c>
      <c r="C408" s="1431">
        <v>-1543364.17</v>
      </c>
      <c r="D408" s="1431">
        <v>-1217753.68</v>
      </c>
      <c r="E408" s="1432">
        <v>-1217753.68</v>
      </c>
      <c r="F408" s="1433">
        <f t="shared" si="14"/>
        <v>0.78902549616659823</v>
      </c>
      <c r="G408" s="1433">
        <f t="shared" si="15"/>
        <v>0.78902549616659823</v>
      </c>
    </row>
    <row r="409" spans="1:7">
      <c r="A409" s="1430" t="s">
        <v>5703</v>
      </c>
      <c r="B409" s="1430" t="s">
        <v>5704</v>
      </c>
      <c r="C409" s="1431">
        <v>-2672386.42</v>
      </c>
      <c r="D409" s="1431">
        <v>-959850.48</v>
      </c>
      <c r="E409" s="1432">
        <v>-959850.48</v>
      </c>
      <c r="F409" s="1433">
        <f t="shared" si="14"/>
        <v>0.35917353598885599</v>
      </c>
      <c r="G409" s="1433">
        <f t="shared" si="15"/>
        <v>0.35917353598885599</v>
      </c>
    </row>
    <row r="410" spans="1:7">
      <c r="A410" s="1430" t="s">
        <v>5705</v>
      </c>
      <c r="B410" s="1430" t="s">
        <v>5705</v>
      </c>
      <c r="C410" s="1431">
        <v>-4530.01</v>
      </c>
      <c r="D410" s="1431">
        <v>-3429</v>
      </c>
      <c r="E410" s="1432">
        <v>-439.95</v>
      </c>
      <c r="F410" s="1433">
        <f t="shared" si="14"/>
        <v>0.75695197140845161</v>
      </c>
      <c r="G410" s="1433">
        <f t="shared" si="15"/>
        <v>9.7118990907304831E-2</v>
      </c>
    </row>
    <row r="411" spans="1:7">
      <c r="A411" s="1430" t="s">
        <v>5706</v>
      </c>
      <c r="B411" s="1430" t="s">
        <v>5408</v>
      </c>
      <c r="C411" s="1431">
        <v>-40027</v>
      </c>
      <c r="D411" s="1431">
        <v>-14307</v>
      </c>
      <c r="E411" s="1432">
        <v>-14307</v>
      </c>
      <c r="F411" s="1433">
        <f t="shared" si="14"/>
        <v>0.35743373223074426</v>
      </c>
      <c r="G411" s="1433">
        <f t="shared" si="15"/>
        <v>0.35743373223074426</v>
      </c>
    </row>
    <row r="412" spans="1:7">
      <c r="A412" s="1430" t="s">
        <v>5707</v>
      </c>
      <c r="B412" s="1430" t="s">
        <v>5190</v>
      </c>
      <c r="C412" s="1431">
        <v>-46626.27</v>
      </c>
      <c r="D412" s="1431">
        <v>-26616.13</v>
      </c>
      <c r="E412" s="1432">
        <v>-26616.13</v>
      </c>
      <c r="F412" s="1433">
        <f t="shared" si="14"/>
        <v>0.57083978624067511</v>
      </c>
      <c r="G412" s="1433">
        <f t="shared" si="15"/>
        <v>0.57083978624067511</v>
      </c>
    </row>
    <row r="413" spans="1:7">
      <c r="A413" s="1430" t="s">
        <v>5708</v>
      </c>
      <c r="B413" s="1430" t="s">
        <v>5708</v>
      </c>
      <c r="C413" s="1431"/>
      <c r="D413" s="1431"/>
      <c r="E413" s="1432">
        <v>133.51</v>
      </c>
      <c r="F413" s="1433" t="str">
        <f t="shared" si="14"/>
        <v/>
      </c>
      <c r="G413" s="1433" t="str">
        <f t="shared" si="15"/>
        <v/>
      </c>
    </row>
    <row r="414" spans="1:7">
      <c r="A414" s="1430" t="s">
        <v>5709</v>
      </c>
      <c r="B414" s="1430" t="s">
        <v>5222</v>
      </c>
      <c r="C414" s="1431">
        <v>-3282616.81</v>
      </c>
      <c r="D414" s="1431">
        <v>-1133472</v>
      </c>
      <c r="E414" s="1432">
        <v>-1133472</v>
      </c>
      <c r="F414" s="1433">
        <f t="shared" si="14"/>
        <v>0.34529525241784159</v>
      </c>
      <c r="G414" s="1433">
        <f t="shared" si="15"/>
        <v>0.34529525241784159</v>
      </c>
    </row>
    <row r="415" spans="1:7">
      <c r="A415" s="1430" t="s">
        <v>5710</v>
      </c>
      <c r="B415" s="1430" t="s">
        <v>5710</v>
      </c>
      <c r="C415" s="1431">
        <v>-89542.71</v>
      </c>
      <c r="D415" s="1431">
        <v>-20832.259999999998</v>
      </c>
      <c r="E415" s="1432">
        <v>-20832.259999999998</v>
      </c>
      <c r="F415" s="1433">
        <f t="shared" si="14"/>
        <v>0.23265165863307016</v>
      </c>
      <c r="G415" s="1433">
        <f t="shared" si="15"/>
        <v>0.23265165863307016</v>
      </c>
    </row>
    <row r="416" spans="1:7">
      <c r="A416" s="1430" t="s">
        <v>5711</v>
      </c>
      <c r="B416" s="1430" t="s">
        <v>5712</v>
      </c>
      <c r="C416" s="1431">
        <v>-187408</v>
      </c>
      <c r="D416" s="1431">
        <v>-15653</v>
      </c>
      <c r="E416" s="1432">
        <v>-15653</v>
      </c>
      <c r="F416" s="1433">
        <f t="shared" si="14"/>
        <v>8.3523648937078462E-2</v>
      </c>
      <c r="G416" s="1433">
        <f t="shared" si="15"/>
        <v>8.3523648937078462E-2</v>
      </c>
    </row>
    <row r="417" spans="1:7">
      <c r="A417" s="1430" t="s">
        <v>5713</v>
      </c>
      <c r="B417" s="1430" t="s">
        <v>5714</v>
      </c>
      <c r="C417" s="1431">
        <v>-206637</v>
      </c>
      <c r="D417" s="1431">
        <v>-96953</v>
      </c>
      <c r="E417" s="1432">
        <v>-96953</v>
      </c>
      <c r="F417" s="1433">
        <f t="shared" si="14"/>
        <v>0.46919477150752287</v>
      </c>
      <c r="G417" s="1433">
        <f t="shared" si="15"/>
        <v>0.46919477150752287</v>
      </c>
    </row>
    <row r="418" spans="1:7">
      <c r="A418" s="1430" t="s">
        <v>5715</v>
      </c>
      <c r="B418" s="1430" t="s">
        <v>5714</v>
      </c>
      <c r="C418" s="1431">
        <v>-501949.14</v>
      </c>
      <c r="D418" s="1431">
        <v>-199780.15</v>
      </c>
      <c r="E418" s="1432">
        <v>-197759.99</v>
      </c>
      <c r="F418" s="1433">
        <f t="shared" si="14"/>
        <v>0.39800875044830236</v>
      </c>
      <c r="G418" s="1433">
        <f t="shared" si="15"/>
        <v>0.39398411958629909</v>
      </c>
    </row>
    <row r="419" spans="1:7">
      <c r="A419" s="1430" t="s">
        <v>5716</v>
      </c>
      <c r="B419" s="1430" t="s">
        <v>5714</v>
      </c>
      <c r="C419" s="1431">
        <v>-14723668</v>
      </c>
      <c r="D419" s="1431">
        <v>-11993834</v>
      </c>
      <c r="E419" s="1432">
        <v>-11993834</v>
      </c>
      <c r="F419" s="1433">
        <f t="shared" si="14"/>
        <v>0.81459552062706109</v>
      </c>
      <c r="G419" s="1433">
        <f t="shared" si="15"/>
        <v>0.81459552062706109</v>
      </c>
    </row>
    <row r="420" spans="1:7">
      <c r="A420" s="1430" t="s">
        <v>5717</v>
      </c>
      <c r="B420" s="1430" t="s">
        <v>5714</v>
      </c>
      <c r="C420" s="1431">
        <v>-53490.29</v>
      </c>
      <c r="D420" s="1431">
        <v>-23909.18</v>
      </c>
      <c r="E420" s="1432">
        <v>-23909.18</v>
      </c>
      <c r="F420" s="1433">
        <f t="shared" si="14"/>
        <v>0.44698168583494313</v>
      </c>
      <c r="G420" s="1433">
        <f t="shared" si="15"/>
        <v>0.44698168583494313</v>
      </c>
    </row>
    <row r="421" spans="1:7">
      <c r="A421" s="1430" t="s">
        <v>5718</v>
      </c>
      <c r="B421" s="1430" t="s">
        <v>5190</v>
      </c>
      <c r="C421" s="1431">
        <v>-49047.24</v>
      </c>
      <c r="D421" s="1431">
        <v>-26759.759999999998</v>
      </c>
      <c r="E421" s="1432">
        <v>-26759.759999999998</v>
      </c>
      <c r="F421" s="1433">
        <f t="shared" si="14"/>
        <v>0.54559155622212385</v>
      </c>
      <c r="G421" s="1433">
        <f t="shared" si="15"/>
        <v>0.54559155622212385</v>
      </c>
    </row>
    <row r="422" spans="1:7">
      <c r="A422" s="1430" t="s">
        <v>5719</v>
      </c>
      <c r="B422" s="1430" t="s">
        <v>5720</v>
      </c>
      <c r="C422" s="1431">
        <v>-871491.44</v>
      </c>
      <c r="D422" s="1431">
        <v>-342530.63</v>
      </c>
      <c r="E422" s="1432">
        <v>-342530.63</v>
      </c>
      <c r="F422" s="1433">
        <f t="shared" si="14"/>
        <v>0.39303958051498478</v>
      </c>
      <c r="G422" s="1433">
        <f t="shared" si="15"/>
        <v>0.39303958051498478</v>
      </c>
    </row>
    <row r="423" spans="1:7">
      <c r="A423" s="1430" t="s">
        <v>5721</v>
      </c>
      <c r="B423" s="1430" t="s">
        <v>5190</v>
      </c>
      <c r="C423" s="1431">
        <v>-112908.32</v>
      </c>
      <c r="D423" s="1431">
        <v>-62433.03</v>
      </c>
      <c r="E423" s="1432">
        <v>-60280.6</v>
      </c>
      <c r="F423" s="1433">
        <f t="shared" si="14"/>
        <v>0.55295331646064694</v>
      </c>
      <c r="G423" s="1433">
        <f t="shared" si="15"/>
        <v>0.5338897966066628</v>
      </c>
    </row>
    <row r="424" spans="1:7">
      <c r="A424" s="1430" t="s">
        <v>5722</v>
      </c>
      <c r="B424" s="1430" t="s">
        <v>5190</v>
      </c>
      <c r="C424" s="1431">
        <v>-37324.42</v>
      </c>
      <c r="D424" s="1431">
        <v>-21379.11</v>
      </c>
      <c r="E424" s="1432">
        <v>-21379.11</v>
      </c>
      <c r="F424" s="1433">
        <f t="shared" si="14"/>
        <v>0.57279148611016595</v>
      </c>
      <c r="G424" s="1433">
        <f t="shared" si="15"/>
        <v>0.57279148611016595</v>
      </c>
    </row>
    <row r="425" spans="1:7">
      <c r="A425" s="1430" t="s">
        <v>5723</v>
      </c>
      <c r="B425" s="1430" t="s">
        <v>5723</v>
      </c>
      <c r="C425" s="1431">
        <v>-885684.78</v>
      </c>
      <c r="D425" s="1431">
        <v>-389971.75</v>
      </c>
      <c r="E425" s="1432">
        <v>-353363.61</v>
      </c>
      <c r="F425" s="1433">
        <f t="shared" si="14"/>
        <v>0.44030535333349635</v>
      </c>
      <c r="G425" s="1433">
        <f t="shared" si="15"/>
        <v>0.39897220543859857</v>
      </c>
    </row>
    <row r="426" spans="1:7">
      <c r="A426" s="1430" t="s">
        <v>5724</v>
      </c>
      <c r="B426" s="1430" t="s">
        <v>5725</v>
      </c>
      <c r="C426" s="1431">
        <v>-134687.01</v>
      </c>
      <c r="D426" s="1431">
        <v>-25859.200000000001</v>
      </c>
      <c r="E426" s="1432">
        <v>-20380.84</v>
      </c>
      <c r="F426" s="1433">
        <f t="shared" si="14"/>
        <v>0.19199475881155872</v>
      </c>
      <c r="G426" s="1433">
        <f t="shared" si="15"/>
        <v>0.15132001222686581</v>
      </c>
    </row>
    <row r="427" spans="1:7">
      <c r="A427" s="1430" t="s">
        <v>5726</v>
      </c>
      <c r="B427" s="1430" t="s">
        <v>5725</v>
      </c>
      <c r="C427" s="1431">
        <v>-165839.13</v>
      </c>
      <c r="D427" s="1431">
        <v>-44112.86</v>
      </c>
      <c r="E427" s="1432">
        <v>-43277.87</v>
      </c>
      <c r="F427" s="1433">
        <f t="shared" si="14"/>
        <v>0.26599789808352226</v>
      </c>
      <c r="G427" s="1433">
        <f t="shared" si="15"/>
        <v>0.26096295850080736</v>
      </c>
    </row>
    <row r="428" spans="1:7">
      <c r="A428" s="1430" t="s">
        <v>5727</v>
      </c>
      <c r="B428" s="1430" t="s">
        <v>5728</v>
      </c>
      <c r="C428" s="1431">
        <v>-517887.28</v>
      </c>
      <c r="D428" s="1431">
        <v>-279846.53999999998</v>
      </c>
      <c r="E428" s="1432">
        <v>-279846.53999999998</v>
      </c>
      <c r="F428" s="1433">
        <f t="shared" si="14"/>
        <v>0.54036187179573125</v>
      </c>
      <c r="G428" s="1433">
        <f t="shared" si="15"/>
        <v>0.54036187179573125</v>
      </c>
    </row>
    <row r="429" spans="1:7">
      <c r="A429" s="1430" t="s">
        <v>5729</v>
      </c>
      <c r="B429" s="1430" t="s">
        <v>5222</v>
      </c>
      <c r="C429" s="1431">
        <v>-1250167.0900000001</v>
      </c>
      <c r="D429" s="1431">
        <v>-453497.73</v>
      </c>
      <c r="E429" s="1432">
        <v>-453497.73</v>
      </c>
      <c r="F429" s="1433">
        <f t="shared" si="14"/>
        <v>0.36274969452283373</v>
      </c>
      <c r="G429" s="1433">
        <f t="shared" si="15"/>
        <v>0.36274969452283373</v>
      </c>
    </row>
    <row r="430" spans="1:7">
      <c r="A430" s="1430" t="s">
        <v>5730</v>
      </c>
      <c r="B430" s="1430" t="s">
        <v>5730</v>
      </c>
      <c r="C430" s="1431">
        <v>-587657.93000000005</v>
      </c>
      <c r="D430" s="1431">
        <v>-449825.99</v>
      </c>
      <c r="E430" s="1432">
        <v>-403877.04</v>
      </c>
      <c r="F430" s="1433">
        <f t="shared" si="14"/>
        <v>0.76545549210915942</v>
      </c>
      <c r="G430" s="1433">
        <f t="shared" si="15"/>
        <v>0.68726553217787756</v>
      </c>
    </row>
    <row r="431" spans="1:7">
      <c r="A431" s="1430" t="s">
        <v>5731</v>
      </c>
      <c r="B431" s="1430" t="s">
        <v>5732</v>
      </c>
      <c r="C431" s="1431">
        <v>-1968063.5</v>
      </c>
      <c r="D431" s="1431">
        <v>-1161071.8600000001</v>
      </c>
      <c r="E431" s="1432">
        <v>-1044285.61</v>
      </c>
      <c r="F431" s="1433">
        <f t="shared" si="14"/>
        <v>0.58995650292787816</v>
      </c>
      <c r="G431" s="1433">
        <f t="shared" si="15"/>
        <v>0.53061581092276744</v>
      </c>
    </row>
    <row r="432" spans="1:7">
      <c r="A432" s="1430" t="s">
        <v>5733</v>
      </c>
      <c r="B432" s="1430" t="s">
        <v>5207</v>
      </c>
      <c r="C432" s="1431">
        <v>-825666.56000000006</v>
      </c>
      <c r="D432" s="1431">
        <v>-391924.04</v>
      </c>
      <c r="E432" s="1432">
        <v>-391924.04</v>
      </c>
      <c r="F432" s="1433">
        <f t="shared" si="14"/>
        <v>0.4746759272895828</v>
      </c>
      <c r="G432" s="1433">
        <f t="shared" si="15"/>
        <v>0.4746759272895828</v>
      </c>
    </row>
    <row r="433" spans="1:7">
      <c r="A433" s="1430" t="s">
        <v>5734</v>
      </c>
      <c r="B433" s="1430" t="s">
        <v>5734</v>
      </c>
      <c r="C433" s="1431">
        <v>-11466088.439999999</v>
      </c>
      <c r="D433" s="1431">
        <v>-9808439.8499999996</v>
      </c>
      <c r="E433" s="1432">
        <v>-9761257.7599999998</v>
      </c>
      <c r="F433" s="1433">
        <f t="shared" si="14"/>
        <v>0.8554303327874907</v>
      </c>
      <c r="G433" s="1433">
        <f t="shared" si="15"/>
        <v>0.85131540813407502</v>
      </c>
    </row>
    <row r="434" spans="1:7">
      <c r="A434" s="1430" t="s">
        <v>5735</v>
      </c>
      <c r="B434" s="1430" t="s">
        <v>5190</v>
      </c>
      <c r="C434" s="1431">
        <v>-6432850.4299999997</v>
      </c>
      <c r="D434" s="1431">
        <v>-3935944.8</v>
      </c>
      <c r="E434" s="1432">
        <v>-3841276.43</v>
      </c>
      <c r="F434" s="1433">
        <f t="shared" si="14"/>
        <v>0.6118508183626461</v>
      </c>
      <c r="G434" s="1433">
        <f t="shared" si="15"/>
        <v>0.59713442303678754</v>
      </c>
    </row>
    <row r="435" spans="1:7">
      <c r="A435" s="1430" t="s">
        <v>5736</v>
      </c>
      <c r="B435" s="1430" t="s">
        <v>5737</v>
      </c>
      <c r="C435" s="1431">
        <v>-186568.67</v>
      </c>
      <c r="D435" s="1431">
        <v>-132024.48000000001</v>
      </c>
      <c r="E435" s="1432">
        <v>-115412.67</v>
      </c>
      <c r="F435" s="1433">
        <f t="shared" si="14"/>
        <v>0.70764550125163028</v>
      </c>
      <c r="G435" s="1433">
        <f t="shared" si="15"/>
        <v>0.61860691829984094</v>
      </c>
    </row>
    <row r="436" spans="1:7">
      <c r="A436" s="1430" t="s">
        <v>5738</v>
      </c>
      <c r="B436" s="1430" t="s">
        <v>5739</v>
      </c>
      <c r="C436" s="1431"/>
      <c r="D436" s="1431"/>
      <c r="E436" s="1432">
        <v>118532.75</v>
      </c>
      <c r="F436" s="1433" t="str">
        <f t="shared" si="14"/>
        <v/>
      </c>
      <c r="G436" s="1433" t="str">
        <f t="shared" si="15"/>
        <v/>
      </c>
    </row>
    <row r="437" spans="1:7">
      <c r="A437" s="1430" t="s">
        <v>5740</v>
      </c>
      <c r="B437" s="1430" t="s">
        <v>5740</v>
      </c>
      <c r="C437" s="1431">
        <v>-548841</v>
      </c>
      <c r="D437" s="1431">
        <v>-375319</v>
      </c>
      <c r="E437" s="1432">
        <v>-375319</v>
      </c>
      <c r="F437" s="1433">
        <f t="shared" si="14"/>
        <v>0.68383921755116694</v>
      </c>
      <c r="G437" s="1433">
        <f t="shared" si="15"/>
        <v>0.68383921755116694</v>
      </c>
    </row>
    <row r="438" spans="1:7">
      <c r="A438" s="1430" t="s">
        <v>5741</v>
      </c>
      <c r="B438" s="1430" t="s">
        <v>5742</v>
      </c>
      <c r="C438" s="1431">
        <v>-323973</v>
      </c>
      <c r="D438" s="1431">
        <v>-101396</v>
      </c>
      <c r="E438" s="1432">
        <v>-101396</v>
      </c>
      <c r="F438" s="1433">
        <f t="shared" si="14"/>
        <v>0.31297669867550693</v>
      </c>
      <c r="G438" s="1433">
        <f t="shared" si="15"/>
        <v>0.31297669867550693</v>
      </c>
    </row>
    <row r="439" spans="1:7">
      <c r="A439" s="1430" t="s">
        <v>5743</v>
      </c>
      <c r="B439" s="1430" t="s">
        <v>5744</v>
      </c>
      <c r="C439" s="1431">
        <v>-180785.91</v>
      </c>
      <c r="D439" s="1431">
        <v>-124888.1</v>
      </c>
      <c r="E439" s="1432">
        <v>-124864.76</v>
      </c>
      <c r="F439" s="1433">
        <f t="shared" si="14"/>
        <v>0.69080660102327662</v>
      </c>
      <c r="G439" s="1433">
        <f t="shared" si="15"/>
        <v>0.6906774980417445</v>
      </c>
    </row>
    <row r="440" spans="1:7">
      <c r="A440" s="1430" t="s">
        <v>5745</v>
      </c>
      <c r="B440" s="1430" t="s">
        <v>5746</v>
      </c>
      <c r="C440" s="1431">
        <v>-4166042.87</v>
      </c>
      <c r="D440" s="1431">
        <v>-1190367.6399999999</v>
      </c>
      <c r="E440" s="1432">
        <v>-1190367.6399999999</v>
      </c>
      <c r="F440" s="1433">
        <f t="shared" si="14"/>
        <v>0.28573101073249396</v>
      </c>
      <c r="G440" s="1433">
        <f t="shared" si="15"/>
        <v>0.28573101073249396</v>
      </c>
    </row>
    <row r="441" spans="1:7">
      <c r="A441" s="1430" t="s">
        <v>5747</v>
      </c>
      <c r="B441" s="1430" t="s">
        <v>5746</v>
      </c>
      <c r="C441" s="1431">
        <v>-1630823.61</v>
      </c>
      <c r="D441" s="1431">
        <v>-1183578.26</v>
      </c>
      <c r="E441" s="1432">
        <v>-1183578.26</v>
      </c>
      <c r="F441" s="1433">
        <f t="shared" si="14"/>
        <v>0.72575492085253779</v>
      </c>
      <c r="G441" s="1433">
        <f t="shared" si="15"/>
        <v>0.72575492085253779</v>
      </c>
    </row>
    <row r="442" spans="1:7">
      <c r="A442" s="1430" t="s">
        <v>5746</v>
      </c>
      <c r="B442" s="1430" t="s">
        <v>5746</v>
      </c>
      <c r="C442" s="1431">
        <v>-962804.18</v>
      </c>
      <c r="D442" s="1431">
        <v>-317674.09999999998</v>
      </c>
      <c r="E442" s="1432">
        <v>-314801.18</v>
      </c>
      <c r="F442" s="1433">
        <f t="shared" si="14"/>
        <v>0.3299467395332662</v>
      </c>
      <c r="G442" s="1433">
        <f t="shared" si="15"/>
        <v>0.32696283059344422</v>
      </c>
    </row>
    <row r="443" spans="1:7">
      <c r="A443" s="1430" t="s">
        <v>5748</v>
      </c>
      <c r="B443" s="1430" t="s">
        <v>5749</v>
      </c>
      <c r="C443" s="1431">
        <v>-53443545.25</v>
      </c>
      <c r="D443" s="1431">
        <v>-33034065.34</v>
      </c>
      <c r="E443" s="1432">
        <v>-32883234.120000001</v>
      </c>
      <c r="F443" s="1433">
        <f t="shared" si="14"/>
        <v>0.6181114143059212</v>
      </c>
      <c r="G443" s="1433">
        <f t="shared" si="15"/>
        <v>0.61528916104232445</v>
      </c>
    </row>
    <row r="444" spans="1:7">
      <c r="A444" s="1430" t="s">
        <v>5750</v>
      </c>
      <c r="B444" s="1430" t="s">
        <v>5222</v>
      </c>
      <c r="C444" s="1431">
        <v>-3844854.47</v>
      </c>
      <c r="D444" s="1431">
        <v>-1200255.47</v>
      </c>
      <c r="E444" s="1432">
        <v>-1200255.47</v>
      </c>
      <c r="F444" s="1433">
        <f t="shared" si="14"/>
        <v>0.31217188566307424</v>
      </c>
      <c r="G444" s="1433">
        <f t="shared" si="15"/>
        <v>0.31217188566307424</v>
      </c>
    </row>
    <row r="445" spans="1:7">
      <c r="A445" s="1430" t="s">
        <v>5751</v>
      </c>
      <c r="B445" s="1430" t="s">
        <v>5751</v>
      </c>
      <c r="C445" s="1431">
        <v>-197660.25</v>
      </c>
      <c r="D445" s="1431">
        <v>-42824.56</v>
      </c>
      <c r="E445" s="1432">
        <v>-42824.56</v>
      </c>
      <c r="F445" s="1433">
        <f t="shared" si="14"/>
        <v>0.21665742100397017</v>
      </c>
      <c r="G445" s="1433">
        <f t="shared" si="15"/>
        <v>0.21665742100397017</v>
      </c>
    </row>
    <row r="446" spans="1:7">
      <c r="A446" s="1430" t="s">
        <v>5752</v>
      </c>
      <c r="B446" s="1430" t="s">
        <v>5222</v>
      </c>
      <c r="C446" s="1431">
        <v>-1131308.6599999999</v>
      </c>
      <c r="D446" s="1431">
        <v>-410351</v>
      </c>
      <c r="E446" s="1432">
        <v>-410351</v>
      </c>
      <c r="F446" s="1433">
        <f t="shared" si="14"/>
        <v>0.36272240680982681</v>
      </c>
      <c r="G446" s="1433">
        <f t="shared" si="15"/>
        <v>0.36272240680982681</v>
      </c>
    </row>
    <row r="447" spans="1:7">
      <c r="A447" s="1430" t="s">
        <v>5753</v>
      </c>
      <c r="B447" s="1430" t="s">
        <v>5190</v>
      </c>
      <c r="C447" s="1431">
        <v>-88173.87</v>
      </c>
      <c r="D447" s="1431">
        <v>-50175.4</v>
      </c>
      <c r="E447" s="1432">
        <v>-50175.4</v>
      </c>
      <c r="F447" s="1433">
        <f t="shared" si="14"/>
        <v>0.56905067226832629</v>
      </c>
      <c r="G447" s="1433">
        <f t="shared" si="15"/>
        <v>0.56905067226832629</v>
      </c>
    </row>
    <row r="448" spans="1:7">
      <c r="A448" s="1430" t="s">
        <v>5754</v>
      </c>
      <c r="B448" s="1430" t="s">
        <v>5190</v>
      </c>
      <c r="C448" s="1431">
        <v>-66299.16</v>
      </c>
      <c r="D448" s="1431">
        <v>-37779.71</v>
      </c>
      <c r="E448" s="1432">
        <v>-37779.71</v>
      </c>
      <c r="F448" s="1433">
        <f t="shared" si="14"/>
        <v>0.56983693307728178</v>
      </c>
      <c r="G448" s="1433">
        <f t="shared" si="15"/>
        <v>0.56983693307728178</v>
      </c>
    </row>
    <row r="449" spans="1:7">
      <c r="A449" s="1430" t="s">
        <v>5755</v>
      </c>
      <c r="B449" s="1430" t="s">
        <v>5755</v>
      </c>
      <c r="C449" s="1431">
        <v>-32298</v>
      </c>
      <c r="D449" s="1431">
        <v>-17761.439999999999</v>
      </c>
      <c r="E449" s="1432">
        <v>-17761.439999999999</v>
      </c>
      <c r="F449" s="1433">
        <f t="shared" si="14"/>
        <v>0.54992383429314506</v>
      </c>
      <c r="G449" s="1433">
        <f t="shared" si="15"/>
        <v>0.54992383429314506</v>
      </c>
    </row>
    <row r="450" spans="1:7">
      <c r="A450" s="1430" t="s">
        <v>5756</v>
      </c>
      <c r="B450" s="1430" t="s">
        <v>5326</v>
      </c>
      <c r="C450" s="1431">
        <v>-15831983.859999999</v>
      </c>
      <c r="D450" s="1431">
        <v>-8811255.2100000009</v>
      </c>
      <c r="E450" s="1432">
        <v>-8866051.9900000002</v>
      </c>
      <c r="F450" s="1433">
        <f t="shared" si="14"/>
        <v>0.55654776355993585</v>
      </c>
      <c r="G450" s="1433">
        <f t="shared" si="15"/>
        <v>0.56000890781605439</v>
      </c>
    </row>
    <row r="451" spans="1:7">
      <c r="A451" s="1430" t="s">
        <v>5433</v>
      </c>
      <c r="B451" s="1430" t="s">
        <v>5433</v>
      </c>
      <c r="C451" s="1431">
        <v>-45990</v>
      </c>
      <c r="D451" s="1431">
        <v>-26412.87</v>
      </c>
      <c r="E451" s="1432">
        <v>8444.61</v>
      </c>
      <c r="F451" s="1433">
        <f t="shared" si="14"/>
        <v>0.57431767775603393</v>
      </c>
      <c r="G451" s="1433">
        <f t="shared" si="15"/>
        <v>-0.18361839530332683</v>
      </c>
    </row>
    <row r="452" spans="1:7">
      <c r="A452" s="1430" t="s">
        <v>5757</v>
      </c>
      <c r="B452" s="1430" t="s">
        <v>5433</v>
      </c>
      <c r="C452" s="1431">
        <v>-39024</v>
      </c>
      <c r="D452" s="1431">
        <v>-24254.52</v>
      </c>
      <c r="E452" s="1432">
        <v>-24254.52</v>
      </c>
      <c r="F452" s="1433">
        <f t="shared" si="14"/>
        <v>0.6215282902829028</v>
      </c>
      <c r="G452" s="1433">
        <f t="shared" si="15"/>
        <v>0.6215282902829028</v>
      </c>
    </row>
    <row r="453" spans="1:7">
      <c r="A453" s="1430" t="s">
        <v>5758</v>
      </c>
      <c r="B453" s="1430" t="s">
        <v>5758</v>
      </c>
      <c r="C453" s="1431">
        <v>-149888.48000000001</v>
      </c>
      <c r="D453" s="1431">
        <v>-64853.53</v>
      </c>
      <c r="E453" s="1432">
        <v>-59995.09</v>
      </c>
      <c r="F453" s="1433">
        <f t="shared" ref="F453:F516" si="16">IFERROR(D453/C453,"")</f>
        <v>0.43267854874504025</v>
      </c>
      <c r="G453" s="1433">
        <f t="shared" ref="G453:G516" si="17">IFERROR(E453/C453,"")</f>
        <v>0.40026485024065889</v>
      </c>
    </row>
    <row r="454" spans="1:7">
      <c r="A454" s="1430" t="s">
        <v>5759</v>
      </c>
      <c r="B454" s="1430" t="s">
        <v>5190</v>
      </c>
      <c r="C454" s="1431">
        <v>-45865.27</v>
      </c>
      <c r="D454" s="1431">
        <v>-25861.200000000001</v>
      </c>
      <c r="E454" s="1432">
        <v>-25861.200000000001</v>
      </c>
      <c r="F454" s="1433">
        <f t="shared" si="16"/>
        <v>0.56385147193072238</v>
      </c>
      <c r="G454" s="1433">
        <f t="shared" si="17"/>
        <v>0.56385147193072238</v>
      </c>
    </row>
    <row r="455" spans="1:7">
      <c r="A455" s="1430" t="s">
        <v>5760</v>
      </c>
      <c r="B455" s="1430" t="s">
        <v>5761</v>
      </c>
      <c r="C455" s="1431">
        <v>-7441875.4000000004</v>
      </c>
      <c r="D455" s="1431">
        <v>-5069757.47</v>
      </c>
      <c r="E455" s="1432">
        <v>-5023395</v>
      </c>
      <c r="F455" s="1433">
        <f t="shared" si="16"/>
        <v>0.68124729285308905</v>
      </c>
      <c r="G455" s="1433">
        <f t="shared" si="17"/>
        <v>0.67501734844955885</v>
      </c>
    </row>
    <row r="456" spans="1:7">
      <c r="A456" s="1430" t="s">
        <v>5762</v>
      </c>
      <c r="B456" s="1430" t="s">
        <v>5763</v>
      </c>
      <c r="C456" s="1431">
        <v>-30450</v>
      </c>
      <c r="D456" s="1431">
        <v>-3468.12</v>
      </c>
      <c r="E456" s="1432">
        <v>-3468.12</v>
      </c>
      <c r="F456" s="1433">
        <f t="shared" si="16"/>
        <v>0.11389556650246305</v>
      </c>
      <c r="G456" s="1433">
        <f t="shared" si="17"/>
        <v>0.11389556650246305</v>
      </c>
    </row>
    <row r="457" spans="1:7">
      <c r="A457" s="1430" t="s">
        <v>5764</v>
      </c>
      <c r="B457" s="1430" t="s">
        <v>5764</v>
      </c>
      <c r="C457" s="1431">
        <v>-1327917</v>
      </c>
      <c r="D457" s="1431">
        <v>-950416</v>
      </c>
      <c r="E457" s="1432">
        <v>-950416</v>
      </c>
      <c r="F457" s="1433">
        <f t="shared" si="16"/>
        <v>0.71571943125963444</v>
      </c>
      <c r="G457" s="1433">
        <f t="shared" si="17"/>
        <v>0.71571943125963444</v>
      </c>
    </row>
    <row r="458" spans="1:7">
      <c r="A458" s="1430" t="s">
        <v>5765</v>
      </c>
      <c r="B458" s="1430" t="s">
        <v>5765</v>
      </c>
      <c r="C458" s="1431">
        <v>-4983337.8600000003</v>
      </c>
      <c r="D458" s="1431">
        <v>-4074012.35</v>
      </c>
      <c r="E458" s="1432">
        <v>-4793510.9400000004</v>
      </c>
      <c r="F458" s="1433">
        <f t="shared" si="16"/>
        <v>0.81752681926326376</v>
      </c>
      <c r="G458" s="1433">
        <f t="shared" si="17"/>
        <v>0.96190767607316119</v>
      </c>
    </row>
    <row r="459" spans="1:7">
      <c r="A459" s="1430" t="s">
        <v>5766</v>
      </c>
      <c r="B459" s="1430" t="s">
        <v>5329</v>
      </c>
      <c r="C459" s="1431">
        <v>-9224072.1899999995</v>
      </c>
      <c r="D459" s="1431">
        <v>-7183096.3899999997</v>
      </c>
      <c r="E459" s="1432">
        <v>-7183096.3899999997</v>
      </c>
      <c r="F459" s="1433">
        <f t="shared" si="16"/>
        <v>0.77873375685278545</v>
      </c>
      <c r="G459" s="1433">
        <f t="shared" si="17"/>
        <v>0.77873375685278545</v>
      </c>
    </row>
    <row r="460" spans="1:7">
      <c r="A460" s="1430" t="s">
        <v>5767</v>
      </c>
      <c r="B460" s="1430" t="s">
        <v>5190</v>
      </c>
      <c r="C460" s="1431">
        <v>-112156.56</v>
      </c>
      <c r="D460" s="1431">
        <v>-64500.72</v>
      </c>
      <c r="E460" s="1432">
        <v>-64500.72</v>
      </c>
      <c r="F460" s="1433">
        <f t="shared" si="16"/>
        <v>0.57509538452320574</v>
      </c>
      <c r="G460" s="1433">
        <f t="shared" si="17"/>
        <v>0.57509538452320574</v>
      </c>
    </row>
    <row r="461" spans="1:7">
      <c r="A461" s="1430" t="s">
        <v>5768</v>
      </c>
      <c r="B461" s="1430" t="s">
        <v>5222</v>
      </c>
      <c r="C461" s="1431">
        <v>-1744444.6</v>
      </c>
      <c r="D461" s="1431">
        <v>-573862.9</v>
      </c>
      <c r="E461" s="1432">
        <v>-573862.9</v>
      </c>
      <c r="F461" s="1433">
        <f t="shared" si="16"/>
        <v>0.32896596429602865</v>
      </c>
      <c r="G461" s="1433">
        <f t="shared" si="17"/>
        <v>0.32896596429602865</v>
      </c>
    </row>
    <row r="462" spans="1:7">
      <c r="A462" s="1430" t="s">
        <v>5769</v>
      </c>
      <c r="B462" s="1430" t="s">
        <v>5266</v>
      </c>
      <c r="C462" s="1431">
        <v>-2792443.44</v>
      </c>
      <c r="D462" s="1431">
        <v>-1454230.15</v>
      </c>
      <c r="E462" s="1432">
        <v>-1476274.09</v>
      </c>
      <c r="F462" s="1433">
        <f t="shared" si="16"/>
        <v>0.52077335897625199</v>
      </c>
      <c r="G462" s="1433">
        <f t="shared" si="17"/>
        <v>0.52866749917054723</v>
      </c>
    </row>
    <row r="463" spans="1:7">
      <c r="A463" s="1430" t="s">
        <v>5770</v>
      </c>
      <c r="B463" s="1430" t="s">
        <v>5770</v>
      </c>
      <c r="C463" s="1431">
        <v>-1077172.5900000001</v>
      </c>
      <c r="D463" s="1431">
        <v>-366242.5</v>
      </c>
      <c r="E463" s="1432">
        <v>-366242.5</v>
      </c>
      <c r="F463" s="1433">
        <f t="shared" si="16"/>
        <v>0.34000354576419362</v>
      </c>
      <c r="G463" s="1433">
        <f t="shared" si="17"/>
        <v>0.34000354576419362</v>
      </c>
    </row>
    <row r="464" spans="1:7">
      <c r="A464" s="1430" t="s">
        <v>5771</v>
      </c>
      <c r="B464" s="1430" t="s">
        <v>5771</v>
      </c>
      <c r="C464" s="1431">
        <v>-1153844.76</v>
      </c>
      <c r="D464" s="1431">
        <v>-651392.30000000005</v>
      </c>
      <c r="E464" s="1432">
        <v>-646558.23</v>
      </c>
      <c r="F464" s="1433">
        <f t="shared" si="16"/>
        <v>0.56454067529846907</v>
      </c>
      <c r="G464" s="1433">
        <f t="shared" si="17"/>
        <v>0.56035114290418064</v>
      </c>
    </row>
    <row r="465" spans="1:7">
      <c r="A465" s="1430" t="s">
        <v>5772</v>
      </c>
      <c r="B465" s="1430" t="s">
        <v>5772</v>
      </c>
      <c r="C465" s="1431">
        <v>-102342.49</v>
      </c>
      <c r="D465" s="1431">
        <v>3447.61</v>
      </c>
      <c r="E465" s="1432">
        <v>3447.61</v>
      </c>
      <c r="F465" s="1433">
        <f t="shared" si="16"/>
        <v>-3.368698572801971E-2</v>
      </c>
      <c r="G465" s="1433">
        <f t="shared" si="17"/>
        <v>-3.368698572801971E-2</v>
      </c>
    </row>
    <row r="466" spans="1:7">
      <c r="A466" s="1430" t="s">
        <v>5773</v>
      </c>
      <c r="B466" s="1430" t="s">
        <v>5773</v>
      </c>
      <c r="C466" s="1431">
        <v>-656517.99</v>
      </c>
      <c r="D466" s="1431">
        <v>-337980.69</v>
      </c>
      <c r="E466" s="1432">
        <v>-336084.12</v>
      </c>
      <c r="F466" s="1433">
        <f t="shared" si="16"/>
        <v>0.51480796436362697</v>
      </c>
      <c r="G466" s="1433">
        <f t="shared" si="17"/>
        <v>0.51191913263488786</v>
      </c>
    </row>
    <row r="467" spans="1:7">
      <c r="A467" s="1430" t="s">
        <v>5774</v>
      </c>
      <c r="B467" s="1430" t="s">
        <v>5775</v>
      </c>
      <c r="C467" s="1431">
        <v>-1398118</v>
      </c>
      <c r="D467" s="1431">
        <v>-663119.14</v>
      </c>
      <c r="E467" s="1432">
        <v>-663119.14</v>
      </c>
      <c r="F467" s="1433">
        <f t="shared" si="16"/>
        <v>0.47429411537509708</v>
      </c>
      <c r="G467" s="1433">
        <f t="shared" si="17"/>
        <v>0.47429411537509708</v>
      </c>
    </row>
    <row r="468" spans="1:7">
      <c r="A468" s="1430" t="s">
        <v>5776</v>
      </c>
      <c r="B468" s="1430" t="s">
        <v>5775</v>
      </c>
      <c r="C468" s="1431">
        <v>-15483</v>
      </c>
      <c r="D468" s="1431">
        <v>-7811.59</v>
      </c>
      <c r="E468" s="1432">
        <v>-7811.59</v>
      </c>
      <c r="F468" s="1433">
        <f t="shared" si="16"/>
        <v>0.50452690047148485</v>
      </c>
      <c r="G468" s="1433">
        <f t="shared" si="17"/>
        <v>0.50452690047148485</v>
      </c>
    </row>
    <row r="469" spans="1:7">
      <c r="A469" s="1430" t="s">
        <v>5777</v>
      </c>
      <c r="B469" s="1430" t="s">
        <v>5778</v>
      </c>
      <c r="C469" s="1431">
        <v>-991384.4</v>
      </c>
      <c r="D469" s="1431">
        <v>-356008.23</v>
      </c>
      <c r="E469" s="1432">
        <v>-356008.23</v>
      </c>
      <c r="F469" s="1433">
        <f t="shared" si="16"/>
        <v>0.35910211014012322</v>
      </c>
      <c r="G469" s="1433">
        <f t="shared" si="17"/>
        <v>0.35910211014012322</v>
      </c>
    </row>
    <row r="470" spans="1:7">
      <c r="A470" s="1430" t="s">
        <v>5779</v>
      </c>
      <c r="B470" s="1430" t="s">
        <v>5780</v>
      </c>
      <c r="C470" s="1431">
        <v>-100577</v>
      </c>
      <c r="D470" s="1431">
        <v>-71956.05</v>
      </c>
      <c r="E470" s="1432">
        <v>-71956.05</v>
      </c>
      <c r="F470" s="1433">
        <f t="shared" si="16"/>
        <v>0.71543245473617234</v>
      </c>
      <c r="G470" s="1433">
        <f t="shared" si="17"/>
        <v>0.71543245473617234</v>
      </c>
    </row>
    <row r="471" spans="1:7">
      <c r="A471" s="1430" t="s">
        <v>5781</v>
      </c>
      <c r="B471" s="1430" t="s">
        <v>5782</v>
      </c>
      <c r="C471" s="1431">
        <v>-110447.64</v>
      </c>
      <c r="D471" s="1431">
        <v>-72983.88</v>
      </c>
      <c r="E471" s="1432">
        <v>-72243.77</v>
      </c>
      <c r="F471" s="1433">
        <f t="shared" si="16"/>
        <v>0.66080071968943843</v>
      </c>
      <c r="G471" s="1433">
        <f t="shared" si="17"/>
        <v>0.65409971639049969</v>
      </c>
    </row>
    <row r="472" spans="1:7">
      <c r="A472" s="1430" t="s">
        <v>5783</v>
      </c>
      <c r="B472" s="1430" t="s">
        <v>5782</v>
      </c>
      <c r="C472" s="1431">
        <v>-36786</v>
      </c>
      <c r="D472" s="1431">
        <v>-24448.62</v>
      </c>
      <c r="E472" s="1432">
        <v>-24448.62</v>
      </c>
      <c r="F472" s="1433">
        <f t="shared" si="16"/>
        <v>0.66461751753384435</v>
      </c>
      <c r="G472" s="1433">
        <f t="shared" si="17"/>
        <v>0.66461751753384435</v>
      </c>
    </row>
    <row r="473" spans="1:7">
      <c r="A473" s="1430" t="s">
        <v>5784</v>
      </c>
      <c r="B473" s="1430" t="s">
        <v>5785</v>
      </c>
      <c r="C473" s="1431">
        <v>-572689.81999999995</v>
      </c>
      <c r="D473" s="1431">
        <v>-349591.72</v>
      </c>
      <c r="E473" s="1432">
        <v>-333341.74</v>
      </c>
      <c r="F473" s="1433">
        <f t="shared" si="16"/>
        <v>0.61043816004971063</v>
      </c>
      <c r="G473" s="1433">
        <f t="shared" si="17"/>
        <v>0.58206332356318125</v>
      </c>
    </row>
    <row r="474" spans="1:7">
      <c r="A474" s="1430" t="s">
        <v>5786</v>
      </c>
      <c r="B474" s="1430" t="s">
        <v>5785</v>
      </c>
      <c r="C474" s="1431">
        <v>-25417295.620000001</v>
      </c>
      <c r="D474" s="1431">
        <v>-6489551.4000000004</v>
      </c>
      <c r="E474" s="1432">
        <v>-6384582.0499999998</v>
      </c>
      <c r="F474" s="1433">
        <f t="shared" si="16"/>
        <v>0.25532029437835213</v>
      </c>
      <c r="G474" s="1433">
        <f t="shared" si="17"/>
        <v>0.25119045493479608</v>
      </c>
    </row>
    <row r="475" spans="1:7">
      <c r="A475" s="1430" t="s">
        <v>5787</v>
      </c>
      <c r="B475" s="1430" t="s">
        <v>5785</v>
      </c>
      <c r="C475" s="1431">
        <v>-3312768.04</v>
      </c>
      <c r="D475" s="1431">
        <v>-850927.59</v>
      </c>
      <c r="E475" s="1432">
        <v>-924028.55</v>
      </c>
      <c r="F475" s="1433">
        <f t="shared" si="16"/>
        <v>0.25686301598104044</v>
      </c>
      <c r="G475" s="1433">
        <f t="shared" si="17"/>
        <v>0.27892944475520842</v>
      </c>
    </row>
    <row r="476" spans="1:7">
      <c r="A476" s="1430" t="s">
        <v>5788</v>
      </c>
      <c r="B476" s="1430" t="s">
        <v>5789</v>
      </c>
      <c r="C476" s="1431">
        <v>-1972954.28</v>
      </c>
      <c r="D476" s="1431">
        <v>-1013545.01</v>
      </c>
      <c r="E476" s="1432">
        <v>-1013545.01</v>
      </c>
      <c r="F476" s="1433">
        <f t="shared" si="16"/>
        <v>0.51371946135518154</v>
      </c>
      <c r="G476" s="1433">
        <f t="shared" si="17"/>
        <v>0.51371946135518154</v>
      </c>
    </row>
    <row r="477" spans="1:7">
      <c r="A477" s="1430" t="s">
        <v>5790</v>
      </c>
      <c r="B477" s="1430" t="s">
        <v>5789</v>
      </c>
      <c r="C477" s="1431">
        <v>-3444653.84</v>
      </c>
      <c r="D477" s="1431">
        <v>22266.14</v>
      </c>
      <c r="E477" s="1432">
        <v>111578.31</v>
      </c>
      <c r="F477" s="1433">
        <f t="shared" si="16"/>
        <v>-6.4639702664578916E-3</v>
      </c>
      <c r="G477" s="1433">
        <f t="shared" si="17"/>
        <v>-3.2391733736589337E-2</v>
      </c>
    </row>
    <row r="478" spans="1:7">
      <c r="A478" s="1430" t="s">
        <v>5791</v>
      </c>
      <c r="B478" s="1430" t="s">
        <v>5785</v>
      </c>
      <c r="C478" s="1431">
        <v>-990617.94</v>
      </c>
      <c r="D478" s="1431">
        <v>-386323.48</v>
      </c>
      <c r="E478" s="1432">
        <v>-386324.1</v>
      </c>
      <c r="F478" s="1433">
        <f t="shared" si="16"/>
        <v>0.38998231750174039</v>
      </c>
      <c r="G478" s="1433">
        <f t="shared" si="17"/>
        <v>0.38998294337370876</v>
      </c>
    </row>
    <row r="479" spans="1:7">
      <c r="A479" s="1430" t="s">
        <v>5792</v>
      </c>
      <c r="B479" s="1430" t="s">
        <v>5793</v>
      </c>
      <c r="C479" s="1431"/>
      <c r="D479" s="1431"/>
      <c r="E479" s="1432">
        <v>3180.8</v>
      </c>
      <c r="F479" s="1433" t="str">
        <f t="shared" si="16"/>
        <v/>
      </c>
      <c r="G479" s="1433" t="str">
        <f t="shared" si="17"/>
        <v/>
      </c>
    </row>
    <row r="480" spans="1:7">
      <c r="A480" s="1430" t="s">
        <v>5794</v>
      </c>
      <c r="B480" s="1430" t="s">
        <v>5190</v>
      </c>
      <c r="C480" s="1431">
        <v>-31523.87</v>
      </c>
      <c r="D480" s="1431">
        <v>-17934.400000000001</v>
      </c>
      <c r="E480" s="1432">
        <v>-17934.400000000001</v>
      </c>
      <c r="F480" s="1433">
        <f t="shared" si="16"/>
        <v>0.56891492066170812</v>
      </c>
      <c r="G480" s="1433">
        <f t="shared" si="17"/>
        <v>0.56891492066170812</v>
      </c>
    </row>
    <row r="481" spans="1:7">
      <c r="A481" s="1430" t="s">
        <v>5795</v>
      </c>
      <c r="B481" s="1430" t="s">
        <v>5795</v>
      </c>
      <c r="C481" s="1431">
        <v>-373082</v>
      </c>
      <c r="D481" s="1431">
        <v>-167231</v>
      </c>
      <c r="E481" s="1432">
        <v>-167231</v>
      </c>
      <c r="F481" s="1433">
        <f t="shared" si="16"/>
        <v>0.44824194144986895</v>
      </c>
      <c r="G481" s="1433">
        <f t="shared" si="17"/>
        <v>0.44824194144986895</v>
      </c>
    </row>
    <row r="482" spans="1:7">
      <c r="A482" s="1430" t="s">
        <v>5796</v>
      </c>
      <c r="B482" s="1430" t="s">
        <v>5796</v>
      </c>
      <c r="C482" s="1431">
        <v>-177944.52</v>
      </c>
      <c r="D482" s="1431">
        <v>-104820.82</v>
      </c>
      <c r="E482" s="1432">
        <v>-92745.71</v>
      </c>
      <c r="F482" s="1433">
        <f t="shared" si="16"/>
        <v>0.58906461407184674</v>
      </c>
      <c r="G482" s="1433">
        <f t="shared" si="17"/>
        <v>0.52120576683114495</v>
      </c>
    </row>
    <row r="483" spans="1:7">
      <c r="A483" s="1430" t="s">
        <v>5797</v>
      </c>
      <c r="B483" s="1430" t="s">
        <v>5266</v>
      </c>
      <c r="C483" s="1431">
        <v>-339092.97</v>
      </c>
      <c r="D483" s="1431">
        <v>-258839.67</v>
      </c>
      <c r="E483" s="1432">
        <v>-258839.67</v>
      </c>
      <c r="F483" s="1433">
        <f t="shared" si="16"/>
        <v>0.76332950812870004</v>
      </c>
      <c r="G483" s="1433">
        <f t="shared" si="17"/>
        <v>0.76332950812870004</v>
      </c>
    </row>
    <row r="484" spans="1:7">
      <c r="A484" s="1430" t="s">
        <v>5798</v>
      </c>
      <c r="B484" s="1430" t="s">
        <v>5798</v>
      </c>
      <c r="C484" s="1431">
        <v>-274121</v>
      </c>
      <c r="D484" s="1431">
        <v>-219165</v>
      </c>
      <c r="E484" s="1432">
        <v>-219165</v>
      </c>
      <c r="F484" s="1433">
        <f t="shared" si="16"/>
        <v>0.79951919043050335</v>
      </c>
      <c r="G484" s="1433">
        <f t="shared" si="17"/>
        <v>0.79951919043050335</v>
      </c>
    </row>
    <row r="485" spans="1:7">
      <c r="A485" s="1430" t="s">
        <v>5799</v>
      </c>
      <c r="B485" s="1430" t="s">
        <v>5222</v>
      </c>
      <c r="C485" s="1431">
        <v>-1750992.78</v>
      </c>
      <c r="D485" s="1431">
        <v>-610298.25</v>
      </c>
      <c r="E485" s="1432">
        <v>-610298.25</v>
      </c>
      <c r="F485" s="1433">
        <f t="shared" si="16"/>
        <v>0.3485441270637335</v>
      </c>
      <c r="G485" s="1433">
        <f t="shared" si="17"/>
        <v>0.3485441270637335</v>
      </c>
    </row>
    <row r="486" spans="1:7">
      <c r="A486" s="1430" t="s">
        <v>5800</v>
      </c>
      <c r="B486" s="1430" t="s">
        <v>5801</v>
      </c>
      <c r="C486" s="1431">
        <v>-980340.66</v>
      </c>
      <c r="D486" s="1431">
        <v>-428183.7</v>
      </c>
      <c r="E486" s="1432">
        <v>-423845.08</v>
      </c>
      <c r="F486" s="1433">
        <f t="shared" si="16"/>
        <v>0.4367703161470422</v>
      </c>
      <c r="G486" s="1433">
        <f t="shared" si="17"/>
        <v>0.43234469128313008</v>
      </c>
    </row>
    <row r="487" spans="1:7">
      <c r="A487" s="1430" t="s">
        <v>5802</v>
      </c>
      <c r="B487" s="1430" t="s">
        <v>5802</v>
      </c>
      <c r="C487" s="1431">
        <v>-248252.29</v>
      </c>
      <c r="D487" s="1431">
        <v>-161096.71</v>
      </c>
      <c r="E487" s="1432">
        <v>-161096.71</v>
      </c>
      <c r="F487" s="1433">
        <f t="shared" si="16"/>
        <v>0.64892335937767176</v>
      </c>
      <c r="G487" s="1433">
        <f t="shared" si="17"/>
        <v>0.64892335937767176</v>
      </c>
    </row>
    <row r="488" spans="1:7">
      <c r="A488" s="1430" t="s">
        <v>5803</v>
      </c>
      <c r="B488" s="1430" t="s">
        <v>5802</v>
      </c>
      <c r="C488" s="1431">
        <v>-373378.04</v>
      </c>
      <c r="D488" s="1431">
        <v>-243445.02</v>
      </c>
      <c r="E488" s="1432">
        <v>-243445.02</v>
      </c>
      <c r="F488" s="1433">
        <f t="shared" si="16"/>
        <v>0.65200679718603693</v>
      </c>
      <c r="G488" s="1433">
        <f t="shared" si="17"/>
        <v>0.65200679718603693</v>
      </c>
    </row>
    <row r="489" spans="1:7">
      <c r="A489" s="1430" t="s">
        <v>5804</v>
      </c>
      <c r="B489" s="1430" t="s">
        <v>5326</v>
      </c>
      <c r="C489" s="1431">
        <v>-1138852.42</v>
      </c>
      <c r="D489" s="1431">
        <v>-819808.57</v>
      </c>
      <c r="E489" s="1432">
        <v>-810377.28</v>
      </c>
      <c r="F489" s="1433">
        <f t="shared" si="16"/>
        <v>0.71985496593140663</v>
      </c>
      <c r="G489" s="1433">
        <f t="shared" si="17"/>
        <v>0.71157356806600114</v>
      </c>
    </row>
    <row r="490" spans="1:7">
      <c r="A490" s="1430" t="s">
        <v>5805</v>
      </c>
      <c r="B490" s="1430" t="s">
        <v>5806</v>
      </c>
      <c r="C490" s="1431">
        <v>-628086.92000000004</v>
      </c>
      <c r="D490" s="1431">
        <v>-226302.31</v>
      </c>
      <c r="E490" s="1432">
        <v>-226743.11</v>
      </c>
      <c r="F490" s="1433">
        <f t="shared" si="16"/>
        <v>0.36030412797005862</v>
      </c>
      <c r="G490" s="1433">
        <f t="shared" si="17"/>
        <v>0.36100594166170497</v>
      </c>
    </row>
    <row r="491" spans="1:7">
      <c r="A491" s="1430" t="s">
        <v>5807</v>
      </c>
      <c r="B491" s="1430" t="s">
        <v>5808</v>
      </c>
      <c r="C491" s="1431">
        <v>-946696.79</v>
      </c>
      <c r="D491" s="1431">
        <v>-245221.05</v>
      </c>
      <c r="E491" s="1432">
        <v>-244365.72</v>
      </c>
      <c r="F491" s="1433">
        <f t="shared" si="16"/>
        <v>0.25902807803964351</v>
      </c>
      <c r="G491" s="1433">
        <f t="shared" si="17"/>
        <v>0.25812458918340686</v>
      </c>
    </row>
    <row r="492" spans="1:7">
      <c r="A492" s="1430" t="s">
        <v>5809</v>
      </c>
      <c r="B492" s="1430" t="s">
        <v>5190</v>
      </c>
      <c r="C492" s="1431">
        <v>-234435.98</v>
      </c>
      <c r="D492" s="1431">
        <v>-122464.8</v>
      </c>
      <c r="E492" s="1432">
        <v>-122464.8</v>
      </c>
      <c r="F492" s="1433">
        <f t="shared" si="16"/>
        <v>0.52238056632774543</v>
      </c>
      <c r="G492" s="1433">
        <f t="shared" si="17"/>
        <v>0.52238056632774543</v>
      </c>
    </row>
    <row r="493" spans="1:7">
      <c r="A493" s="1430" t="s">
        <v>5810</v>
      </c>
      <c r="B493" s="1430" t="s">
        <v>5811</v>
      </c>
      <c r="C493" s="1431">
        <v>-153852.48000000001</v>
      </c>
      <c r="D493" s="1431">
        <v>-76257.740000000005</v>
      </c>
      <c r="E493" s="1432">
        <v>-76257.740000000005</v>
      </c>
      <c r="F493" s="1433">
        <f t="shared" si="16"/>
        <v>0.49565492866933314</v>
      </c>
      <c r="G493" s="1433">
        <f t="shared" si="17"/>
        <v>0.49565492866933314</v>
      </c>
    </row>
    <row r="494" spans="1:7">
      <c r="A494" s="1430" t="s">
        <v>5812</v>
      </c>
      <c r="B494" s="1430" t="s">
        <v>5813</v>
      </c>
      <c r="C494" s="1431">
        <v>-155188.51999999999</v>
      </c>
      <c r="D494" s="1431">
        <v>-61854.07</v>
      </c>
      <c r="E494" s="1432">
        <v>-61854.07</v>
      </c>
      <c r="F494" s="1433">
        <f t="shared" si="16"/>
        <v>0.39857374759421638</v>
      </c>
      <c r="G494" s="1433">
        <f t="shared" si="17"/>
        <v>0.39857374759421638</v>
      </c>
    </row>
    <row r="495" spans="1:7">
      <c r="A495" s="1430" t="s">
        <v>5814</v>
      </c>
      <c r="B495" s="1430" t="s">
        <v>5815</v>
      </c>
      <c r="C495" s="1431">
        <v>-171381.77</v>
      </c>
      <c r="D495" s="1431">
        <v>-75311.240000000005</v>
      </c>
      <c r="E495" s="1432">
        <v>-75311.240000000005</v>
      </c>
      <c r="F495" s="1433">
        <f t="shared" si="16"/>
        <v>0.4394355362300203</v>
      </c>
      <c r="G495" s="1433">
        <f t="shared" si="17"/>
        <v>0.4394355362300203</v>
      </c>
    </row>
    <row r="496" spans="1:7">
      <c r="A496" s="1430" t="s">
        <v>5816</v>
      </c>
      <c r="B496" s="1430" t="s">
        <v>5190</v>
      </c>
      <c r="C496" s="1431">
        <v>-95056.47</v>
      </c>
      <c r="D496" s="1431">
        <v>-38275.56</v>
      </c>
      <c r="E496" s="1432">
        <v>-38275.56</v>
      </c>
      <c r="F496" s="1433">
        <f t="shared" si="16"/>
        <v>0.40266128123630085</v>
      </c>
      <c r="G496" s="1433">
        <f t="shared" si="17"/>
        <v>0.40266128123630085</v>
      </c>
    </row>
    <row r="497" spans="1:7">
      <c r="A497" s="1430" t="s">
        <v>5817</v>
      </c>
      <c r="B497" s="1430" t="s">
        <v>5190</v>
      </c>
      <c r="C497" s="1431">
        <v>-540574.43000000005</v>
      </c>
      <c r="D497" s="1431">
        <v>-300640.3</v>
      </c>
      <c r="E497" s="1432">
        <v>-300640.3</v>
      </c>
      <c r="F497" s="1433">
        <f t="shared" si="16"/>
        <v>0.55614968691730382</v>
      </c>
      <c r="G497" s="1433">
        <f t="shared" si="17"/>
        <v>0.55614968691730382</v>
      </c>
    </row>
    <row r="498" spans="1:7">
      <c r="A498" s="1430" t="s">
        <v>5818</v>
      </c>
      <c r="B498" s="1430" t="s">
        <v>5275</v>
      </c>
      <c r="C498" s="1431">
        <v>-19140.55</v>
      </c>
      <c r="D498" s="1431">
        <v>-6987.5</v>
      </c>
      <c r="E498" s="1432">
        <v>-6987.5</v>
      </c>
      <c r="F498" s="1433">
        <f t="shared" si="16"/>
        <v>0.36506265493938261</v>
      </c>
      <c r="G498" s="1433">
        <f t="shared" si="17"/>
        <v>0.36506265493938261</v>
      </c>
    </row>
    <row r="499" spans="1:7">
      <c r="A499" s="1430" t="s">
        <v>5819</v>
      </c>
      <c r="B499" s="1430" t="s">
        <v>5190</v>
      </c>
      <c r="C499" s="1431">
        <v>-77705.429999999993</v>
      </c>
      <c r="D499" s="1431">
        <v>-44076.98</v>
      </c>
      <c r="E499" s="1432">
        <v>-44076.98</v>
      </c>
      <c r="F499" s="1433">
        <f t="shared" si="16"/>
        <v>0.56723165935765374</v>
      </c>
      <c r="G499" s="1433">
        <f t="shared" si="17"/>
        <v>0.56723165935765374</v>
      </c>
    </row>
    <row r="500" spans="1:7">
      <c r="A500" s="1430" t="s">
        <v>5820</v>
      </c>
      <c r="B500" s="1430" t="s">
        <v>5190</v>
      </c>
      <c r="C500" s="1431">
        <v>-64787.360000000001</v>
      </c>
      <c r="D500" s="1431">
        <v>-37019.93</v>
      </c>
      <c r="E500" s="1432">
        <v>-37019.93</v>
      </c>
      <c r="F500" s="1433">
        <f t="shared" si="16"/>
        <v>0.57140667562314629</v>
      </c>
      <c r="G500" s="1433">
        <f t="shared" si="17"/>
        <v>0.57140667562314629</v>
      </c>
    </row>
    <row r="501" spans="1:7">
      <c r="A501" s="1430" t="s">
        <v>5821</v>
      </c>
      <c r="B501" s="1430" t="s">
        <v>5190</v>
      </c>
      <c r="C501" s="1431">
        <v>-563085.15</v>
      </c>
      <c r="D501" s="1431">
        <v>-320740.14</v>
      </c>
      <c r="E501" s="1432">
        <v>-320740.14</v>
      </c>
      <c r="F501" s="1433">
        <f t="shared" si="16"/>
        <v>0.56961214480616296</v>
      </c>
      <c r="G501" s="1433">
        <f t="shared" si="17"/>
        <v>0.56961214480616296</v>
      </c>
    </row>
    <row r="502" spans="1:7">
      <c r="A502" s="1430" t="s">
        <v>5822</v>
      </c>
      <c r="B502" s="1430" t="s">
        <v>5275</v>
      </c>
      <c r="C502" s="1431">
        <v>-2770920.46</v>
      </c>
      <c r="D502" s="1431">
        <v>-1770573.72</v>
      </c>
      <c r="E502" s="1432">
        <v>-1770573.72</v>
      </c>
      <c r="F502" s="1433">
        <f t="shared" si="16"/>
        <v>0.63898395697724208</v>
      </c>
      <c r="G502" s="1433">
        <f t="shared" si="17"/>
        <v>0.63898395697724208</v>
      </c>
    </row>
    <row r="503" spans="1:7">
      <c r="A503" s="1430" t="s">
        <v>5823</v>
      </c>
      <c r="B503" s="1430" t="s">
        <v>5275</v>
      </c>
      <c r="C503" s="1431">
        <v>-584460.37</v>
      </c>
      <c r="D503" s="1431">
        <v>-268768.81</v>
      </c>
      <c r="E503" s="1432">
        <v>-268768.81</v>
      </c>
      <c r="F503" s="1433">
        <f t="shared" si="16"/>
        <v>0.45985805675755226</v>
      </c>
      <c r="G503" s="1433">
        <f t="shared" si="17"/>
        <v>0.45985805675755226</v>
      </c>
    </row>
    <row r="504" spans="1:7">
      <c r="A504" s="1430" t="s">
        <v>5824</v>
      </c>
      <c r="B504" s="1430" t="s">
        <v>5253</v>
      </c>
      <c r="C504" s="1431">
        <v>-1738408.98</v>
      </c>
      <c r="D504" s="1431">
        <v>-923584.58</v>
      </c>
      <c r="E504" s="1432">
        <v>-753661.18</v>
      </c>
      <c r="F504" s="1433">
        <f t="shared" si="16"/>
        <v>0.53128152846978505</v>
      </c>
      <c r="G504" s="1433">
        <f t="shared" si="17"/>
        <v>0.43353502465225419</v>
      </c>
    </row>
    <row r="505" spans="1:7">
      <c r="A505" s="1430" t="s">
        <v>5825</v>
      </c>
      <c r="B505" s="1430" t="s">
        <v>5275</v>
      </c>
      <c r="C505" s="1431">
        <v>-60753.84</v>
      </c>
      <c r="D505" s="1431">
        <v>-22717.68</v>
      </c>
      <c r="E505" s="1432">
        <v>-22717.68</v>
      </c>
      <c r="F505" s="1433">
        <f t="shared" si="16"/>
        <v>0.3739299441813061</v>
      </c>
      <c r="G505" s="1433">
        <f t="shared" si="17"/>
        <v>0.3739299441813061</v>
      </c>
    </row>
    <row r="506" spans="1:7">
      <c r="A506" s="1430" t="s">
        <v>5826</v>
      </c>
      <c r="B506" s="1430" t="s">
        <v>5275</v>
      </c>
      <c r="C506" s="1431">
        <v>-3875819.72</v>
      </c>
      <c r="D506" s="1431">
        <v>-2730296.82</v>
      </c>
      <c r="E506" s="1432">
        <v>-2730296.82</v>
      </c>
      <c r="F506" s="1433">
        <f t="shared" si="16"/>
        <v>0.70444370926519762</v>
      </c>
      <c r="G506" s="1433">
        <f t="shared" si="17"/>
        <v>0.70444370926519762</v>
      </c>
    </row>
    <row r="507" spans="1:7">
      <c r="A507" s="1430" t="s">
        <v>5827</v>
      </c>
      <c r="B507" s="1430" t="s">
        <v>5275</v>
      </c>
      <c r="C507" s="1431">
        <v>-317405.86</v>
      </c>
      <c r="D507" s="1431">
        <v>-130772.61</v>
      </c>
      <c r="E507" s="1432">
        <v>-130772.61</v>
      </c>
      <c r="F507" s="1433">
        <f t="shared" si="16"/>
        <v>0.41200439714629089</v>
      </c>
      <c r="G507" s="1433">
        <f t="shared" si="17"/>
        <v>0.41200439714629089</v>
      </c>
    </row>
    <row r="508" spans="1:7">
      <c r="A508" s="1430" t="s">
        <v>5828</v>
      </c>
      <c r="B508" s="1430" t="s">
        <v>5275</v>
      </c>
      <c r="C508" s="1431">
        <v>-345034.66</v>
      </c>
      <c r="D508" s="1431">
        <v>-170455.58</v>
      </c>
      <c r="E508" s="1432">
        <v>-170455.58</v>
      </c>
      <c r="F508" s="1433">
        <f t="shared" si="16"/>
        <v>0.4940245133633821</v>
      </c>
      <c r="G508" s="1433">
        <f t="shared" si="17"/>
        <v>0.4940245133633821</v>
      </c>
    </row>
    <row r="509" spans="1:7">
      <c r="A509" s="1430" t="s">
        <v>5829</v>
      </c>
      <c r="B509" s="1430" t="s">
        <v>5266</v>
      </c>
      <c r="C509" s="1431">
        <v>-9554657.9100000001</v>
      </c>
      <c r="D509" s="1431">
        <v>-6704949.0899999999</v>
      </c>
      <c r="E509" s="1432">
        <v>-6675693.0300000003</v>
      </c>
      <c r="F509" s="1433">
        <f t="shared" si="16"/>
        <v>0.7017466405555487</v>
      </c>
      <c r="G509" s="1433">
        <f t="shared" si="17"/>
        <v>0.69868467221763675</v>
      </c>
    </row>
    <row r="510" spans="1:7">
      <c r="A510" s="1430" t="s">
        <v>5830</v>
      </c>
      <c r="B510" s="1430" t="s">
        <v>5275</v>
      </c>
      <c r="C510" s="1431"/>
      <c r="D510" s="1431"/>
      <c r="E510" s="1432">
        <v>6766.46</v>
      </c>
      <c r="F510" s="1433" t="str">
        <f t="shared" si="16"/>
        <v/>
      </c>
      <c r="G510" s="1433" t="str">
        <f t="shared" si="17"/>
        <v/>
      </c>
    </row>
    <row r="511" spans="1:7">
      <c r="A511" s="1430" t="s">
        <v>5831</v>
      </c>
      <c r="B511" s="1430" t="s">
        <v>5266</v>
      </c>
      <c r="C511" s="1431">
        <v>-4953002.7</v>
      </c>
      <c r="D511" s="1431">
        <v>-3942391.56</v>
      </c>
      <c r="E511" s="1432">
        <v>-3935964.43</v>
      </c>
      <c r="F511" s="1433">
        <f t="shared" si="16"/>
        <v>0.79595990529139016</v>
      </c>
      <c r="G511" s="1433">
        <f t="shared" si="17"/>
        <v>0.79466228233632907</v>
      </c>
    </row>
    <row r="512" spans="1:7">
      <c r="A512" s="1430" t="s">
        <v>5832</v>
      </c>
      <c r="B512" s="1430" t="s">
        <v>5832</v>
      </c>
      <c r="C512" s="1431">
        <v>-5079310.97</v>
      </c>
      <c r="D512" s="1431">
        <v>-3325715</v>
      </c>
      <c r="E512" s="1432">
        <v>-3301215.03</v>
      </c>
      <c r="F512" s="1433">
        <f t="shared" si="16"/>
        <v>0.65475711560932448</v>
      </c>
      <c r="G512" s="1433">
        <f t="shared" si="17"/>
        <v>0.64993363263206549</v>
      </c>
    </row>
    <row r="513" spans="1:7">
      <c r="A513" s="1430" t="s">
        <v>5833</v>
      </c>
      <c r="B513" s="1430" t="s">
        <v>5834</v>
      </c>
      <c r="C513" s="1431">
        <v>-4149018.74</v>
      </c>
      <c r="D513" s="1431">
        <v>-3208023.13</v>
      </c>
      <c r="E513" s="1432">
        <v>-3001752.62</v>
      </c>
      <c r="F513" s="1433">
        <f t="shared" si="16"/>
        <v>0.77320044353427042</v>
      </c>
      <c r="G513" s="1433">
        <f t="shared" si="17"/>
        <v>0.72348495104652144</v>
      </c>
    </row>
    <row r="514" spans="1:7">
      <c r="A514" s="1430" t="s">
        <v>5835</v>
      </c>
      <c r="B514" s="1430" t="s">
        <v>5329</v>
      </c>
      <c r="C514" s="1431">
        <v>-815902.36</v>
      </c>
      <c r="D514" s="1431">
        <v>-497840.52</v>
      </c>
      <c r="E514" s="1432">
        <v>-497840.52</v>
      </c>
      <c r="F514" s="1433">
        <f t="shared" si="16"/>
        <v>0.61017168770047436</v>
      </c>
      <c r="G514" s="1433">
        <f t="shared" si="17"/>
        <v>0.61017168770047436</v>
      </c>
    </row>
    <row r="515" spans="1:7">
      <c r="A515" s="1430" t="s">
        <v>5836</v>
      </c>
      <c r="B515" s="1430" t="s">
        <v>5190</v>
      </c>
      <c r="C515" s="1431">
        <v>-44203.28</v>
      </c>
      <c r="D515" s="1431">
        <v>-25254.82</v>
      </c>
      <c r="E515" s="1432">
        <v>-25254.82</v>
      </c>
      <c r="F515" s="1433">
        <f t="shared" si="16"/>
        <v>0.57133362049151104</v>
      </c>
      <c r="G515" s="1433">
        <f t="shared" si="17"/>
        <v>0.57133362049151104</v>
      </c>
    </row>
    <row r="516" spans="1:7">
      <c r="A516" s="1430" t="s">
        <v>5837</v>
      </c>
      <c r="B516" s="1430" t="s">
        <v>5190</v>
      </c>
      <c r="C516" s="1431">
        <v>-8025.04</v>
      </c>
      <c r="D516" s="1431">
        <v>-4604.03</v>
      </c>
      <c r="E516" s="1432">
        <v>-4604.03</v>
      </c>
      <c r="F516" s="1433">
        <f t="shared" si="16"/>
        <v>0.57370804382283447</v>
      </c>
      <c r="G516" s="1433">
        <f t="shared" si="17"/>
        <v>0.57370804382283447</v>
      </c>
    </row>
    <row r="517" spans="1:7">
      <c r="A517" s="1430" t="s">
        <v>5838</v>
      </c>
      <c r="B517" s="1430" t="s">
        <v>5190</v>
      </c>
      <c r="C517" s="1431">
        <v>-30586.76</v>
      </c>
      <c r="D517" s="1431">
        <v>-20423.89</v>
      </c>
      <c r="E517" s="1432">
        <v>-20423.89</v>
      </c>
      <c r="F517" s="1433">
        <f t="shared" ref="F517:F580" si="18">IFERROR(D517/C517,"")</f>
        <v>0.66773630158931518</v>
      </c>
      <c r="G517" s="1433">
        <f t="shared" ref="G517:G580" si="19">IFERROR(E517/C517,"")</f>
        <v>0.66773630158931518</v>
      </c>
    </row>
    <row r="518" spans="1:7">
      <c r="A518" s="1430" t="s">
        <v>5839</v>
      </c>
      <c r="B518" s="1430" t="s">
        <v>5190</v>
      </c>
      <c r="C518" s="1431">
        <v>-112042.51</v>
      </c>
      <c r="D518" s="1431">
        <v>-63517.21</v>
      </c>
      <c r="E518" s="1432">
        <v>-63517.21</v>
      </c>
      <c r="F518" s="1433">
        <f t="shared" si="18"/>
        <v>0.56690277645511511</v>
      </c>
      <c r="G518" s="1433">
        <f t="shared" si="19"/>
        <v>0.56690277645511511</v>
      </c>
    </row>
    <row r="519" spans="1:7">
      <c r="A519" s="1430" t="s">
        <v>5840</v>
      </c>
      <c r="B519" s="1430" t="s">
        <v>5840</v>
      </c>
      <c r="C519" s="1431">
        <v>-5540351.2400000002</v>
      </c>
      <c r="D519" s="1431">
        <v>-2725015.99</v>
      </c>
      <c r="E519" s="1432">
        <v>-2566829.67</v>
      </c>
      <c r="F519" s="1433">
        <f t="shared" si="18"/>
        <v>0.49184895902015052</v>
      </c>
      <c r="G519" s="1433">
        <f t="shared" si="19"/>
        <v>0.46329728185247687</v>
      </c>
    </row>
    <row r="520" spans="1:7">
      <c r="A520" s="1430" t="s">
        <v>5841</v>
      </c>
      <c r="B520" s="1430" t="s">
        <v>5190</v>
      </c>
      <c r="C520" s="1431">
        <v>-105161.71</v>
      </c>
      <c r="D520" s="1431">
        <v>-59908.25</v>
      </c>
      <c r="E520" s="1432">
        <v>-59908.25</v>
      </c>
      <c r="F520" s="1433">
        <f t="shared" si="18"/>
        <v>0.56967740444692272</v>
      </c>
      <c r="G520" s="1433">
        <f t="shared" si="19"/>
        <v>0.56967740444692272</v>
      </c>
    </row>
    <row r="521" spans="1:7">
      <c r="A521" s="1430" t="s">
        <v>5842</v>
      </c>
      <c r="B521" s="1430" t="s">
        <v>5843</v>
      </c>
      <c r="C521" s="1431">
        <v>-333211.46000000002</v>
      </c>
      <c r="D521" s="1431">
        <v>-202474.9</v>
      </c>
      <c r="E521" s="1432">
        <v>-202474.9</v>
      </c>
      <c r="F521" s="1433">
        <f t="shared" si="18"/>
        <v>0.60764686784782251</v>
      </c>
      <c r="G521" s="1433">
        <f t="shared" si="19"/>
        <v>0.60764686784782251</v>
      </c>
    </row>
    <row r="522" spans="1:7">
      <c r="A522" s="1430" t="s">
        <v>5844</v>
      </c>
      <c r="B522" s="1430" t="s">
        <v>5190</v>
      </c>
      <c r="C522" s="1431">
        <v>-79492.5</v>
      </c>
      <c r="D522" s="1431">
        <v>-44836.85</v>
      </c>
      <c r="E522" s="1432">
        <v>-44836.85</v>
      </c>
      <c r="F522" s="1433">
        <f t="shared" si="18"/>
        <v>0.56403874579362834</v>
      </c>
      <c r="G522" s="1433">
        <f t="shared" si="19"/>
        <v>0.56403874579362834</v>
      </c>
    </row>
    <row r="523" spans="1:7">
      <c r="A523" s="1430" t="s">
        <v>5845</v>
      </c>
      <c r="B523" s="1430" t="s">
        <v>5297</v>
      </c>
      <c r="C523" s="1431">
        <v>-165542.26</v>
      </c>
      <c r="D523" s="1431">
        <v>-108224.62</v>
      </c>
      <c r="E523" s="1432">
        <v>-108224.62</v>
      </c>
      <c r="F523" s="1433">
        <f t="shared" si="18"/>
        <v>0.65375826088154165</v>
      </c>
      <c r="G523" s="1433">
        <f t="shared" si="19"/>
        <v>0.65375826088154165</v>
      </c>
    </row>
    <row r="524" spans="1:7">
      <c r="A524" s="1430" t="s">
        <v>5846</v>
      </c>
      <c r="B524" s="1430" t="s">
        <v>5846</v>
      </c>
      <c r="C524" s="1431">
        <v>-93911.78</v>
      </c>
      <c r="D524" s="1431">
        <v>-47883.8</v>
      </c>
      <c r="E524" s="1432">
        <v>-47361.39</v>
      </c>
      <c r="F524" s="1433">
        <f t="shared" si="18"/>
        <v>0.50988065607956745</v>
      </c>
      <c r="G524" s="1433">
        <f t="shared" si="19"/>
        <v>0.50431788216558138</v>
      </c>
    </row>
    <row r="525" spans="1:7">
      <c r="A525" s="1430" t="s">
        <v>5847</v>
      </c>
      <c r="B525" s="1430" t="s">
        <v>5847</v>
      </c>
      <c r="C525" s="1431">
        <v>-337949.65</v>
      </c>
      <c r="D525" s="1431">
        <v>-195639.87</v>
      </c>
      <c r="E525" s="1432">
        <v>-117854.95</v>
      </c>
      <c r="F525" s="1433">
        <f t="shared" si="18"/>
        <v>0.57890241933968556</v>
      </c>
      <c r="G525" s="1433">
        <f t="shared" si="19"/>
        <v>0.34873523319228172</v>
      </c>
    </row>
    <row r="526" spans="1:7">
      <c r="A526" s="1430" t="s">
        <v>5848</v>
      </c>
      <c r="B526" s="1430" t="s">
        <v>5849</v>
      </c>
      <c r="C526" s="1431">
        <v>-108426.5</v>
      </c>
      <c r="D526" s="1431">
        <v>-68694.5</v>
      </c>
      <c r="E526" s="1432">
        <v>-68694.5</v>
      </c>
      <c r="F526" s="1433">
        <f t="shared" si="18"/>
        <v>0.63355821685658031</v>
      </c>
      <c r="G526" s="1433">
        <f t="shared" si="19"/>
        <v>0.63355821685658031</v>
      </c>
    </row>
    <row r="527" spans="1:7">
      <c r="A527" s="1430" t="s">
        <v>5850</v>
      </c>
      <c r="B527" s="1430" t="s">
        <v>5207</v>
      </c>
      <c r="C527" s="1431">
        <v>-980103.82</v>
      </c>
      <c r="D527" s="1431">
        <v>-855140.59</v>
      </c>
      <c r="E527" s="1432">
        <v>-855140.59</v>
      </c>
      <c r="F527" s="1433">
        <f t="shared" si="18"/>
        <v>0.87250000719311549</v>
      </c>
      <c r="G527" s="1433">
        <f t="shared" si="19"/>
        <v>0.87250000719311549</v>
      </c>
    </row>
    <row r="528" spans="1:7">
      <c r="A528" s="1430" t="s">
        <v>5851</v>
      </c>
      <c r="B528" s="1430" t="s">
        <v>5262</v>
      </c>
      <c r="C528" s="1431">
        <v>-432.64</v>
      </c>
      <c r="D528" s="1431">
        <v>-14.4</v>
      </c>
      <c r="E528" s="1432">
        <v>-14.4</v>
      </c>
      <c r="F528" s="1433">
        <f t="shared" si="18"/>
        <v>3.3284023668639057E-2</v>
      </c>
      <c r="G528" s="1433">
        <f t="shared" si="19"/>
        <v>3.3284023668639057E-2</v>
      </c>
    </row>
    <row r="529" spans="1:7">
      <c r="A529" s="1430" t="s">
        <v>5852</v>
      </c>
      <c r="B529" s="1430" t="s">
        <v>5190</v>
      </c>
      <c r="C529" s="1431">
        <v>-53785.75</v>
      </c>
      <c r="D529" s="1431">
        <v>-30296.91</v>
      </c>
      <c r="E529" s="1432">
        <v>-30296.91</v>
      </c>
      <c r="F529" s="1433">
        <f t="shared" si="18"/>
        <v>0.56328878931687298</v>
      </c>
      <c r="G529" s="1433">
        <f t="shared" si="19"/>
        <v>0.56328878931687298</v>
      </c>
    </row>
    <row r="530" spans="1:7">
      <c r="A530" s="1430" t="s">
        <v>5853</v>
      </c>
      <c r="B530" s="1430" t="s">
        <v>5190</v>
      </c>
      <c r="C530" s="1431">
        <v>-107086.73</v>
      </c>
      <c r="D530" s="1431">
        <v>-61046.82</v>
      </c>
      <c r="E530" s="1432">
        <v>-61046.82</v>
      </c>
      <c r="F530" s="1433">
        <f t="shared" si="18"/>
        <v>0.57006895252100798</v>
      </c>
      <c r="G530" s="1433">
        <f t="shared" si="19"/>
        <v>0.57006895252100798</v>
      </c>
    </row>
    <row r="531" spans="1:7">
      <c r="A531" s="1430" t="s">
        <v>5854</v>
      </c>
      <c r="B531" s="1430" t="s">
        <v>5855</v>
      </c>
      <c r="C531" s="1431">
        <v>-209926.55</v>
      </c>
      <c r="D531" s="1431">
        <v>-114719.92</v>
      </c>
      <c r="E531" s="1432">
        <v>-114719.92</v>
      </c>
      <c r="F531" s="1433">
        <f t="shared" si="18"/>
        <v>0.54647646998438271</v>
      </c>
      <c r="G531" s="1433">
        <f t="shared" si="19"/>
        <v>0.54647646998438271</v>
      </c>
    </row>
    <row r="532" spans="1:7">
      <c r="A532" s="1430" t="s">
        <v>5856</v>
      </c>
      <c r="B532" s="1430" t="s">
        <v>5857</v>
      </c>
      <c r="C532" s="1431">
        <v>-281039.02</v>
      </c>
      <c r="D532" s="1431">
        <v>-159696.04</v>
      </c>
      <c r="E532" s="1432">
        <v>-159696.04</v>
      </c>
      <c r="F532" s="1433">
        <f t="shared" si="18"/>
        <v>0.56823440389167312</v>
      </c>
      <c r="G532" s="1433">
        <f t="shared" si="19"/>
        <v>0.56823440389167312</v>
      </c>
    </row>
    <row r="533" spans="1:7">
      <c r="A533" s="1430" t="s">
        <v>5858</v>
      </c>
      <c r="B533" s="1430" t="s">
        <v>5858</v>
      </c>
      <c r="C533" s="1431">
        <v>-838423.52</v>
      </c>
      <c r="D533" s="1431">
        <v>-351915.27</v>
      </c>
      <c r="E533" s="1432">
        <v>-212954.2</v>
      </c>
      <c r="F533" s="1433">
        <f t="shared" si="18"/>
        <v>0.41973449170414495</v>
      </c>
      <c r="G533" s="1433">
        <f t="shared" si="19"/>
        <v>0.2539935902561512</v>
      </c>
    </row>
    <row r="534" spans="1:7">
      <c r="A534" s="1430" t="s">
        <v>5859</v>
      </c>
      <c r="B534" s="1430" t="s">
        <v>5326</v>
      </c>
      <c r="C534" s="1431">
        <v>-8628620.7699999996</v>
      </c>
      <c r="D534" s="1431">
        <v>-4619189.33</v>
      </c>
      <c r="E534" s="1432">
        <v>-5244497.17</v>
      </c>
      <c r="F534" s="1433">
        <f t="shared" si="18"/>
        <v>0.53533345051621739</v>
      </c>
      <c r="G534" s="1433">
        <f t="shared" si="19"/>
        <v>0.60780248776653567</v>
      </c>
    </row>
    <row r="535" spans="1:7">
      <c r="A535" s="1430" t="s">
        <v>5860</v>
      </c>
      <c r="B535" s="1430" t="s">
        <v>5190</v>
      </c>
      <c r="C535" s="1431">
        <v>-211865.33</v>
      </c>
      <c r="D535" s="1431">
        <v>-104657.77</v>
      </c>
      <c r="E535" s="1432">
        <v>-104657.77</v>
      </c>
      <c r="F535" s="1433">
        <f t="shared" si="18"/>
        <v>0.49398252182176294</v>
      </c>
      <c r="G535" s="1433">
        <f t="shared" si="19"/>
        <v>0.49398252182176294</v>
      </c>
    </row>
    <row r="536" spans="1:7">
      <c r="A536" s="1430" t="s">
        <v>5861</v>
      </c>
      <c r="B536" s="1430" t="s">
        <v>5190</v>
      </c>
      <c r="C536" s="1431">
        <v>-338050.75</v>
      </c>
      <c r="D536" s="1431">
        <v>-191765.43</v>
      </c>
      <c r="E536" s="1432">
        <v>-191765.43</v>
      </c>
      <c r="F536" s="1433">
        <f t="shared" si="18"/>
        <v>0.56726816905449851</v>
      </c>
      <c r="G536" s="1433">
        <f t="shared" si="19"/>
        <v>0.56726816905449851</v>
      </c>
    </row>
    <row r="537" spans="1:7">
      <c r="A537" s="1430" t="s">
        <v>5862</v>
      </c>
      <c r="B537" s="1430" t="s">
        <v>5862</v>
      </c>
      <c r="C537" s="1431">
        <v>-1617796.43</v>
      </c>
      <c r="D537" s="1431">
        <v>-985202.49</v>
      </c>
      <c r="E537" s="1432">
        <v>-969183.59</v>
      </c>
      <c r="F537" s="1433">
        <f t="shared" si="18"/>
        <v>0.60897803439954434</v>
      </c>
      <c r="G537" s="1433">
        <f t="shared" si="19"/>
        <v>0.59907635597885456</v>
      </c>
    </row>
    <row r="538" spans="1:7">
      <c r="A538" s="1430" t="s">
        <v>5863</v>
      </c>
      <c r="B538" s="1430" t="s">
        <v>5207</v>
      </c>
      <c r="C538" s="1431">
        <v>-641690</v>
      </c>
      <c r="D538" s="1431">
        <v>-360786</v>
      </c>
      <c r="E538" s="1432">
        <v>-360786</v>
      </c>
      <c r="F538" s="1433">
        <f t="shared" si="18"/>
        <v>0.56224345088750016</v>
      </c>
      <c r="G538" s="1433">
        <f t="shared" si="19"/>
        <v>0.56224345088750016</v>
      </c>
    </row>
    <row r="539" spans="1:7">
      <c r="A539" s="1430" t="s">
        <v>5864</v>
      </c>
      <c r="B539" s="1430" t="s">
        <v>5190</v>
      </c>
      <c r="C539" s="1431">
        <v>-103210.13</v>
      </c>
      <c r="D539" s="1431">
        <v>-60049.33</v>
      </c>
      <c r="E539" s="1432">
        <v>-60049.33</v>
      </c>
      <c r="F539" s="1433">
        <f t="shared" si="18"/>
        <v>0.58181624226226625</v>
      </c>
      <c r="G539" s="1433">
        <f t="shared" si="19"/>
        <v>0.58181624226226625</v>
      </c>
    </row>
    <row r="540" spans="1:7">
      <c r="A540" s="1430" t="s">
        <v>5865</v>
      </c>
      <c r="B540" s="1430" t="s">
        <v>5222</v>
      </c>
      <c r="C540" s="1431">
        <v>-1494297.92</v>
      </c>
      <c r="D540" s="1431">
        <v>-499285.33</v>
      </c>
      <c r="E540" s="1432">
        <v>-499285.33</v>
      </c>
      <c r="F540" s="1433">
        <f t="shared" si="18"/>
        <v>0.33412703271379784</v>
      </c>
      <c r="G540" s="1433">
        <f t="shared" si="19"/>
        <v>0.33412703271379784</v>
      </c>
    </row>
    <row r="541" spans="1:7">
      <c r="A541" s="1430" t="s">
        <v>5866</v>
      </c>
      <c r="B541" s="1430" t="s">
        <v>5867</v>
      </c>
      <c r="C541" s="1431">
        <v>-250000</v>
      </c>
      <c r="D541" s="1431">
        <v>-75000</v>
      </c>
      <c r="E541" s="1432">
        <v>-75000</v>
      </c>
      <c r="F541" s="1433">
        <f t="shared" si="18"/>
        <v>0.3</v>
      </c>
      <c r="G541" s="1433">
        <f t="shared" si="19"/>
        <v>0.3</v>
      </c>
    </row>
    <row r="542" spans="1:7">
      <c r="A542" s="1430" t="s">
        <v>5868</v>
      </c>
      <c r="B542" s="1430" t="s">
        <v>5266</v>
      </c>
      <c r="C542" s="1431">
        <v>-2689365.51</v>
      </c>
      <c r="D542" s="1431">
        <v>-2012890.03</v>
      </c>
      <c r="E542" s="1432">
        <v>-2012890.03</v>
      </c>
      <c r="F542" s="1433">
        <f t="shared" si="18"/>
        <v>0.74846279634187773</v>
      </c>
      <c r="G542" s="1433">
        <f t="shared" si="19"/>
        <v>0.74846279634187773</v>
      </c>
    </row>
    <row r="543" spans="1:7">
      <c r="A543" s="1430" t="s">
        <v>5869</v>
      </c>
      <c r="B543" s="1430" t="s">
        <v>5869</v>
      </c>
      <c r="C543" s="1431">
        <v>-3528830.43</v>
      </c>
      <c r="D543" s="1431">
        <v>-1861117.32</v>
      </c>
      <c r="E543" s="1432">
        <v>-1492664.8</v>
      </c>
      <c r="F543" s="1433">
        <f t="shared" si="18"/>
        <v>0.52740344341226963</v>
      </c>
      <c r="G543" s="1433">
        <f t="shared" si="19"/>
        <v>0.42299136487552902</v>
      </c>
    </row>
    <row r="544" spans="1:7">
      <c r="A544" s="1430" t="s">
        <v>5870</v>
      </c>
      <c r="B544" s="1430" t="s">
        <v>5190</v>
      </c>
      <c r="C544" s="1431">
        <v>-469671.07</v>
      </c>
      <c r="D544" s="1431">
        <v>-236627.36</v>
      </c>
      <c r="E544" s="1432">
        <v>-236627.36</v>
      </c>
      <c r="F544" s="1433">
        <f t="shared" si="18"/>
        <v>0.50381506359333561</v>
      </c>
      <c r="G544" s="1433">
        <f t="shared" si="19"/>
        <v>0.50381506359333561</v>
      </c>
    </row>
    <row r="545" spans="1:7">
      <c r="A545" s="1430" t="s">
        <v>5871</v>
      </c>
      <c r="B545" s="1430" t="s">
        <v>5190</v>
      </c>
      <c r="C545" s="1431">
        <v>-25645.93</v>
      </c>
      <c r="D545" s="1431">
        <v>-15847.05</v>
      </c>
      <c r="E545" s="1432">
        <v>-15847.05</v>
      </c>
      <c r="F545" s="1433">
        <f t="shared" si="18"/>
        <v>0.61791676106111182</v>
      </c>
      <c r="G545" s="1433">
        <f t="shared" si="19"/>
        <v>0.61791676106111182</v>
      </c>
    </row>
    <row r="546" spans="1:7">
      <c r="A546" s="1430" t="s">
        <v>5872</v>
      </c>
      <c r="B546" s="1430" t="s">
        <v>5872</v>
      </c>
      <c r="C546" s="1431">
        <v>-1319130.7</v>
      </c>
      <c r="D546" s="1431">
        <v>-647367.73</v>
      </c>
      <c r="E546" s="1432">
        <v>-534948.21</v>
      </c>
      <c r="F546" s="1433">
        <f t="shared" si="18"/>
        <v>0.49075328926845535</v>
      </c>
      <c r="G546" s="1433">
        <f t="shared" si="19"/>
        <v>0.40553086210486949</v>
      </c>
    </row>
    <row r="547" spans="1:7">
      <c r="A547" s="1430" t="s">
        <v>5873</v>
      </c>
      <c r="B547" s="1430" t="s">
        <v>5873</v>
      </c>
      <c r="C547" s="1431">
        <v>-4628312.4000000004</v>
      </c>
      <c r="D547" s="1431">
        <v>-2678253.34</v>
      </c>
      <c r="E547" s="1432">
        <v>-2678253.34</v>
      </c>
      <c r="F547" s="1433">
        <f t="shared" si="18"/>
        <v>0.57866736480450187</v>
      </c>
      <c r="G547" s="1433">
        <f t="shared" si="19"/>
        <v>0.57866736480450187</v>
      </c>
    </row>
    <row r="548" spans="1:7">
      <c r="A548" s="1430" t="s">
        <v>5874</v>
      </c>
      <c r="B548" s="1430" t="s">
        <v>5207</v>
      </c>
      <c r="C548" s="1431">
        <v>-10511171</v>
      </c>
      <c r="D548" s="1431">
        <v>-8303376</v>
      </c>
      <c r="E548" s="1432">
        <v>-8303376</v>
      </c>
      <c r="F548" s="1433">
        <f t="shared" si="18"/>
        <v>0.78995727497916268</v>
      </c>
      <c r="G548" s="1433">
        <f t="shared" si="19"/>
        <v>0.78995727497916268</v>
      </c>
    </row>
    <row r="549" spans="1:7">
      <c r="A549" s="1430" t="s">
        <v>5875</v>
      </c>
      <c r="B549" s="1430" t="s">
        <v>5875</v>
      </c>
      <c r="C549" s="1431">
        <v>-2315628.4</v>
      </c>
      <c r="D549" s="1431">
        <v>-1380777.55</v>
      </c>
      <c r="E549" s="1432">
        <v>-1380777.55</v>
      </c>
      <c r="F549" s="1433">
        <f t="shared" si="18"/>
        <v>0.59628632556069883</v>
      </c>
      <c r="G549" s="1433">
        <f t="shared" si="19"/>
        <v>0.59628632556069883</v>
      </c>
    </row>
    <row r="550" spans="1:7">
      <c r="A550" s="1430" t="s">
        <v>5876</v>
      </c>
      <c r="B550" s="1430" t="s">
        <v>5875</v>
      </c>
      <c r="C550" s="1431">
        <v>-2642612.36</v>
      </c>
      <c r="D550" s="1431">
        <v>-1539302</v>
      </c>
      <c r="E550" s="1432">
        <v>-1539302</v>
      </c>
      <c r="F550" s="1433">
        <f t="shared" si="18"/>
        <v>0.58249254536900752</v>
      </c>
      <c r="G550" s="1433">
        <f t="shared" si="19"/>
        <v>0.58249254536900752</v>
      </c>
    </row>
    <row r="551" spans="1:7">
      <c r="A551" s="1430" t="s">
        <v>5877</v>
      </c>
      <c r="B551" s="1430" t="s">
        <v>5877</v>
      </c>
      <c r="C551" s="1431">
        <v>-1440237.45</v>
      </c>
      <c r="D551" s="1431">
        <v>-1296882.45</v>
      </c>
      <c r="E551" s="1432">
        <v>-1000643.32</v>
      </c>
      <c r="F551" s="1433">
        <f t="shared" si="18"/>
        <v>0.90046432968396983</v>
      </c>
      <c r="G551" s="1433">
        <f t="shared" si="19"/>
        <v>0.69477662867327883</v>
      </c>
    </row>
    <row r="552" spans="1:7">
      <c r="A552" s="1430" t="s">
        <v>5878</v>
      </c>
      <c r="B552" s="1430" t="s">
        <v>5879</v>
      </c>
      <c r="C552" s="1431">
        <v>-339397.91</v>
      </c>
      <c r="D552" s="1431">
        <v>-210555.36</v>
      </c>
      <c r="E552" s="1432">
        <v>-205705.32</v>
      </c>
      <c r="F552" s="1433">
        <f t="shared" si="18"/>
        <v>0.62037907069021136</v>
      </c>
      <c r="G552" s="1433">
        <f t="shared" si="19"/>
        <v>0.6060889414433932</v>
      </c>
    </row>
    <row r="553" spans="1:7">
      <c r="A553" s="1430" t="s">
        <v>5880</v>
      </c>
      <c r="B553" s="1430" t="s">
        <v>5266</v>
      </c>
      <c r="C553" s="1431">
        <v>-79524</v>
      </c>
      <c r="D553" s="1431">
        <v>-55329</v>
      </c>
      <c r="E553" s="1432">
        <v>-55329</v>
      </c>
      <c r="F553" s="1433">
        <f t="shared" si="18"/>
        <v>0.69575222574317186</v>
      </c>
      <c r="G553" s="1433">
        <f t="shared" si="19"/>
        <v>0.69575222574317186</v>
      </c>
    </row>
    <row r="554" spans="1:7">
      <c r="A554" s="1430" t="s">
        <v>5881</v>
      </c>
      <c r="B554" s="1430" t="s">
        <v>5266</v>
      </c>
      <c r="C554" s="1431">
        <v>-5457525.0599999996</v>
      </c>
      <c r="D554" s="1431">
        <v>-4155895.72</v>
      </c>
      <c r="E554" s="1432">
        <v>-4155715.46</v>
      </c>
      <c r="F554" s="1433">
        <f t="shared" si="18"/>
        <v>0.76149823854404808</v>
      </c>
      <c r="G554" s="1433">
        <f t="shared" si="19"/>
        <v>0.76146520892017677</v>
      </c>
    </row>
    <row r="555" spans="1:7">
      <c r="A555" s="1430" t="s">
        <v>5882</v>
      </c>
      <c r="B555" s="1430" t="s">
        <v>5883</v>
      </c>
      <c r="C555" s="1431">
        <v>-33240</v>
      </c>
      <c r="D555" s="1431">
        <v>-7932</v>
      </c>
      <c r="E555" s="1432">
        <v>-7932</v>
      </c>
      <c r="F555" s="1433">
        <f t="shared" si="18"/>
        <v>0.23862815884476535</v>
      </c>
      <c r="G555" s="1433">
        <f t="shared" si="19"/>
        <v>0.23862815884476535</v>
      </c>
    </row>
    <row r="556" spans="1:7">
      <c r="A556" s="1430" t="s">
        <v>5884</v>
      </c>
      <c r="B556" s="1430" t="s">
        <v>5190</v>
      </c>
      <c r="C556" s="1431">
        <v>-148697.62</v>
      </c>
      <c r="D556" s="1431">
        <v>-90942.09</v>
      </c>
      <c r="E556" s="1432">
        <v>-90942.09</v>
      </c>
      <c r="F556" s="1433">
        <f t="shared" si="18"/>
        <v>0.61159075713518485</v>
      </c>
      <c r="G556" s="1433">
        <f t="shared" si="19"/>
        <v>0.61159075713518485</v>
      </c>
    </row>
    <row r="557" spans="1:7">
      <c r="A557" s="1430" t="s">
        <v>5885</v>
      </c>
      <c r="B557" s="1430" t="s">
        <v>5885</v>
      </c>
      <c r="C557" s="1431">
        <v>-46157554.07</v>
      </c>
      <c r="D557" s="1431">
        <v>-15834410.189999999</v>
      </c>
      <c r="E557" s="1432">
        <v>-15646339.060000001</v>
      </c>
      <c r="F557" s="1433">
        <f t="shared" si="18"/>
        <v>0.34305132732957222</v>
      </c>
      <c r="G557" s="1433">
        <f t="shared" si="19"/>
        <v>0.33897678018795419</v>
      </c>
    </row>
    <row r="558" spans="1:7">
      <c r="A558" s="1430" t="s">
        <v>5886</v>
      </c>
      <c r="B558" s="1430" t="s">
        <v>5886</v>
      </c>
      <c r="C558" s="1431">
        <v>-833889.97</v>
      </c>
      <c r="D558" s="1431">
        <v>-146023.43</v>
      </c>
      <c r="E558" s="1432">
        <v>-146023.43</v>
      </c>
      <c r="F558" s="1433">
        <f t="shared" si="18"/>
        <v>0.17511114805709918</v>
      </c>
      <c r="G558" s="1433">
        <f t="shared" si="19"/>
        <v>0.17511114805709918</v>
      </c>
    </row>
    <row r="559" spans="1:7">
      <c r="A559" s="1430" t="s">
        <v>5887</v>
      </c>
      <c r="B559" s="1430" t="s">
        <v>5887</v>
      </c>
      <c r="C559" s="1431">
        <v>-44372.160000000003</v>
      </c>
      <c r="D559" s="1431">
        <v>-30689.16</v>
      </c>
      <c r="E559" s="1432">
        <v>-30689.16</v>
      </c>
      <c r="F559" s="1433">
        <f t="shared" si="18"/>
        <v>0.69163096860734297</v>
      </c>
      <c r="G559" s="1433">
        <f t="shared" si="19"/>
        <v>0.69163096860734297</v>
      </c>
    </row>
    <row r="560" spans="1:7">
      <c r="A560" s="1430" t="s">
        <v>5888</v>
      </c>
      <c r="B560" s="1430" t="s">
        <v>5888</v>
      </c>
      <c r="C560" s="1431">
        <v>-656872.22</v>
      </c>
      <c r="D560" s="1431">
        <v>-273773.2</v>
      </c>
      <c r="E560" s="1432">
        <v>-257749.53</v>
      </c>
      <c r="F560" s="1433">
        <f t="shared" si="18"/>
        <v>0.41678303886865548</v>
      </c>
      <c r="G560" s="1433">
        <f t="shared" si="19"/>
        <v>0.39238914685720766</v>
      </c>
    </row>
    <row r="561" spans="1:7">
      <c r="A561" s="1430" t="s">
        <v>5889</v>
      </c>
      <c r="B561" s="1430" t="s">
        <v>5890</v>
      </c>
      <c r="C561" s="1431">
        <v>-255612.07</v>
      </c>
      <c r="D561" s="1431">
        <v>-98718.3</v>
      </c>
      <c r="E561" s="1432">
        <v>-98718.3</v>
      </c>
      <c r="F561" s="1433">
        <f t="shared" si="18"/>
        <v>0.38620359359399575</v>
      </c>
      <c r="G561" s="1433">
        <f t="shared" si="19"/>
        <v>0.38620359359399575</v>
      </c>
    </row>
    <row r="562" spans="1:7">
      <c r="A562" s="1430" t="s">
        <v>5891</v>
      </c>
      <c r="B562" s="1430" t="s">
        <v>5190</v>
      </c>
      <c r="C562" s="1431">
        <v>-10067.61</v>
      </c>
      <c r="D562" s="1431">
        <v>-5739.94</v>
      </c>
      <c r="E562" s="1432">
        <v>-5739.94</v>
      </c>
      <c r="F562" s="1433">
        <f t="shared" si="18"/>
        <v>0.57013928827199301</v>
      </c>
      <c r="G562" s="1433">
        <f t="shared" si="19"/>
        <v>0.57013928827199301</v>
      </c>
    </row>
    <row r="563" spans="1:7">
      <c r="A563" s="1430" t="s">
        <v>5892</v>
      </c>
      <c r="B563" s="1430" t="s">
        <v>5190</v>
      </c>
      <c r="C563" s="1431">
        <v>-33037.29</v>
      </c>
      <c r="D563" s="1431">
        <v>-18717.46</v>
      </c>
      <c r="E563" s="1432">
        <v>-18717.46</v>
      </c>
      <c r="F563" s="1433">
        <f t="shared" si="18"/>
        <v>0.56655554980447842</v>
      </c>
      <c r="G563" s="1433">
        <f t="shared" si="19"/>
        <v>0.56655554980447842</v>
      </c>
    </row>
    <row r="564" spans="1:7">
      <c r="A564" s="1430" t="s">
        <v>5893</v>
      </c>
      <c r="B564" s="1430" t="s">
        <v>5893</v>
      </c>
      <c r="C564" s="1431">
        <v>-39741</v>
      </c>
      <c r="D564" s="1431">
        <v>-21060</v>
      </c>
      <c r="E564" s="1432">
        <v>-20796.22</v>
      </c>
      <c r="F564" s="1433">
        <f t="shared" si="18"/>
        <v>0.52993130520117759</v>
      </c>
      <c r="G564" s="1433">
        <f t="shared" si="19"/>
        <v>0.52329382753327802</v>
      </c>
    </row>
    <row r="565" spans="1:7">
      <c r="A565" s="1430" t="s">
        <v>5894</v>
      </c>
      <c r="B565" s="1430" t="s">
        <v>5895</v>
      </c>
      <c r="C565" s="1431">
        <v>-68187</v>
      </c>
      <c r="D565" s="1431">
        <v>-37076</v>
      </c>
      <c r="E565" s="1432">
        <v>-37076</v>
      </c>
      <c r="F565" s="1433">
        <f t="shared" si="18"/>
        <v>0.54374000909264231</v>
      </c>
      <c r="G565" s="1433">
        <f t="shared" si="19"/>
        <v>0.54374000909264231</v>
      </c>
    </row>
    <row r="566" spans="1:7">
      <c r="A566" s="1430" t="s">
        <v>5896</v>
      </c>
      <c r="B566" s="1430" t="s">
        <v>5897</v>
      </c>
      <c r="C566" s="1431">
        <v>-1389833.68</v>
      </c>
      <c r="D566" s="1431">
        <v>-1238272.92</v>
      </c>
      <c r="E566" s="1432">
        <v>-1238272.92</v>
      </c>
      <c r="F566" s="1433">
        <f t="shared" si="18"/>
        <v>0.89095043372383953</v>
      </c>
      <c r="G566" s="1433">
        <f t="shared" si="19"/>
        <v>0.89095043372383953</v>
      </c>
    </row>
    <row r="567" spans="1:7">
      <c r="A567" s="1430" t="s">
        <v>5898</v>
      </c>
      <c r="B567" s="1430" t="s">
        <v>5899</v>
      </c>
      <c r="C567" s="1431">
        <v>-709784.89</v>
      </c>
      <c r="D567" s="1431">
        <v>-460003.14</v>
      </c>
      <c r="E567" s="1432">
        <v>-460003.14</v>
      </c>
      <c r="F567" s="1433">
        <f t="shared" si="18"/>
        <v>0.64808809891684227</v>
      </c>
      <c r="G567" s="1433">
        <f t="shared" si="19"/>
        <v>0.64808809891684227</v>
      </c>
    </row>
    <row r="568" spans="1:7">
      <c r="A568" s="1430" t="s">
        <v>5900</v>
      </c>
      <c r="B568" s="1430" t="s">
        <v>5900</v>
      </c>
      <c r="C568" s="1431">
        <v>-6114829.8499999996</v>
      </c>
      <c r="D568" s="1431">
        <v>-4379735.8899999997</v>
      </c>
      <c r="E568" s="1432">
        <v>-4350021.29</v>
      </c>
      <c r="F568" s="1433">
        <f t="shared" si="18"/>
        <v>0.71624820271981893</v>
      </c>
      <c r="G568" s="1433">
        <f t="shared" si="19"/>
        <v>0.71138877069490336</v>
      </c>
    </row>
    <row r="569" spans="1:7">
      <c r="A569" s="1430" t="s">
        <v>5901</v>
      </c>
      <c r="B569" s="1430" t="s">
        <v>5901</v>
      </c>
      <c r="C569" s="1431">
        <v>-448146.64</v>
      </c>
      <c r="D569" s="1431">
        <v>-198844.38</v>
      </c>
      <c r="E569" s="1432">
        <v>-197065.18</v>
      </c>
      <c r="F569" s="1433">
        <f t="shared" si="18"/>
        <v>0.44370382872891784</v>
      </c>
      <c r="G569" s="1433">
        <f t="shared" si="19"/>
        <v>0.43973369966580578</v>
      </c>
    </row>
    <row r="570" spans="1:7">
      <c r="A570" s="1430" t="s">
        <v>5902</v>
      </c>
      <c r="B570" s="1430" t="s">
        <v>5278</v>
      </c>
      <c r="C570" s="1431">
        <v>-430290.42</v>
      </c>
      <c r="D570" s="1431">
        <v>-216919.13</v>
      </c>
      <c r="E570" s="1432">
        <v>-216919.13</v>
      </c>
      <c r="F570" s="1433">
        <f t="shared" si="18"/>
        <v>0.50412261095657207</v>
      </c>
      <c r="G570" s="1433">
        <f t="shared" si="19"/>
        <v>0.50412261095657207</v>
      </c>
    </row>
    <row r="571" spans="1:7">
      <c r="A571" s="1430" t="s">
        <v>5903</v>
      </c>
      <c r="B571" s="1430" t="s">
        <v>5190</v>
      </c>
      <c r="C571" s="1431">
        <v>-127084.02</v>
      </c>
      <c r="D571" s="1431">
        <v>-73637.38</v>
      </c>
      <c r="E571" s="1432">
        <v>-73637.38</v>
      </c>
      <c r="F571" s="1433">
        <f t="shared" si="18"/>
        <v>0.57943854782056781</v>
      </c>
      <c r="G571" s="1433">
        <f t="shared" si="19"/>
        <v>0.57943854782056781</v>
      </c>
    </row>
    <row r="572" spans="1:7">
      <c r="A572" s="1430" t="s">
        <v>5904</v>
      </c>
      <c r="B572" s="1430" t="s">
        <v>5329</v>
      </c>
      <c r="C572" s="1431">
        <v>-2000001</v>
      </c>
      <c r="D572" s="1431">
        <v>-2000001</v>
      </c>
      <c r="E572" s="1432">
        <v>-2000001</v>
      </c>
      <c r="F572" s="1433">
        <f t="shared" si="18"/>
        <v>1</v>
      </c>
      <c r="G572" s="1433">
        <f t="shared" si="19"/>
        <v>1</v>
      </c>
    </row>
    <row r="573" spans="1:7">
      <c r="A573" s="1430" t="s">
        <v>5905</v>
      </c>
      <c r="B573" s="1430" t="s">
        <v>5329</v>
      </c>
      <c r="C573" s="1431">
        <v>-5788230.5300000003</v>
      </c>
      <c r="D573" s="1431">
        <v>-3850990.92</v>
      </c>
      <c r="E573" s="1432">
        <v>-3850990.92</v>
      </c>
      <c r="F573" s="1433">
        <f t="shared" si="18"/>
        <v>0.66531401955063452</v>
      </c>
      <c r="G573" s="1433">
        <f t="shared" si="19"/>
        <v>0.66531401955063452</v>
      </c>
    </row>
    <row r="574" spans="1:7">
      <c r="A574" s="1430" t="s">
        <v>5906</v>
      </c>
      <c r="B574" s="1430" t="s">
        <v>5906</v>
      </c>
      <c r="C574" s="1431">
        <v>-1181131.6100000001</v>
      </c>
      <c r="D574" s="1431">
        <v>-129904.01</v>
      </c>
      <c r="E574" s="1432">
        <v>-126743.19</v>
      </c>
      <c r="F574" s="1433">
        <f t="shared" si="18"/>
        <v>0.1099826716177717</v>
      </c>
      <c r="G574" s="1433">
        <f t="shared" si="19"/>
        <v>0.10730657695292736</v>
      </c>
    </row>
    <row r="575" spans="1:7">
      <c r="A575" s="1430" t="s">
        <v>5907</v>
      </c>
      <c r="B575" s="1430" t="s">
        <v>5262</v>
      </c>
      <c r="C575" s="1431">
        <v>-684.4</v>
      </c>
      <c r="D575" s="1431">
        <v>-198.01</v>
      </c>
      <c r="E575" s="1432">
        <v>-198.01</v>
      </c>
      <c r="F575" s="1433">
        <f t="shared" si="18"/>
        <v>0.28931911163062535</v>
      </c>
      <c r="G575" s="1433">
        <f t="shared" si="19"/>
        <v>0.28931911163062535</v>
      </c>
    </row>
    <row r="576" spans="1:7">
      <c r="A576" s="1430" t="s">
        <v>5908</v>
      </c>
      <c r="B576" s="1430" t="s">
        <v>5297</v>
      </c>
      <c r="C576" s="1431">
        <v>-144484.96</v>
      </c>
      <c r="D576" s="1431">
        <v>-93277.53</v>
      </c>
      <c r="E576" s="1432">
        <v>-93277.53</v>
      </c>
      <c r="F576" s="1433">
        <f t="shared" si="18"/>
        <v>0.64558643335610855</v>
      </c>
      <c r="G576" s="1433">
        <f t="shared" si="19"/>
        <v>0.64558643335610855</v>
      </c>
    </row>
    <row r="577" spans="1:7">
      <c r="A577" s="1430" t="s">
        <v>5909</v>
      </c>
      <c r="B577" s="1430" t="s">
        <v>5326</v>
      </c>
      <c r="C577" s="1431">
        <v>-136956.24</v>
      </c>
      <c r="D577" s="1431">
        <v>-73767.06</v>
      </c>
      <c r="E577" s="1432">
        <v>-73767.06</v>
      </c>
      <c r="F577" s="1433">
        <f t="shared" si="18"/>
        <v>0.53861773658505818</v>
      </c>
      <c r="G577" s="1433">
        <f t="shared" si="19"/>
        <v>0.53861773658505818</v>
      </c>
    </row>
    <row r="578" spans="1:7">
      <c r="A578" s="1430" t="s">
        <v>5910</v>
      </c>
      <c r="B578" s="1430" t="s">
        <v>5329</v>
      </c>
      <c r="C578" s="1431">
        <v>-5829332.4400000004</v>
      </c>
      <c r="D578" s="1431">
        <v>-4152715.64</v>
      </c>
      <c r="E578" s="1432">
        <v>-4140903.42</v>
      </c>
      <c r="F578" s="1433">
        <f t="shared" si="18"/>
        <v>0.71238270981162288</v>
      </c>
      <c r="G578" s="1433">
        <f t="shared" si="19"/>
        <v>0.71035636800978186</v>
      </c>
    </row>
    <row r="579" spans="1:7">
      <c r="A579" s="1430" t="s">
        <v>5911</v>
      </c>
      <c r="B579" s="1430" t="s">
        <v>5222</v>
      </c>
      <c r="C579" s="1431">
        <v>-6608812.8700000001</v>
      </c>
      <c r="D579" s="1431">
        <v>-2263668.77</v>
      </c>
      <c r="E579" s="1432">
        <v>-2263668.77</v>
      </c>
      <c r="F579" s="1433">
        <f t="shared" si="18"/>
        <v>0.34252275174497415</v>
      </c>
      <c r="G579" s="1433">
        <f t="shared" si="19"/>
        <v>0.34252275174497415</v>
      </c>
    </row>
    <row r="580" spans="1:7">
      <c r="A580" s="1430" t="s">
        <v>5912</v>
      </c>
      <c r="B580" s="1430" t="s">
        <v>5913</v>
      </c>
      <c r="C580" s="1431">
        <v>-127283.83</v>
      </c>
      <c r="D580" s="1431">
        <v>-77081.789999999994</v>
      </c>
      <c r="E580" s="1432">
        <v>-77081.789999999994</v>
      </c>
      <c r="F580" s="1433">
        <f t="shared" si="18"/>
        <v>0.605589806654938</v>
      </c>
      <c r="G580" s="1433">
        <f t="shared" si="19"/>
        <v>0.605589806654938</v>
      </c>
    </row>
    <row r="581" spans="1:7">
      <c r="A581" s="1430" t="s">
        <v>5914</v>
      </c>
      <c r="B581" s="1430" t="s">
        <v>5914</v>
      </c>
      <c r="C581" s="1431">
        <v>-315343.69</v>
      </c>
      <c r="D581" s="1431">
        <v>-102476.02</v>
      </c>
      <c r="E581" s="1432">
        <v>-100945.63</v>
      </c>
      <c r="F581" s="1433">
        <f t="shared" ref="F581:F644" si="20">IFERROR(D581/C581,"")</f>
        <v>0.32496613456892065</v>
      </c>
      <c r="G581" s="1433">
        <f t="shared" ref="G581:G644" si="21">IFERROR(E581/C581,"")</f>
        <v>0.32011304871836821</v>
      </c>
    </row>
    <row r="582" spans="1:7">
      <c r="A582" s="1430" t="s">
        <v>5915</v>
      </c>
      <c r="B582" s="1430" t="s">
        <v>5916</v>
      </c>
      <c r="C582" s="1431">
        <v>-955762</v>
      </c>
      <c r="D582" s="1431">
        <v>-234070.41</v>
      </c>
      <c r="E582" s="1432">
        <v>-234070.41</v>
      </c>
      <c r="F582" s="1433">
        <f t="shared" si="20"/>
        <v>0.24490449505211548</v>
      </c>
      <c r="G582" s="1433">
        <f t="shared" si="21"/>
        <v>0.24490449505211548</v>
      </c>
    </row>
    <row r="583" spans="1:7">
      <c r="A583" s="1430" t="s">
        <v>5917</v>
      </c>
      <c r="B583" s="1430" t="s">
        <v>5918</v>
      </c>
      <c r="C583" s="1431">
        <v>-1012286.85</v>
      </c>
      <c r="D583" s="1431">
        <v>-438172.24</v>
      </c>
      <c r="E583" s="1432">
        <v>-438172.24</v>
      </c>
      <c r="F583" s="1433">
        <f t="shared" si="20"/>
        <v>0.43285382991984928</v>
      </c>
      <c r="G583" s="1433">
        <f t="shared" si="21"/>
        <v>0.43285382991984928</v>
      </c>
    </row>
    <row r="584" spans="1:7">
      <c r="A584" s="1430" t="s">
        <v>5919</v>
      </c>
      <c r="B584" s="1430" t="s">
        <v>5919</v>
      </c>
      <c r="C584" s="1431"/>
      <c r="D584" s="1431"/>
      <c r="E584" s="1432">
        <v>14154.92</v>
      </c>
      <c r="F584" s="1433" t="str">
        <f t="shared" si="20"/>
        <v/>
      </c>
      <c r="G584" s="1433" t="str">
        <f t="shared" si="21"/>
        <v/>
      </c>
    </row>
    <row r="585" spans="1:7">
      <c r="A585" s="1430" t="s">
        <v>5920</v>
      </c>
      <c r="B585" s="1430" t="s">
        <v>5686</v>
      </c>
      <c r="C585" s="1431">
        <v>-91098.76</v>
      </c>
      <c r="D585" s="1431">
        <v>-14598.41</v>
      </c>
      <c r="E585" s="1432">
        <v>-14598.41</v>
      </c>
      <c r="F585" s="1433">
        <f t="shared" si="20"/>
        <v>0.16024817461840316</v>
      </c>
      <c r="G585" s="1433">
        <f t="shared" si="21"/>
        <v>0.16024817461840316</v>
      </c>
    </row>
    <row r="586" spans="1:7">
      <c r="A586" s="1430" t="s">
        <v>5921</v>
      </c>
      <c r="B586" s="1430" t="s">
        <v>5922</v>
      </c>
      <c r="C586" s="1431">
        <v>-102960.71</v>
      </c>
      <c r="D586" s="1431">
        <v>-65485.71</v>
      </c>
      <c r="E586" s="1432">
        <v>-65485.71</v>
      </c>
      <c r="F586" s="1433">
        <f t="shared" si="20"/>
        <v>0.63602620844397828</v>
      </c>
      <c r="G586" s="1433">
        <f t="shared" si="21"/>
        <v>0.63602620844397828</v>
      </c>
    </row>
    <row r="587" spans="1:7">
      <c r="A587" s="1430" t="s">
        <v>5923</v>
      </c>
      <c r="B587" s="1430" t="s">
        <v>5326</v>
      </c>
      <c r="C587" s="1431">
        <v>-1155736.8799999999</v>
      </c>
      <c r="D587" s="1431">
        <v>-747298.27</v>
      </c>
      <c r="E587" s="1432">
        <v>-781985.31</v>
      </c>
      <c r="F587" s="1433">
        <f t="shared" si="20"/>
        <v>0.64659896463631072</v>
      </c>
      <c r="G587" s="1433">
        <f t="shared" si="21"/>
        <v>0.67661188591645538</v>
      </c>
    </row>
    <row r="588" spans="1:7">
      <c r="A588" s="1430" t="s">
        <v>5924</v>
      </c>
      <c r="B588" s="1430" t="s">
        <v>5924</v>
      </c>
      <c r="C588" s="1431">
        <v>-173138.41</v>
      </c>
      <c r="D588" s="1431">
        <v>-58674.44</v>
      </c>
      <c r="E588" s="1432">
        <v>-58674.44</v>
      </c>
      <c r="F588" s="1433">
        <f t="shared" si="20"/>
        <v>0.33888748314137807</v>
      </c>
      <c r="G588" s="1433">
        <f t="shared" si="21"/>
        <v>0.33888748314137807</v>
      </c>
    </row>
    <row r="589" spans="1:7">
      <c r="A589" s="1430" t="s">
        <v>5925</v>
      </c>
      <c r="B589" s="1430" t="s">
        <v>5190</v>
      </c>
      <c r="C589" s="1431">
        <v>-17761.84</v>
      </c>
      <c r="D589" s="1431">
        <v>-10094.030000000001</v>
      </c>
      <c r="E589" s="1432">
        <v>-10094.030000000001</v>
      </c>
      <c r="F589" s="1433">
        <f t="shared" si="20"/>
        <v>0.56829866725519429</v>
      </c>
      <c r="G589" s="1433">
        <f t="shared" si="21"/>
        <v>0.56829866725519429</v>
      </c>
    </row>
    <row r="590" spans="1:7">
      <c r="A590" s="1430" t="s">
        <v>5926</v>
      </c>
      <c r="B590" s="1430" t="s">
        <v>5926</v>
      </c>
      <c r="C590" s="1431">
        <v>-337977.55</v>
      </c>
      <c r="D590" s="1431">
        <v>-264999.58</v>
      </c>
      <c r="E590" s="1432">
        <v>-264999.58</v>
      </c>
      <c r="F590" s="1433">
        <f t="shared" si="20"/>
        <v>0.78407450435687231</v>
      </c>
      <c r="G590" s="1433">
        <f t="shared" si="21"/>
        <v>0.78407450435687231</v>
      </c>
    </row>
    <row r="591" spans="1:7">
      <c r="A591" s="1430" t="s">
        <v>5927</v>
      </c>
      <c r="B591" s="1430" t="s">
        <v>5926</v>
      </c>
      <c r="C591" s="1431">
        <v>-1212222.52</v>
      </c>
      <c r="D591" s="1431">
        <v>-1003304.51</v>
      </c>
      <c r="E591" s="1432">
        <v>-1003304.51</v>
      </c>
      <c r="F591" s="1433">
        <f t="shared" si="20"/>
        <v>0.82765704600175216</v>
      </c>
      <c r="G591" s="1433">
        <f t="shared" si="21"/>
        <v>0.82765704600175216</v>
      </c>
    </row>
    <row r="592" spans="1:7">
      <c r="A592" s="1430" t="s">
        <v>5928</v>
      </c>
      <c r="B592" s="1430" t="s">
        <v>5329</v>
      </c>
      <c r="C592" s="1431">
        <v>-8696527.9499999993</v>
      </c>
      <c r="D592" s="1431">
        <v>-6960569.5700000003</v>
      </c>
      <c r="E592" s="1432">
        <v>-6940613.8600000003</v>
      </c>
      <c r="F592" s="1433">
        <f t="shared" si="20"/>
        <v>0.80038489038605354</v>
      </c>
      <c r="G592" s="1433">
        <f t="shared" si="21"/>
        <v>0.79809021484257991</v>
      </c>
    </row>
    <row r="593" spans="1:7">
      <c r="A593" s="1430" t="s">
        <v>5929</v>
      </c>
      <c r="B593" s="1430" t="s">
        <v>5190</v>
      </c>
      <c r="C593" s="1431">
        <v>-369426.6</v>
      </c>
      <c r="D593" s="1431">
        <v>-206390.59</v>
      </c>
      <c r="E593" s="1432">
        <v>-206390.59</v>
      </c>
      <c r="F593" s="1433">
        <f t="shared" si="20"/>
        <v>0.55867820563002235</v>
      </c>
      <c r="G593" s="1433">
        <f t="shared" si="21"/>
        <v>0.55867820563002235</v>
      </c>
    </row>
    <row r="594" spans="1:7">
      <c r="A594" s="1430" t="s">
        <v>5930</v>
      </c>
      <c r="B594" s="1430" t="s">
        <v>5930</v>
      </c>
      <c r="C594" s="1431">
        <v>-127724.29</v>
      </c>
      <c r="D594" s="1431">
        <v>-55901.62</v>
      </c>
      <c r="E594" s="1432">
        <v>-42357.45</v>
      </c>
      <c r="F594" s="1433">
        <f t="shared" si="20"/>
        <v>0.43767414952942785</v>
      </c>
      <c r="G594" s="1433">
        <f t="shared" si="21"/>
        <v>0.33163190807324117</v>
      </c>
    </row>
    <row r="595" spans="1:7">
      <c r="A595" s="1430" t="s">
        <v>5931</v>
      </c>
      <c r="B595" s="1430" t="s">
        <v>5190</v>
      </c>
      <c r="C595" s="1431">
        <v>-635321.02</v>
      </c>
      <c r="D595" s="1431">
        <v>-361912.77</v>
      </c>
      <c r="E595" s="1432">
        <v>-361912.77</v>
      </c>
      <c r="F595" s="1433">
        <f t="shared" si="20"/>
        <v>0.56965338562227963</v>
      </c>
      <c r="G595" s="1433">
        <f t="shared" si="21"/>
        <v>0.56965338562227963</v>
      </c>
    </row>
    <row r="596" spans="1:7">
      <c r="A596" s="1430" t="s">
        <v>5932</v>
      </c>
      <c r="B596" s="1430" t="s">
        <v>5933</v>
      </c>
      <c r="C596" s="1431">
        <v>-106260</v>
      </c>
      <c r="D596" s="1431">
        <v>-63239.91</v>
      </c>
      <c r="E596" s="1432">
        <v>-63239.91</v>
      </c>
      <c r="F596" s="1433">
        <f t="shared" si="20"/>
        <v>0.59514313946922648</v>
      </c>
      <c r="G596" s="1433">
        <f t="shared" si="21"/>
        <v>0.59514313946922648</v>
      </c>
    </row>
    <row r="597" spans="1:7">
      <c r="A597" s="1430" t="s">
        <v>5934</v>
      </c>
      <c r="B597" s="1430" t="s">
        <v>5190</v>
      </c>
      <c r="C597" s="1431">
        <v>-203177.9</v>
      </c>
      <c r="D597" s="1431">
        <v>-115574.8</v>
      </c>
      <c r="E597" s="1432">
        <v>-115574.8</v>
      </c>
      <c r="F597" s="1433">
        <f t="shared" si="20"/>
        <v>0.56883548850539356</v>
      </c>
      <c r="G597" s="1433">
        <f t="shared" si="21"/>
        <v>0.56883548850539356</v>
      </c>
    </row>
    <row r="598" spans="1:7">
      <c r="A598" s="1430" t="s">
        <v>5935</v>
      </c>
      <c r="B598" s="1430" t="s">
        <v>5266</v>
      </c>
      <c r="C598" s="1431">
        <v>-11688852.869999999</v>
      </c>
      <c r="D598" s="1431">
        <v>-9852227.8900000006</v>
      </c>
      <c r="E598" s="1432">
        <v>-9851806.1600000001</v>
      </c>
      <c r="F598" s="1433">
        <f t="shared" si="20"/>
        <v>0.84287380460457462</v>
      </c>
      <c r="G598" s="1433">
        <f t="shared" si="21"/>
        <v>0.84283772493065878</v>
      </c>
    </row>
    <row r="599" spans="1:7">
      <c r="A599" s="1430" t="s">
        <v>5936</v>
      </c>
      <c r="B599" s="1430" t="s">
        <v>5297</v>
      </c>
      <c r="C599" s="1431">
        <v>-255630.09</v>
      </c>
      <c r="D599" s="1431">
        <v>-120130.65</v>
      </c>
      <c r="E599" s="1432">
        <v>-120130.65</v>
      </c>
      <c r="F599" s="1433">
        <f t="shared" si="20"/>
        <v>0.46993939563218085</v>
      </c>
      <c r="G599" s="1433">
        <f t="shared" si="21"/>
        <v>0.46993939563218085</v>
      </c>
    </row>
    <row r="600" spans="1:7">
      <c r="A600" s="1430" t="s">
        <v>5937</v>
      </c>
      <c r="B600" s="1430" t="s">
        <v>5266</v>
      </c>
      <c r="C600" s="1431">
        <v>-727382.68</v>
      </c>
      <c r="D600" s="1431">
        <v>-609768.47</v>
      </c>
      <c r="E600" s="1432">
        <v>-605307.51</v>
      </c>
      <c r="F600" s="1433">
        <f t="shared" si="20"/>
        <v>0.83830490712261652</v>
      </c>
      <c r="G600" s="1433">
        <f t="shared" si="21"/>
        <v>0.83217201432401433</v>
      </c>
    </row>
    <row r="601" spans="1:7">
      <c r="A601" s="1430" t="s">
        <v>5938</v>
      </c>
      <c r="B601" s="1430" t="s">
        <v>5938</v>
      </c>
      <c r="C601" s="1431">
        <v>-113831</v>
      </c>
      <c r="D601" s="1431">
        <v>-51843</v>
      </c>
      <c r="E601" s="1432">
        <v>-51843</v>
      </c>
      <c r="F601" s="1433">
        <f t="shared" si="20"/>
        <v>0.45543832523653488</v>
      </c>
      <c r="G601" s="1433">
        <f t="shared" si="21"/>
        <v>0.45543832523653488</v>
      </c>
    </row>
    <row r="602" spans="1:7">
      <c r="A602" s="1430" t="s">
        <v>5939</v>
      </c>
      <c r="B602" s="1430" t="s">
        <v>5297</v>
      </c>
      <c r="C602" s="1431">
        <v>-299919.71000000002</v>
      </c>
      <c r="D602" s="1431">
        <v>-204698.99</v>
      </c>
      <c r="E602" s="1432">
        <v>-204698.99</v>
      </c>
      <c r="F602" s="1433">
        <f t="shared" si="20"/>
        <v>0.68251262979682126</v>
      </c>
      <c r="G602" s="1433">
        <f t="shared" si="21"/>
        <v>0.68251262979682126</v>
      </c>
    </row>
    <row r="603" spans="1:7">
      <c r="A603" s="1430" t="s">
        <v>5940</v>
      </c>
      <c r="B603" s="1430" t="s">
        <v>5940</v>
      </c>
      <c r="C603" s="1431">
        <v>-48642.61</v>
      </c>
      <c r="D603" s="1431">
        <v>-6791.98</v>
      </c>
      <c r="E603" s="1432">
        <v>-6791.98</v>
      </c>
      <c r="F603" s="1433">
        <f t="shared" si="20"/>
        <v>0.13963025421538852</v>
      </c>
      <c r="G603" s="1433">
        <f t="shared" si="21"/>
        <v>0.13963025421538852</v>
      </c>
    </row>
    <row r="604" spans="1:7">
      <c r="A604" s="1430" t="s">
        <v>5941</v>
      </c>
      <c r="B604" s="1430" t="s">
        <v>5942</v>
      </c>
      <c r="C604" s="1431">
        <v>-22301269.420000002</v>
      </c>
      <c r="D604" s="1431">
        <v>-13942650.41</v>
      </c>
      <c r="E604" s="1432">
        <v>-13942650.41</v>
      </c>
      <c r="F604" s="1433">
        <f t="shared" si="20"/>
        <v>0.62519537105345635</v>
      </c>
      <c r="G604" s="1433">
        <f t="shared" si="21"/>
        <v>0.62519537105345635</v>
      </c>
    </row>
    <row r="605" spans="1:7">
      <c r="A605" s="1430" t="s">
        <v>5943</v>
      </c>
      <c r="B605" s="1430" t="s">
        <v>5944</v>
      </c>
      <c r="C605" s="1431">
        <v>-467418</v>
      </c>
      <c r="D605" s="1431">
        <v>-185074</v>
      </c>
      <c r="E605" s="1432">
        <v>-185074</v>
      </c>
      <c r="F605" s="1433">
        <f t="shared" si="20"/>
        <v>0.39594966389826663</v>
      </c>
      <c r="G605" s="1433">
        <f t="shared" si="21"/>
        <v>0.39594966389826663</v>
      </c>
    </row>
    <row r="606" spans="1:7">
      <c r="A606" s="1430" t="s">
        <v>5945</v>
      </c>
      <c r="B606" s="1430" t="s">
        <v>5945</v>
      </c>
      <c r="C606" s="1431">
        <v>-50304.55</v>
      </c>
      <c r="D606" s="1431">
        <v>-15832.91</v>
      </c>
      <c r="E606" s="1432">
        <v>-15832.91</v>
      </c>
      <c r="F606" s="1433">
        <f t="shared" si="20"/>
        <v>0.31474111188749326</v>
      </c>
      <c r="G606" s="1433">
        <f t="shared" si="21"/>
        <v>0.31474111188749326</v>
      </c>
    </row>
    <row r="607" spans="1:7">
      <c r="A607" s="1430" t="s">
        <v>5946</v>
      </c>
      <c r="B607" s="1430" t="s">
        <v>5266</v>
      </c>
      <c r="C607" s="1431">
        <v>-201897.9</v>
      </c>
      <c r="D607" s="1431">
        <v>-107497.32</v>
      </c>
      <c r="E607" s="1432">
        <v>-107497.32</v>
      </c>
      <c r="F607" s="1433">
        <f t="shared" si="20"/>
        <v>0.53243406692194428</v>
      </c>
      <c r="G607" s="1433">
        <f t="shared" si="21"/>
        <v>0.53243406692194428</v>
      </c>
    </row>
    <row r="608" spans="1:7">
      <c r="A608" s="1430" t="s">
        <v>5947</v>
      </c>
      <c r="B608" s="1430" t="s">
        <v>5329</v>
      </c>
      <c r="C608" s="1431">
        <v>-24742381.18</v>
      </c>
      <c r="D608" s="1431">
        <v>-13169499.93</v>
      </c>
      <c r="E608" s="1432">
        <v>-13066956.73</v>
      </c>
      <c r="F608" s="1433">
        <f t="shared" si="20"/>
        <v>0.53226485495443332</v>
      </c>
      <c r="G608" s="1433">
        <f t="shared" si="21"/>
        <v>0.52812041957232514</v>
      </c>
    </row>
    <row r="609" spans="1:7">
      <c r="A609" s="1430" t="s">
        <v>5948</v>
      </c>
      <c r="B609" s="1430" t="s">
        <v>5948</v>
      </c>
      <c r="C609" s="1431">
        <v>-49284</v>
      </c>
      <c r="D609" s="1431">
        <v>-30971.23</v>
      </c>
      <c r="E609" s="1432">
        <v>-30971.23</v>
      </c>
      <c r="F609" s="1433">
        <f t="shared" si="20"/>
        <v>0.6284236263290317</v>
      </c>
      <c r="G609" s="1433">
        <f t="shared" si="21"/>
        <v>0.6284236263290317</v>
      </c>
    </row>
    <row r="610" spans="1:7">
      <c r="A610" s="1430" t="s">
        <v>5949</v>
      </c>
      <c r="B610" s="1430" t="s">
        <v>5949</v>
      </c>
      <c r="C610" s="1431">
        <v>-78417.27</v>
      </c>
      <c r="D610" s="1431">
        <v>-52490.09</v>
      </c>
      <c r="E610" s="1432">
        <v>-21646.03</v>
      </c>
      <c r="F610" s="1433">
        <f t="shared" si="20"/>
        <v>0.66936900506737862</v>
      </c>
      <c r="G610" s="1433">
        <f t="shared" si="21"/>
        <v>0.27603651593583911</v>
      </c>
    </row>
    <row r="611" spans="1:7">
      <c r="A611" s="1430" t="s">
        <v>5950</v>
      </c>
      <c r="B611" s="1430" t="s">
        <v>5950</v>
      </c>
      <c r="C611" s="1431">
        <v>-422906.43</v>
      </c>
      <c r="D611" s="1431">
        <v>-223928.08</v>
      </c>
      <c r="E611" s="1432">
        <v>-223928.08</v>
      </c>
      <c r="F611" s="1433">
        <f t="shared" si="20"/>
        <v>0.52949793172924797</v>
      </c>
      <c r="G611" s="1433">
        <f t="shared" si="21"/>
        <v>0.52949793172924797</v>
      </c>
    </row>
    <row r="612" spans="1:7">
      <c r="A612" s="1430" t="s">
        <v>5895</v>
      </c>
      <c r="B612" s="1430" t="s">
        <v>5895</v>
      </c>
      <c r="C612" s="1431">
        <v>-3469801.81</v>
      </c>
      <c r="D612" s="1431">
        <v>-2327468.2999999998</v>
      </c>
      <c r="E612" s="1432">
        <v>-2309574.9</v>
      </c>
      <c r="F612" s="1433">
        <f t="shared" si="20"/>
        <v>0.67077845578736373</v>
      </c>
      <c r="G612" s="1433">
        <f t="shared" si="21"/>
        <v>0.66562156182632226</v>
      </c>
    </row>
    <row r="613" spans="1:7">
      <c r="A613" s="1430" t="s">
        <v>5951</v>
      </c>
      <c r="B613" s="1430" t="s">
        <v>5207</v>
      </c>
      <c r="C613" s="1431">
        <v>-2872120</v>
      </c>
      <c r="D613" s="1431">
        <v>-1414675</v>
      </c>
      <c r="E613" s="1432">
        <v>-1414675</v>
      </c>
      <c r="F613" s="1433">
        <f t="shared" si="20"/>
        <v>0.49255428046181915</v>
      </c>
      <c r="G613" s="1433">
        <f t="shared" si="21"/>
        <v>0.49255428046181915</v>
      </c>
    </row>
    <row r="614" spans="1:7">
      <c r="A614" s="1430" t="s">
        <v>5952</v>
      </c>
      <c r="B614" s="1430" t="s">
        <v>5952</v>
      </c>
      <c r="C614" s="1431">
        <v>-668102.67000000004</v>
      </c>
      <c r="D614" s="1431">
        <v>-373724.67</v>
      </c>
      <c r="E614" s="1432">
        <v>-370497.14</v>
      </c>
      <c r="F614" s="1433">
        <f t="shared" si="20"/>
        <v>0.5593820931743918</v>
      </c>
      <c r="G614" s="1433">
        <f t="shared" si="21"/>
        <v>0.55455120393397017</v>
      </c>
    </row>
    <row r="615" spans="1:7">
      <c r="A615" s="1430" t="s">
        <v>5953</v>
      </c>
      <c r="B615" s="1430" t="s">
        <v>5953</v>
      </c>
      <c r="C615" s="1431">
        <v>-142682.16</v>
      </c>
      <c r="D615" s="1431">
        <v>-64329.53</v>
      </c>
      <c r="E615" s="1432">
        <v>-64329.53</v>
      </c>
      <c r="F615" s="1433">
        <f t="shared" si="20"/>
        <v>0.45085895812062277</v>
      </c>
      <c r="G615" s="1433">
        <f t="shared" si="21"/>
        <v>0.45085895812062277</v>
      </c>
    </row>
    <row r="616" spans="1:7">
      <c r="A616" s="1430" t="s">
        <v>5954</v>
      </c>
      <c r="B616" s="1430" t="s">
        <v>5954</v>
      </c>
      <c r="C616" s="1431">
        <v>-46157.39</v>
      </c>
      <c r="D616" s="1431">
        <v>-20197.18</v>
      </c>
      <c r="E616" s="1432">
        <v>-20197.18</v>
      </c>
      <c r="F616" s="1433">
        <f t="shared" si="20"/>
        <v>0.43757196843235724</v>
      </c>
      <c r="G616" s="1433">
        <f t="shared" si="21"/>
        <v>0.43757196843235724</v>
      </c>
    </row>
    <row r="617" spans="1:7">
      <c r="A617" s="1430" t="s">
        <v>5955</v>
      </c>
      <c r="B617" s="1430" t="s">
        <v>5954</v>
      </c>
      <c r="C617" s="1431">
        <v>-166034.4</v>
      </c>
      <c r="D617" s="1431">
        <v>-83657.850000000006</v>
      </c>
      <c r="E617" s="1432">
        <v>-83657.850000000006</v>
      </c>
      <c r="F617" s="1433">
        <f t="shared" si="20"/>
        <v>0.50385853774880396</v>
      </c>
      <c r="G617" s="1433">
        <f t="shared" si="21"/>
        <v>0.50385853774880396</v>
      </c>
    </row>
    <row r="618" spans="1:7">
      <c r="A618" s="1430" t="s">
        <v>5956</v>
      </c>
      <c r="B618" s="1430" t="s">
        <v>5957</v>
      </c>
      <c r="C618" s="1431">
        <v>-1868060.76</v>
      </c>
      <c r="D618" s="1431">
        <v>-944070.91</v>
      </c>
      <c r="E618" s="1432">
        <v>-944070.91</v>
      </c>
      <c r="F618" s="1433">
        <f t="shared" si="20"/>
        <v>0.50537484123375087</v>
      </c>
      <c r="G618" s="1433">
        <f t="shared" si="21"/>
        <v>0.50537484123375087</v>
      </c>
    </row>
    <row r="619" spans="1:7">
      <c r="A619" s="1430" t="s">
        <v>5958</v>
      </c>
      <c r="B619" s="1430" t="s">
        <v>5190</v>
      </c>
      <c r="C619" s="1431">
        <v>-70988.05</v>
      </c>
      <c r="D619" s="1431">
        <v>-43158.91</v>
      </c>
      <c r="E619" s="1432">
        <v>-43158.91</v>
      </c>
      <c r="F619" s="1433">
        <f t="shared" si="20"/>
        <v>0.60797429989977192</v>
      </c>
      <c r="G619" s="1433">
        <f t="shared" si="21"/>
        <v>0.60797429989977192</v>
      </c>
    </row>
    <row r="620" spans="1:7">
      <c r="A620" s="1430" t="s">
        <v>5255</v>
      </c>
      <c r="B620" s="1430" t="s">
        <v>5255</v>
      </c>
      <c r="C620" s="1431">
        <v>-831042.43</v>
      </c>
      <c r="D620" s="1431">
        <v>-274032.25</v>
      </c>
      <c r="E620" s="1432">
        <v>-274032.25</v>
      </c>
      <c r="F620" s="1433">
        <f t="shared" si="20"/>
        <v>0.32974519724582529</v>
      </c>
      <c r="G620" s="1433">
        <f t="shared" si="21"/>
        <v>0.32974519724582529</v>
      </c>
    </row>
    <row r="621" spans="1:7">
      <c r="A621" s="1430" t="s">
        <v>5959</v>
      </c>
      <c r="B621" s="1430" t="s">
        <v>5190</v>
      </c>
      <c r="C621" s="1431">
        <v>-90238.11</v>
      </c>
      <c r="D621" s="1431">
        <v>-40285.14</v>
      </c>
      <c r="E621" s="1432">
        <v>-40285.14</v>
      </c>
      <c r="F621" s="1433">
        <f t="shared" si="20"/>
        <v>0.44643155757584019</v>
      </c>
      <c r="G621" s="1433">
        <f t="shared" si="21"/>
        <v>0.44643155757584019</v>
      </c>
    </row>
    <row r="622" spans="1:7">
      <c r="A622" s="1430" t="s">
        <v>5960</v>
      </c>
      <c r="B622" s="1430" t="s">
        <v>5255</v>
      </c>
      <c r="C622" s="1431">
        <v>-198145.55</v>
      </c>
      <c r="D622" s="1431">
        <v>-122645.55</v>
      </c>
      <c r="E622" s="1432">
        <v>-122645.55</v>
      </c>
      <c r="F622" s="1433">
        <f t="shared" si="20"/>
        <v>0.61896696645470972</v>
      </c>
      <c r="G622" s="1433">
        <f t="shared" si="21"/>
        <v>0.61896696645470972</v>
      </c>
    </row>
    <row r="623" spans="1:7">
      <c r="A623" s="1430" t="s">
        <v>5961</v>
      </c>
      <c r="B623" s="1430" t="s">
        <v>5962</v>
      </c>
      <c r="C623" s="1431">
        <v>-1285330.08</v>
      </c>
      <c r="D623" s="1431">
        <v>-498942.54</v>
      </c>
      <c r="E623" s="1432">
        <v>-495853.31</v>
      </c>
      <c r="F623" s="1433">
        <f t="shared" si="20"/>
        <v>0.38818241925840558</v>
      </c>
      <c r="G623" s="1433">
        <f t="shared" si="21"/>
        <v>0.3857789665982142</v>
      </c>
    </row>
    <row r="624" spans="1:7">
      <c r="A624" s="1430" t="s">
        <v>5963</v>
      </c>
      <c r="B624" s="1430" t="s">
        <v>5190</v>
      </c>
      <c r="C624" s="1431">
        <v>-133941.76000000001</v>
      </c>
      <c r="D624" s="1431">
        <v>-76255.77</v>
      </c>
      <c r="E624" s="1432">
        <v>-76255.77</v>
      </c>
      <c r="F624" s="1433">
        <f t="shared" si="20"/>
        <v>0.56932035236807399</v>
      </c>
      <c r="G624" s="1433">
        <f t="shared" si="21"/>
        <v>0.56932035236807399</v>
      </c>
    </row>
    <row r="625" spans="1:7">
      <c r="A625" s="1430" t="s">
        <v>5964</v>
      </c>
      <c r="B625" s="1430" t="s">
        <v>5266</v>
      </c>
      <c r="C625" s="1431">
        <v>-99102</v>
      </c>
      <c r="D625" s="1431">
        <v>-59085</v>
      </c>
      <c r="E625" s="1432">
        <v>-59085</v>
      </c>
      <c r="F625" s="1433">
        <f t="shared" si="20"/>
        <v>0.59620391112187443</v>
      </c>
      <c r="G625" s="1433">
        <f t="shared" si="21"/>
        <v>0.59620391112187443</v>
      </c>
    </row>
    <row r="626" spans="1:7">
      <c r="A626" s="1430" t="s">
        <v>5965</v>
      </c>
      <c r="B626" s="1430" t="s">
        <v>5965</v>
      </c>
      <c r="C626" s="1431">
        <v>-300138.99</v>
      </c>
      <c r="D626" s="1431">
        <v>-98805.72</v>
      </c>
      <c r="E626" s="1432">
        <v>-98805.72</v>
      </c>
      <c r="F626" s="1433">
        <f t="shared" si="20"/>
        <v>0.32919988169481079</v>
      </c>
      <c r="G626" s="1433">
        <f t="shared" si="21"/>
        <v>0.32919988169481079</v>
      </c>
    </row>
    <row r="627" spans="1:7">
      <c r="A627" s="1430" t="s">
        <v>5966</v>
      </c>
      <c r="B627" s="1430" t="s">
        <v>5965</v>
      </c>
      <c r="C627" s="1431">
        <v>-87995.67</v>
      </c>
      <c r="D627" s="1431">
        <v>-51950.05</v>
      </c>
      <c r="E627" s="1432">
        <v>-51950.05</v>
      </c>
      <c r="F627" s="1433">
        <f t="shared" si="20"/>
        <v>0.59037052618611807</v>
      </c>
      <c r="G627" s="1433">
        <f t="shared" si="21"/>
        <v>0.59037052618611807</v>
      </c>
    </row>
    <row r="628" spans="1:7">
      <c r="A628" s="1430" t="s">
        <v>5967</v>
      </c>
      <c r="B628" s="1430" t="s">
        <v>5190</v>
      </c>
      <c r="C628" s="1431">
        <v>-65941.16</v>
      </c>
      <c r="D628" s="1431">
        <v>-37439.32</v>
      </c>
      <c r="E628" s="1432">
        <v>-37439.32</v>
      </c>
      <c r="F628" s="1433">
        <f t="shared" si="20"/>
        <v>0.56776859855058659</v>
      </c>
      <c r="G628" s="1433">
        <f t="shared" si="21"/>
        <v>0.56776859855058659</v>
      </c>
    </row>
    <row r="629" spans="1:7">
      <c r="A629" s="1430" t="s">
        <v>5968</v>
      </c>
      <c r="B629" s="1430" t="s">
        <v>5957</v>
      </c>
      <c r="C629" s="1431">
        <v>-1717680.27</v>
      </c>
      <c r="D629" s="1431">
        <v>-432838.55</v>
      </c>
      <c r="E629" s="1432">
        <v>-432838.55</v>
      </c>
      <c r="F629" s="1433">
        <f t="shared" si="20"/>
        <v>0.25199017393382528</v>
      </c>
      <c r="G629" s="1433">
        <f t="shared" si="21"/>
        <v>0.25199017393382528</v>
      </c>
    </row>
    <row r="630" spans="1:7">
      <c r="A630" s="1430" t="s">
        <v>5969</v>
      </c>
      <c r="B630" s="1430" t="s">
        <v>5190</v>
      </c>
      <c r="C630" s="1431">
        <v>-30863.31</v>
      </c>
      <c r="D630" s="1431">
        <v>-23854.67</v>
      </c>
      <c r="E630" s="1432">
        <v>-23854.67</v>
      </c>
      <c r="F630" s="1433">
        <f t="shared" si="20"/>
        <v>0.7729135339015808</v>
      </c>
      <c r="G630" s="1433">
        <f t="shared" si="21"/>
        <v>0.7729135339015808</v>
      </c>
    </row>
    <row r="631" spans="1:7">
      <c r="A631" s="1430" t="s">
        <v>5970</v>
      </c>
      <c r="B631" s="1430" t="s">
        <v>5970</v>
      </c>
      <c r="C631" s="1431">
        <v>-34303979.369999997</v>
      </c>
      <c r="D631" s="1431">
        <v>-27265271.489999998</v>
      </c>
      <c r="E631" s="1432">
        <v>-27122359.370000001</v>
      </c>
      <c r="F631" s="1433">
        <f t="shared" si="20"/>
        <v>0.79481366275087051</v>
      </c>
      <c r="G631" s="1433">
        <f t="shared" si="21"/>
        <v>0.79064761197120559</v>
      </c>
    </row>
    <row r="632" spans="1:7">
      <c r="A632" s="1430" t="s">
        <v>5971</v>
      </c>
      <c r="B632" s="1430" t="s">
        <v>5278</v>
      </c>
      <c r="C632" s="1431">
        <v>-1427713.52</v>
      </c>
      <c r="D632" s="1431">
        <v>-1154838.51</v>
      </c>
      <c r="E632" s="1432">
        <v>-1154838.51</v>
      </c>
      <c r="F632" s="1433">
        <f t="shared" si="20"/>
        <v>0.80887271418428541</v>
      </c>
      <c r="G632" s="1433">
        <f t="shared" si="21"/>
        <v>0.80887271418428541</v>
      </c>
    </row>
    <row r="633" spans="1:7">
      <c r="A633" s="1430" t="s">
        <v>5972</v>
      </c>
      <c r="B633" s="1430" t="s">
        <v>5266</v>
      </c>
      <c r="C633" s="1431">
        <v>-876083.41</v>
      </c>
      <c r="D633" s="1431">
        <v>-738649.83</v>
      </c>
      <c r="E633" s="1432">
        <v>-738649.83</v>
      </c>
      <c r="F633" s="1433">
        <f t="shared" si="20"/>
        <v>0.84312728853066621</v>
      </c>
      <c r="G633" s="1433">
        <f t="shared" si="21"/>
        <v>0.84312728853066621</v>
      </c>
    </row>
    <row r="634" spans="1:7">
      <c r="A634" s="1430" t="s">
        <v>5973</v>
      </c>
      <c r="B634" s="1430" t="s">
        <v>5253</v>
      </c>
      <c r="C634" s="1431">
        <v>-29853173.140000001</v>
      </c>
      <c r="D634" s="1431">
        <v>-19321034</v>
      </c>
      <c r="E634" s="1432">
        <v>-18946577.780000001</v>
      </c>
      <c r="F634" s="1433">
        <f t="shared" si="20"/>
        <v>0.64720202135269567</v>
      </c>
      <c r="G634" s="1433">
        <f t="shared" si="21"/>
        <v>0.63465875775240954</v>
      </c>
    </row>
    <row r="635" spans="1:7">
      <c r="A635" s="1430" t="s">
        <v>5974</v>
      </c>
      <c r="B635" s="1430" t="s">
        <v>5974</v>
      </c>
      <c r="C635" s="1431">
        <v>-856028.77</v>
      </c>
      <c r="D635" s="1431">
        <v>-716214.41</v>
      </c>
      <c r="E635" s="1432">
        <v>-417703.3</v>
      </c>
      <c r="F635" s="1433">
        <f t="shared" si="20"/>
        <v>0.83667095674833458</v>
      </c>
      <c r="G635" s="1433">
        <f t="shared" si="21"/>
        <v>0.48795474479204709</v>
      </c>
    </row>
    <row r="636" spans="1:7">
      <c r="A636" s="1430" t="s">
        <v>5975</v>
      </c>
      <c r="B636" s="1430" t="s">
        <v>5266</v>
      </c>
      <c r="C636" s="1431">
        <v>-26545814.699999999</v>
      </c>
      <c r="D636" s="1431">
        <v>-18233383.850000001</v>
      </c>
      <c r="E636" s="1432">
        <v>-18147093.34</v>
      </c>
      <c r="F636" s="1433">
        <f t="shared" si="20"/>
        <v>0.68686473013013238</v>
      </c>
      <c r="G636" s="1433">
        <f t="shared" si="21"/>
        <v>0.68361410433562619</v>
      </c>
    </row>
    <row r="637" spans="1:7">
      <c r="A637" s="1430" t="s">
        <v>5976</v>
      </c>
      <c r="B637" s="1430" t="s">
        <v>5190</v>
      </c>
      <c r="C637" s="1431">
        <v>-1682226.06</v>
      </c>
      <c r="D637" s="1431">
        <v>-659275.56999999995</v>
      </c>
      <c r="E637" s="1432">
        <v>1462425.55</v>
      </c>
      <c r="F637" s="1433">
        <f t="shared" si="20"/>
        <v>0.39190664422354743</v>
      </c>
      <c r="G637" s="1433">
        <f t="shared" si="21"/>
        <v>-0.86933949293354784</v>
      </c>
    </row>
    <row r="638" spans="1:7">
      <c r="A638" s="1430" t="s">
        <v>5977</v>
      </c>
      <c r="B638" s="1430" t="s">
        <v>5977</v>
      </c>
      <c r="C638" s="1431"/>
      <c r="D638" s="1431"/>
      <c r="E638" s="1432">
        <v>3533.93</v>
      </c>
      <c r="F638" s="1433" t="str">
        <f t="shared" si="20"/>
        <v/>
      </c>
      <c r="G638" s="1433" t="str">
        <f t="shared" si="21"/>
        <v/>
      </c>
    </row>
    <row r="639" spans="1:7">
      <c r="A639" s="1430" t="s">
        <v>5978</v>
      </c>
      <c r="B639" s="1430" t="s">
        <v>5190</v>
      </c>
      <c r="C639" s="1431">
        <v>-23694.41</v>
      </c>
      <c r="D639" s="1431">
        <v>-13478.02</v>
      </c>
      <c r="E639" s="1432">
        <v>-13478.02</v>
      </c>
      <c r="F639" s="1433">
        <f t="shared" si="20"/>
        <v>0.56882699337101028</v>
      </c>
      <c r="G639" s="1433">
        <f t="shared" si="21"/>
        <v>0.56882699337101028</v>
      </c>
    </row>
    <row r="640" spans="1:7">
      <c r="A640" s="1430" t="s">
        <v>5979</v>
      </c>
      <c r="B640" s="1430" t="s">
        <v>5190</v>
      </c>
      <c r="C640" s="1431">
        <v>-46643.88</v>
      </c>
      <c r="D640" s="1431">
        <v>-17572.169999999998</v>
      </c>
      <c r="E640" s="1432">
        <v>-17572.169999999998</v>
      </c>
      <c r="F640" s="1433">
        <f t="shared" si="20"/>
        <v>0.3767304520978958</v>
      </c>
      <c r="G640" s="1433">
        <f t="shared" si="21"/>
        <v>0.3767304520978958</v>
      </c>
    </row>
    <row r="641" spans="1:7">
      <c r="A641" s="1430" t="s">
        <v>5980</v>
      </c>
      <c r="B641" s="1430" t="s">
        <v>5190</v>
      </c>
      <c r="C641" s="1431">
        <v>-28373.41</v>
      </c>
      <c r="D641" s="1431">
        <v>-16157.5</v>
      </c>
      <c r="E641" s="1432">
        <v>-16157.5</v>
      </c>
      <c r="F641" s="1433">
        <f t="shared" si="20"/>
        <v>0.56945922256084125</v>
      </c>
      <c r="G641" s="1433">
        <f t="shared" si="21"/>
        <v>0.56945922256084125</v>
      </c>
    </row>
    <row r="642" spans="1:7">
      <c r="A642" s="1430" t="s">
        <v>5981</v>
      </c>
      <c r="B642" s="1430" t="s">
        <v>5982</v>
      </c>
      <c r="C642" s="1431"/>
      <c r="D642" s="1431"/>
      <c r="E642" s="1432">
        <v>1528</v>
      </c>
      <c r="F642" s="1433" t="str">
        <f t="shared" si="20"/>
        <v/>
      </c>
      <c r="G642" s="1433" t="str">
        <f t="shared" si="21"/>
        <v/>
      </c>
    </row>
    <row r="643" spans="1:7">
      <c r="A643" s="1430" t="s">
        <v>5983</v>
      </c>
      <c r="B643" s="1430" t="s">
        <v>5982</v>
      </c>
      <c r="C643" s="1431">
        <v>-27811.63</v>
      </c>
      <c r="D643" s="1431">
        <v>-11493.87</v>
      </c>
      <c r="E643" s="1432">
        <v>-9721.44</v>
      </c>
      <c r="F643" s="1433">
        <f t="shared" si="20"/>
        <v>0.41327566920745029</v>
      </c>
      <c r="G643" s="1433">
        <f t="shared" si="21"/>
        <v>0.34954585545687183</v>
      </c>
    </row>
    <row r="644" spans="1:7">
      <c r="A644" s="1430" t="s">
        <v>5984</v>
      </c>
      <c r="B644" s="1430" t="s">
        <v>5982</v>
      </c>
      <c r="C644" s="1431">
        <v>-3063764.28</v>
      </c>
      <c r="D644" s="1431">
        <v>-593060.52</v>
      </c>
      <c r="E644" s="1432">
        <v>-590978.06999999995</v>
      </c>
      <c r="F644" s="1433">
        <f t="shared" si="20"/>
        <v>0.19357250290808928</v>
      </c>
      <c r="G644" s="1433">
        <f t="shared" si="21"/>
        <v>0.19289279983380445</v>
      </c>
    </row>
    <row r="645" spans="1:7">
      <c r="A645" s="1430" t="s">
        <v>5985</v>
      </c>
      <c r="B645" s="1430" t="s">
        <v>5982</v>
      </c>
      <c r="C645" s="1431">
        <v>-11777128.050000001</v>
      </c>
      <c r="D645" s="1431">
        <v>-3562486.93</v>
      </c>
      <c r="E645" s="1432">
        <v>-3577706.23</v>
      </c>
      <c r="F645" s="1433">
        <f t="shared" ref="F645:F654" si="22">IFERROR(D645/C645,"")</f>
        <v>0.30249199251934772</v>
      </c>
      <c r="G645" s="1433">
        <f t="shared" ref="G645:G654" si="23">IFERROR(E645/C645,"")</f>
        <v>0.30378426852546619</v>
      </c>
    </row>
    <row r="646" spans="1:7">
      <c r="A646" s="1430" t="s">
        <v>5986</v>
      </c>
      <c r="B646" s="1430" t="s">
        <v>5253</v>
      </c>
      <c r="C646" s="1431">
        <v>-6183338.4900000002</v>
      </c>
      <c r="D646" s="1431">
        <v>-1401582.78</v>
      </c>
      <c r="E646" s="1432">
        <v>-1372258.98</v>
      </c>
      <c r="F646" s="1433">
        <f t="shared" si="22"/>
        <v>0.22667088050681825</v>
      </c>
      <c r="G646" s="1433">
        <f t="shared" si="23"/>
        <v>0.22192849093079489</v>
      </c>
    </row>
    <row r="647" spans="1:7">
      <c r="A647" s="1430" t="s">
        <v>5987</v>
      </c>
      <c r="B647" s="1430" t="s">
        <v>5987</v>
      </c>
      <c r="C647" s="1431"/>
      <c r="D647" s="1431"/>
      <c r="E647" s="1432">
        <v>79.48</v>
      </c>
      <c r="F647" s="1433" t="str">
        <f t="shared" si="22"/>
        <v/>
      </c>
      <c r="G647" s="1433" t="str">
        <f t="shared" si="23"/>
        <v/>
      </c>
    </row>
    <row r="648" spans="1:7">
      <c r="A648" s="1430" t="s">
        <v>5988</v>
      </c>
      <c r="B648" s="1430" t="s">
        <v>5989</v>
      </c>
      <c r="C648" s="1431">
        <v>-149.4</v>
      </c>
      <c r="D648" s="1431">
        <v>-102.1</v>
      </c>
      <c r="E648" s="1432">
        <v>-102.1</v>
      </c>
      <c r="F648" s="1433">
        <f t="shared" si="22"/>
        <v>0.68340026773761708</v>
      </c>
      <c r="G648" s="1433">
        <f t="shared" si="23"/>
        <v>0.68340026773761708</v>
      </c>
    </row>
    <row r="649" spans="1:7">
      <c r="A649" s="1430" t="s">
        <v>5990</v>
      </c>
      <c r="B649" s="1430" t="s">
        <v>5266</v>
      </c>
      <c r="C649" s="1431">
        <v>-150604</v>
      </c>
      <c r="D649" s="1431">
        <v>-136549</v>
      </c>
      <c r="E649" s="1432">
        <v>-136549</v>
      </c>
      <c r="F649" s="1433">
        <f t="shared" si="22"/>
        <v>0.90667578550370509</v>
      </c>
      <c r="G649" s="1433">
        <f t="shared" si="23"/>
        <v>0.90667578550370509</v>
      </c>
    </row>
    <row r="650" spans="1:7">
      <c r="A650" s="1430" t="s">
        <v>5991</v>
      </c>
      <c r="B650" s="1430" t="s">
        <v>5988</v>
      </c>
      <c r="C650" s="1431">
        <v>-62627.41</v>
      </c>
      <c r="D650" s="1431">
        <v>-17991.23</v>
      </c>
      <c r="E650" s="1432">
        <v>-17801.98</v>
      </c>
      <c r="F650" s="1433">
        <f t="shared" si="22"/>
        <v>0.28727405460324795</v>
      </c>
      <c r="G650" s="1433">
        <f t="shared" si="23"/>
        <v>0.28425221480498714</v>
      </c>
    </row>
    <row r="651" spans="1:7">
      <c r="A651" s="1430" t="s">
        <v>5992</v>
      </c>
      <c r="B651" s="1430" t="s">
        <v>5989</v>
      </c>
      <c r="C651" s="1431"/>
      <c r="D651" s="1431"/>
      <c r="E651" s="1432">
        <v>42.28</v>
      </c>
      <c r="F651" s="1433" t="str">
        <f t="shared" si="22"/>
        <v/>
      </c>
      <c r="G651" s="1433" t="str">
        <f t="shared" si="23"/>
        <v/>
      </c>
    </row>
    <row r="652" spans="1:7">
      <c r="A652" s="1430" t="s">
        <v>5993</v>
      </c>
      <c r="B652" s="1430" t="s">
        <v>5993</v>
      </c>
      <c r="C652" s="1431">
        <v>-85446558.150000006</v>
      </c>
      <c r="D652" s="1431">
        <v>-42751490.420000002</v>
      </c>
      <c r="E652" s="1432">
        <v>-42273956.840000004</v>
      </c>
      <c r="F652" s="1433">
        <f t="shared" si="22"/>
        <v>0.50033016362052263</v>
      </c>
      <c r="G652" s="1433">
        <f t="shared" si="23"/>
        <v>0.49474148234021059</v>
      </c>
    </row>
    <row r="653" spans="1:7">
      <c r="A653" s="1430" t="s">
        <v>5994</v>
      </c>
      <c r="B653" s="1430" t="s">
        <v>5253</v>
      </c>
      <c r="C653" s="1431">
        <v>-1671259.9</v>
      </c>
      <c r="D653" s="1431">
        <v>-697000.58</v>
      </c>
      <c r="E653" s="1432">
        <v>-689767.86</v>
      </c>
      <c r="F653" s="1433">
        <f t="shared" si="22"/>
        <v>0.41705098052074369</v>
      </c>
      <c r="G653" s="1433">
        <f t="shared" si="23"/>
        <v>0.41272327541634907</v>
      </c>
    </row>
    <row r="654" spans="1:7">
      <c r="A654" s="1434" t="s">
        <v>5995</v>
      </c>
      <c r="B654" s="1435"/>
      <c r="C654" s="1436">
        <v>-1584878650.3699999</v>
      </c>
      <c r="D654" s="1436">
        <v>-945472587.87</v>
      </c>
      <c r="E654" s="1437">
        <v>-927062212.23000002</v>
      </c>
      <c r="F654" s="1438">
        <f t="shared" si="22"/>
        <v>0.59655834700610899</v>
      </c>
      <c r="G654" s="1438">
        <f t="shared" si="23"/>
        <v>0.58494207869704817</v>
      </c>
    </row>
  </sheetData>
  <autoFilter ref="A3:AO654" xr:uid="{00000000-0009-0000-0000-00002D000000}"/>
  <sortState xmlns:xlrd2="http://schemas.microsoft.com/office/spreadsheetml/2017/richdata2" ref="A4:F141">
    <sortCondition ref="B4:B141"/>
  </sortState>
  <conditionalFormatting sqref="F4:G654">
    <cfRule type="cellIs" dxfId="4" priority="2" operator="lessThan">
      <formula>0.5</formula>
    </cfRule>
  </conditionalFormatting>
  <pageMargins left="0.7" right="0.7" top="0.78740157500000008" bottom="0.78740157500000008" header="0.3" footer="0.3"/>
  <pageSetup paperSize="9" orientation="portrait" verticalDpi="0"/>
  <headerFooter>
    <oddHeader>&amp;R&amp;"Calibri"&amp;8&amp;K000000 INTERNAL&amp;1#_x000D_</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0" tint="-0.249977111117893"/>
  </sheetPr>
  <dimension ref="A1"/>
  <sheetViews>
    <sheetView showGridLines="0" workbookViewId="0">
      <selection activeCell="X86" sqref="X86"/>
    </sheetView>
  </sheetViews>
  <sheetFormatPr defaultColWidth="11.1640625" defaultRowHeight="12.75"/>
  <sheetData/>
  <pageMargins left="0.7" right="0.7" top="0.78740157500000008" bottom="0.78740157500000008" header="0.3" footer="0.3"/>
  <pageSetup paperSize="9" orientation="portrait"/>
  <headerFooter>
    <oddHeader>&amp;R&amp;"Calibri"&amp;8&amp;K000000 INTERNAL&amp;1#_x000D_</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3:W17"/>
  <sheetViews>
    <sheetView showGridLines="0" topLeftCell="A3" workbookViewId="0">
      <selection activeCell="X86" sqref="X86"/>
    </sheetView>
  </sheetViews>
  <sheetFormatPr defaultColWidth="11.1640625" defaultRowHeight="12.75"/>
  <cols>
    <col min="1" max="1" width="23.6640625" bestFit="1" customWidth="1"/>
    <col min="2" max="2" width="20.5" customWidth="1"/>
    <col min="3" max="3" width="29.83203125" bestFit="1" customWidth="1"/>
    <col min="4" max="12" width="13.33203125" bestFit="1" customWidth="1"/>
    <col min="13" max="13" width="14.5" bestFit="1" customWidth="1"/>
    <col min="14" max="22" width="10.6640625" bestFit="1" customWidth="1"/>
    <col min="23" max="23" width="11.83203125" bestFit="1" customWidth="1"/>
  </cols>
  <sheetData>
    <row r="3" spans="1:23">
      <c r="D3" s="1439" t="s">
        <v>5996</v>
      </c>
    </row>
    <row r="4" spans="1:23">
      <c r="A4" s="1439" t="s">
        <v>5997</v>
      </c>
      <c r="B4" s="1439" t="s">
        <v>249</v>
      </c>
      <c r="C4" s="1439" t="s">
        <v>5998</v>
      </c>
      <c r="D4" t="s">
        <v>5999</v>
      </c>
      <c r="E4" t="s">
        <v>6000</v>
      </c>
      <c r="F4" t="s">
        <v>6001</v>
      </c>
      <c r="G4" t="s">
        <v>6002</v>
      </c>
      <c r="H4" t="s">
        <v>6003</v>
      </c>
      <c r="I4" t="s">
        <v>6004</v>
      </c>
      <c r="J4" t="s">
        <v>6005</v>
      </c>
      <c r="K4" t="s">
        <v>6006</v>
      </c>
      <c r="L4" t="s">
        <v>6007</v>
      </c>
      <c r="M4" t="s">
        <v>6008</v>
      </c>
      <c r="N4" t="s">
        <v>6009</v>
      </c>
      <c r="O4" t="s">
        <v>6010</v>
      </c>
      <c r="P4" t="s">
        <v>6011</v>
      </c>
      <c r="Q4" t="s">
        <v>6012</v>
      </c>
      <c r="R4" t="s">
        <v>6013</v>
      </c>
      <c r="S4" t="s">
        <v>6014</v>
      </c>
      <c r="T4" t="s">
        <v>6015</v>
      </c>
      <c r="U4" t="s">
        <v>6016</v>
      </c>
      <c r="V4" t="s">
        <v>6017</v>
      </c>
      <c r="W4" t="s">
        <v>6018</v>
      </c>
    </row>
    <row r="5" spans="1:23">
      <c r="A5">
        <v>0</v>
      </c>
      <c r="B5">
        <v>0</v>
      </c>
      <c r="C5">
        <v>0</v>
      </c>
      <c r="D5" s="906">
        <v>0</v>
      </c>
      <c r="E5" s="906">
        <v>0</v>
      </c>
      <c r="F5" s="906">
        <v>0</v>
      </c>
      <c r="G5" s="906">
        <v>0</v>
      </c>
      <c r="H5" s="906">
        <v>0</v>
      </c>
      <c r="I5" s="906">
        <v>0</v>
      </c>
      <c r="J5" s="906">
        <v>0</v>
      </c>
      <c r="K5" s="906">
        <v>0</v>
      </c>
      <c r="L5" s="906">
        <v>0</v>
      </c>
      <c r="M5" s="906">
        <v>0</v>
      </c>
      <c r="N5" s="906">
        <v>0</v>
      </c>
      <c r="O5" s="906">
        <v>0</v>
      </c>
      <c r="P5" s="906">
        <v>0</v>
      </c>
      <c r="Q5" s="906">
        <v>0</v>
      </c>
      <c r="R5" s="906">
        <v>0</v>
      </c>
      <c r="S5" s="906">
        <v>0</v>
      </c>
      <c r="T5" s="906">
        <v>0</v>
      </c>
      <c r="U5" s="906">
        <v>0</v>
      </c>
      <c r="V5" s="906">
        <v>0</v>
      </c>
      <c r="W5" s="906">
        <v>0</v>
      </c>
    </row>
    <row r="6" spans="1:23">
      <c r="B6" t="s">
        <v>1272</v>
      </c>
      <c r="C6" t="s">
        <v>6019</v>
      </c>
      <c r="D6" s="906">
        <v>0</v>
      </c>
      <c r="E6" s="906">
        <v>0</v>
      </c>
      <c r="F6" s="906">
        <v>0</v>
      </c>
      <c r="G6" s="906">
        <v>0</v>
      </c>
      <c r="H6" s="906">
        <v>0</v>
      </c>
      <c r="I6" s="906">
        <v>0</v>
      </c>
      <c r="J6" s="906">
        <v>0</v>
      </c>
      <c r="K6" s="906">
        <v>0</v>
      </c>
      <c r="L6" s="906">
        <v>0</v>
      </c>
      <c r="M6" s="906">
        <v>0</v>
      </c>
      <c r="N6" s="906">
        <v>0</v>
      </c>
      <c r="O6" s="906">
        <v>0</v>
      </c>
      <c r="P6" s="906">
        <v>0</v>
      </c>
      <c r="Q6" s="906">
        <v>0</v>
      </c>
      <c r="R6" s="906">
        <v>0</v>
      </c>
      <c r="S6" s="906">
        <v>0</v>
      </c>
      <c r="T6" s="906">
        <v>0</v>
      </c>
      <c r="U6" s="906">
        <v>0</v>
      </c>
      <c r="V6" s="906">
        <v>0</v>
      </c>
      <c r="W6" s="906">
        <v>0</v>
      </c>
    </row>
    <row r="7" spans="1:23">
      <c r="A7" t="s">
        <v>6020</v>
      </c>
      <c r="B7" t="s">
        <v>1272</v>
      </c>
      <c r="C7" t="s">
        <v>6019</v>
      </c>
      <c r="D7" s="906">
        <v>0</v>
      </c>
      <c r="E7" s="906">
        <v>0</v>
      </c>
      <c r="F7" s="906">
        <v>0</v>
      </c>
      <c r="G7" s="906">
        <v>0</v>
      </c>
      <c r="H7" s="906">
        <v>0</v>
      </c>
      <c r="I7" s="906">
        <v>0</v>
      </c>
      <c r="J7" s="906">
        <v>0</v>
      </c>
      <c r="K7" s="906">
        <v>0</v>
      </c>
      <c r="L7" s="906">
        <v>0</v>
      </c>
      <c r="M7" s="906">
        <v>0</v>
      </c>
      <c r="N7" s="906">
        <v>0</v>
      </c>
      <c r="O7" s="906">
        <v>0</v>
      </c>
      <c r="P7" s="906">
        <v>0</v>
      </c>
      <c r="Q7" s="906">
        <v>0</v>
      </c>
      <c r="R7" s="906">
        <v>0</v>
      </c>
      <c r="S7" s="906">
        <v>0</v>
      </c>
      <c r="T7" s="906">
        <v>0</v>
      </c>
      <c r="U7" s="906">
        <v>0</v>
      </c>
      <c r="V7" s="906">
        <v>0</v>
      </c>
      <c r="W7" s="906">
        <v>0</v>
      </c>
    </row>
    <row r="8" spans="1:23">
      <c r="A8" t="s">
        <v>6021</v>
      </c>
      <c r="B8" t="s">
        <v>1272</v>
      </c>
      <c r="C8" t="s">
        <v>6019</v>
      </c>
      <c r="D8" s="906">
        <v>0</v>
      </c>
      <c r="E8" s="906">
        <v>0</v>
      </c>
      <c r="F8" s="906">
        <v>0</v>
      </c>
      <c r="G8" s="906">
        <v>0</v>
      </c>
      <c r="H8" s="906">
        <v>0</v>
      </c>
      <c r="I8" s="906">
        <v>0</v>
      </c>
      <c r="J8" s="906">
        <v>0</v>
      </c>
      <c r="K8" s="906">
        <v>0</v>
      </c>
      <c r="L8" s="906">
        <v>0</v>
      </c>
      <c r="M8" s="906">
        <v>0</v>
      </c>
      <c r="N8" s="906">
        <v>0</v>
      </c>
      <c r="O8" s="906">
        <v>0</v>
      </c>
      <c r="P8" s="906">
        <v>0</v>
      </c>
      <c r="Q8" s="906">
        <v>0</v>
      </c>
      <c r="R8" s="906">
        <v>0</v>
      </c>
      <c r="S8" s="906">
        <v>0</v>
      </c>
      <c r="T8" s="906">
        <v>0</v>
      </c>
      <c r="U8" s="906">
        <v>0</v>
      </c>
      <c r="V8" s="906">
        <v>0</v>
      </c>
      <c r="W8" s="906">
        <v>0</v>
      </c>
    </row>
    <row r="9" spans="1:23">
      <c r="A9" t="s">
        <v>6022</v>
      </c>
      <c r="B9" t="s">
        <v>1272</v>
      </c>
      <c r="C9" t="s">
        <v>6019</v>
      </c>
      <c r="D9" s="906">
        <v>0</v>
      </c>
      <c r="E9" s="906">
        <v>0</v>
      </c>
      <c r="F9" s="906">
        <v>0</v>
      </c>
      <c r="G9" s="906">
        <v>0</v>
      </c>
      <c r="H9" s="906">
        <v>0</v>
      </c>
      <c r="I9" s="906">
        <v>0</v>
      </c>
      <c r="J9" s="906">
        <v>0</v>
      </c>
      <c r="K9" s="906">
        <v>0</v>
      </c>
      <c r="L9" s="906">
        <v>0</v>
      </c>
      <c r="M9" s="906">
        <v>0</v>
      </c>
      <c r="N9" s="906">
        <v>0</v>
      </c>
      <c r="O9" s="906">
        <v>0</v>
      </c>
      <c r="P9" s="906">
        <v>0</v>
      </c>
      <c r="Q9" s="906">
        <v>0</v>
      </c>
      <c r="R9" s="906">
        <v>0</v>
      </c>
      <c r="S9" s="906">
        <v>0</v>
      </c>
      <c r="T9" s="906">
        <v>0</v>
      </c>
      <c r="U9" s="906">
        <v>0</v>
      </c>
      <c r="V9" s="906">
        <v>0</v>
      </c>
      <c r="W9" s="906">
        <v>0</v>
      </c>
    </row>
    <row r="10" spans="1:23">
      <c r="A10" t="s">
        <v>6023</v>
      </c>
      <c r="B10" t="s">
        <v>1272</v>
      </c>
      <c r="C10" t="s">
        <v>6019</v>
      </c>
      <c r="D10" s="906">
        <v>0</v>
      </c>
      <c r="E10" s="906">
        <v>0</v>
      </c>
      <c r="F10" s="906">
        <v>0</v>
      </c>
      <c r="G10" s="906">
        <v>0</v>
      </c>
      <c r="H10" s="906">
        <v>0</v>
      </c>
      <c r="I10" s="906">
        <v>0</v>
      </c>
      <c r="J10" s="906">
        <v>0</v>
      </c>
      <c r="K10" s="906">
        <v>0</v>
      </c>
      <c r="L10" s="906">
        <v>0</v>
      </c>
      <c r="M10" s="906">
        <v>0</v>
      </c>
      <c r="N10" s="906">
        <v>0</v>
      </c>
      <c r="O10" s="906">
        <v>0</v>
      </c>
      <c r="P10" s="906">
        <v>0</v>
      </c>
      <c r="Q10" s="906">
        <v>0</v>
      </c>
      <c r="R10" s="906">
        <v>0</v>
      </c>
      <c r="S10" s="906">
        <v>0</v>
      </c>
      <c r="T10" s="906">
        <v>0</v>
      </c>
      <c r="U10" s="906">
        <v>0</v>
      </c>
      <c r="V10" s="906">
        <v>0</v>
      </c>
      <c r="W10" s="906">
        <v>0</v>
      </c>
    </row>
    <row r="11" spans="1:23">
      <c r="A11" t="s">
        <v>6024</v>
      </c>
      <c r="B11" t="s">
        <v>1272</v>
      </c>
      <c r="C11" t="s">
        <v>6019</v>
      </c>
      <c r="D11" s="906">
        <v>0</v>
      </c>
      <c r="E11" s="906">
        <v>0</v>
      </c>
      <c r="F11" s="906">
        <v>0</v>
      </c>
      <c r="G11" s="906">
        <v>0</v>
      </c>
      <c r="H11" s="906">
        <v>0</v>
      </c>
      <c r="I11" s="906">
        <v>0</v>
      </c>
      <c r="J11" s="906">
        <v>0</v>
      </c>
      <c r="K11" s="906">
        <v>0</v>
      </c>
      <c r="L11" s="906">
        <v>0</v>
      </c>
      <c r="M11" s="906">
        <v>0</v>
      </c>
      <c r="N11" s="906">
        <v>0</v>
      </c>
      <c r="O11" s="906">
        <v>0</v>
      </c>
      <c r="P11" s="906">
        <v>0</v>
      </c>
      <c r="Q11" s="906">
        <v>0</v>
      </c>
      <c r="R11" s="906">
        <v>0</v>
      </c>
      <c r="S11" s="906">
        <v>0</v>
      </c>
      <c r="T11" s="906">
        <v>0</v>
      </c>
      <c r="U11" s="906">
        <v>0</v>
      </c>
      <c r="V11" s="906">
        <v>0</v>
      </c>
      <c r="W11" s="906">
        <v>0</v>
      </c>
    </row>
    <row r="12" spans="1:23">
      <c r="A12" t="s">
        <v>6025</v>
      </c>
      <c r="B12" t="s">
        <v>1272</v>
      </c>
      <c r="C12" t="s">
        <v>6019</v>
      </c>
      <c r="D12" s="906">
        <v>0</v>
      </c>
      <c r="E12" s="906">
        <v>0</v>
      </c>
      <c r="F12" s="906">
        <v>0</v>
      </c>
      <c r="G12" s="906">
        <v>0</v>
      </c>
      <c r="H12" s="906">
        <v>0</v>
      </c>
      <c r="I12" s="906">
        <v>0</v>
      </c>
      <c r="J12" s="906">
        <v>0</v>
      </c>
      <c r="K12" s="906">
        <v>0</v>
      </c>
      <c r="L12" s="906">
        <v>0</v>
      </c>
      <c r="M12" s="906">
        <v>0</v>
      </c>
      <c r="N12" s="906">
        <v>0</v>
      </c>
      <c r="O12" s="906">
        <v>0</v>
      </c>
      <c r="P12" s="906">
        <v>0</v>
      </c>
      <c r="Q12" s="906">
        <v>0</v>
      </c>
      <c r="R12" s="906">
        <v>0</v>
      </c>
      <c r="S12" s="906">
        <v>0</v>
      </c>
      <c r="T12" s="906">
        <v>0</v>
      </c>
      <c r="U12" s="906">
        <v>0</v>
      </c>
      <c r="V12" s="906">
        <v>0</v>
      </c>
      <c r="W12" s="906">
        <v>0</v>
      </c>
    </row>
    <row r="13" spans="1:23">
      <c r="A13" t="s">
        <v>6026</v>
      </c>
      <c r="B13" t="s">
        <v>1272</v>
      </c>
      <c r="C13" t="s">
        <v>6019</v>
      </c>
      <c r="D13" s="906">
        <v>0</v>
      </c>
      <c r="E13" s="906">
        <v>0</v>
      </c>
      <c r="F13" s="906">
        <v>0</v>
      </c>
      <c r="G13" s="906">
        <v>0</v>
      </c>
      <c r="H13" s="906">
        <v>0</v>
      </c>
      <c r="I13" s="906">
        <v>0</v>
      </c>
      <c r="J13" s="906">
        <v>0</v>
      </c>
      <c r="K13" s="906">
        <v>0</v>
      </c>
      <c r="L13" s="906">
        <v>0</v>
      </c>
      <c r="M13" s="906">
        <v>0</v>
      </c>
      <c r="N13" s="906">
        <v>0</v>
      </c>
      <c r="O13" s="906">
        <v>0</v>
      </c>
      <c r="P13" s="906">
        <v>0</v>
      </c>
      <c r="Q13" s="906">
        <v>0</v>
      </c>
      <c r="R13" s="906">
        <v>0</v>
      </c>
      <c r="S13" s="906">
        <v>0</v>
      </c>
      <c r="T13" s="906">
        <v>0</v>
      </c>
      <c r="U13" s="906">
        <v>0</v>
      </c>
      <c r="V13" s="906">
        <v>0</v>
      </c>
      <c r="W13" s="906">
        <v>0</v>
      </c>
    </row>
    <row r="14" spans="1:23">
      <c r="A14" t="s">
        <v>6027</v>
      </c>
      <c r="B14" t="s">
        <v>1272</v>
      </c>
      <c r="C14" t="s">
        <v>6019</v>
      </c>
      <c r="D14" s="906">
        <v>0</v>
      </c>
      <c r="E14" s="906">
        <v>0</v>
      </c>
      <c r="F14" s="906">
        <v>0</v>
      </c>
      <c r="G14" s="906">
        <v>0</v>
      </c>
      <c r="H14" s="906">
        <v>0</v>
      </c>
      <c r="I14" s="906">
        <v>0</v>
      </c>
      <c r="J14" s="906">
        <v>0</v>
      </c>
      <c r="K14" s="906">
        <v>0</v>
      </c>
      <c r="L14" s="906">
        <v>0</v>
      </c>
      <c r="M14" s="906">
        <v>0</v>
      </c>
      <c r="N14" s="906">
        <v>0</v>
      </c>
      <c r="O14" s="906">
        <v>0</v>
      </c>
      <c r="P14" s="906">
        <v>0</v>
      </c>
      <c r="Q14" s="906">
        <v>0</v>
      </c>
      <c r="R14" s="906">
        <v>0</v>
      </c>
      <c r="S14" s="906">
        <v>0</v>
      </c>
      <c r="T14" s="906">
        <v>0</v>
      </c>
      <c r="U14" s="906">
        <v>0</v>
      </c>
      <c r="V14" s="906">
        <v>0</v>
      </c>
      <c r="W14" s="906">
        <v>0</v>
      </c>
    </row>
    <row r="15" spans="1:23">
      <c r="A15" t="s">
        <v>6028</v>
      </c>
      <c r="B15" t="s">
        <v>1272</v>
      </c>
      <c r="C15" t="s">
        <v>6019</v>
      </c>
      <c r="D15" s="906">
        <v>0</v>
      </c>
      <c r="E15" s="906">
        <v>0</v>
      </c>
      <c r="F15" s="906">
        <v>0</v>
      </c>
      <c r="G15" s="906">
        <v>0</v>
      </c>
      <c r="H15" s="906">
        <v>0</v>
      </c>
      <c r="I15" s="906">
        <v>0</v>
      </c>
      <c r="J15" s="906">
        <v>0</v>
      </c>
      <c r="K15" s="906">
        <v>0</v>
      </c>
      <c r="L15" s="906">
        <v>0</v>
      </c>
      <c r="M15" s="906">
        <v>0</v>
      </c>
      <c r="N15" s="906">
        <v>0</v>
      </c>
      <c r="O15" s="906">
        <v>0</v>
      </c>
      <c r="P15" s="906">
        <v>0</v>
      </c>
      <c r="Q15" s="906">
        <v>0</v>
      </c>
      <c r="R15" s="906">
        <v>0</v>
      </c>
      <c r="S15" s="906">
        <v>0</v>
      </c>
      <c r="T15" s="906">
        <v>0</v>
      </c>
      <c r="U15" s="906">
        <v>0</v>
      </c>
      <c r="V15" s="906">
        <v>0</v>
      </c>
      <c r="W15" s="906">
        <v>0</v>
      </c>
    </row>
    <row r="16" spans="1:23">
      <c r="A16" t="s">
        <v>6029</v>
      </c>
      <c r="B16" t="s">
        <v>1272</v>
      </c>
      <c r="C16" t="s">
        <v>6019</v>
      </c>
      <c r="D16" s="906">
        <v>0</v>
      </c>
      <c r="E16" s="906">
        <v>0</v>
      </c>
      <c r="F16" s="906">
        <v>0</v>
      </c>
      <c r="G16" s="906">
        <v>0</v>
      </c>
      <c r="H16" s="906">
        <v>0</v>
      </c>
      <c r="I16" s="906">
        <v>0</v>
      </c>
      <c r="J16" s="906">
        <v>0</v>
      </c>
      <c r="K16" s="906">
        <v>0</v>
      </c>
      <c r="L16" s="906">
        <v>0</v>
      </c>
      <c r="M16" s="906">
        <v>0</v>
      </c>
      <c r="N16" s="906">
        <v>0</v>
      </c>
      <c r="O16" s="906">
        <v>0</v>
      </c>
      <c r="P16" s="906">
        <v>0</v>
      </c>
      <c r="Q16" s="906">
        <v>0</v>
      </c>
      <c r="R16" s="906">
        <v>0</v>
      </c>
      <c r="S16" s="906">
        <v>0</v>
      </c>
      <c r="T16" s="906">
        <v>0</v>
      </c>
      <c r="U16" s="906">
        <v>0</v>
      </c>
      <c r="V16" s="906">
        <v>0</v>
      </c>
      <c r="W16" s="906">
        <v>0</v>
      </c>
    </row>
    <row r="17" spans="1:23">
      <c r="A17" t="s">
        <v>6030</v>
      </c>
      <c r="D17" s="906">
        <v>0</v>
      </c>
      <c r="E17" s="906">
        <v>0</v>
      </c>
      <c r="F17" s="906">
        <v>0</v>
      </c>
      <c r="G17" s="906">
        <v>0</v>
      </c>
      <c r="H17" s="906">
        <v>0</v>
      </c>
      <c r="I17" s="906">
        <v>0</v>
      </c>
      <c r="J17" s="906">
        <v>0</v>
      </c>
      <c r="K17" s="906">
        <v>0</v>
      </c>
      <c r="L17" s="906">
        <v>0</v>
      </c>
      <c r="M17" s="906">
        <v>0</v>
      </c>
      <c r="N17" s="906">
        <v>0</v>
      </c>
      <c r="O17" s="906">
        <v>0</v>
      </c>
      <c r="P17" s="906">
        <v>0</v>
      </c>
      <c r="Q17" s="906">
        <v>0</v>
      </c>
      <c r="R17" s="906">
        <v>0</v>
      </c>
      <c r="S17" s="906">
        <v>0</v>
      </c>
      <c r="T17" s="906">
        <v>0</v>
      </c>
      <c r="U17" s="906">
        <v>0</v>
      </c>
      <c r="V17" s="906">
        <v>0</v>
      </c>
      <c r="W17" s="906">
        <v>0</v>
      </c>
    </row>
  </sheetData>
  <pageMargins left="0.7" right="0.7" top="0.78740157500000008" bottom="0.78740157500000008" header="0.3" footer="0.3"/>
  <pageSetup paperSize="9" orientation="portrait"/>
  <headerFooter>
    <oddHeader>&amp;R&amp;"Calibri"&amp;8&amp;K000000 INTERNAL&amp;1#_x000D_</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W38"/>
  <sheetViews>
    <sheetView topLeftCell="A3" workbookViewId="0">
      <selection activeCell="X86" sqref="X86"/>
    </sheetView>
  </sheetViews>
  <sheetFormatPr defaultColWidth="11.1640625" defaultRowHeight="12.75"/>
  <cols>
    <col min="1" max="1" width="8" bestFit="1" customWidth="1"/>
    <col min="2" max="2" width="13.6640625" bestFit="1" customWidth="1"/>
    <col min="3" max="3" width="8.6640625" customWidth="1"/>
    <col min="4" max="13" width="16" bestFit="1" customWidth="1"/>
    <col min="14" max="23" width="12.83203125" bestFit="1" customWidth="1"/>
  </cols>
  <sheetData>
    <row r="1" spans="1:23" hidden="1">
      <c r="D1" t="s">
        <v>313</v>
      </c>
      <c r="E1" t="s">
        <v>313</v>
      </c>
      <c r="F1" t="s">
        <v>313</v>
      </c>
      <c r="G1" t="s">
        <v>313</v>
      </c>
      <c r="H1" t="s">
        <v>313</v>
      </c>
      <c r="I1" t="s">
        <v>313</v>
      </c>
      <c r="J1" t="s">
        <v>313</v>
      </c>
      <c r="K1" t="s">
        <v>313</v>
      </c>
      <c r="L1" t="s">
        <v>313</v>
      </c>
      <c r="M1" t="s">
        <v>313</v>
      </c>
      <c r="N1" t="s">
        <v>977</v>
      </c>
      <c r="O1" t="s">
        <v>977</v>
      </c>
      <c r="P1" t="s">
        <v>977</v>
      </c>
      <c r="Q1" t="s">
        <v>977</v>
      </c>
      <c r="R1" t="s">
        <v>977</v>
      </c>
      <c r="S1" t="s">
        <v>977</v>
      </c>
      <c r="T1" t="s">
        <v>977</v>
      </c>
      <c r="U1" t="s">
        <v>977</v>
      </c>
      <c r="V1" t="s">
        <v>977</v>
      </c>
      <c r="W1" t="s">
        <v>977</v>
      </c>
    </row>
    <row r="2" spans="1:23" ht="15" hidden="1" customHeight="1">
      <c r="D2" s="1245" t="s">
        <v>871</v>
      </c>
      <c r="E2" s="1245" t="s">
        <v>872</v>
      </c>
      <c r="F2" s="1245" t="s">
        <v>873</v>
      </c>
      <c r="G2" s="1245" t="s">
        <v>874</v>
      </c>
      <c r="H2" s="1245" t="s">
        <v>875</v>
      </c>
      <c r="I2" s="1245" t="s">
        <v>876</v>
      </c>
      <c r="J2" s="1245" t="s">
        <v>877</v>
      </c>
      <c r="K2" s="1245" t="s">
        <v>878</v>
      </c>
      <c r="L2" s="1245" t="s">
        <v>6031</v>
      </c>
      <c r="M2" s="1245" t="s">
        <v>6032</v>
      </c>
      <c r="N2" t="str">
        <f>D2</f>
        <v>Y1</v>
      </c>
      <c r="O2" t="str">
        <f t="shared" ref="O2:W2" si="0">E2</f>
        <v>Y2</v>
      </c>
      <c r="P2" t="str">
        <f t="shared" si="0"/>
        <v>Y3</v>
      </c>
      <c r="Q2" t="str">
        <f t="shared" si="0"/>
        <v>Y4</v>
      </c>
      <c r="R2" t="str">
        <f t="shared" si="0"/>
        <v>Y5</v>
      </c>
      <c r="S2" t="str">
        <f t="shared" si="0"/>
        <v>Y6</v>
      </c>
      <c r="T2" t="str">
        <f t="shared" si="0"/>
        <v>Y7</v>
      </c>
      <c r="U2" t="str">
        <f t="shared" si="0"/>
        <v>Y8</v>
      </c>
      <c r="V2" t="str">
        <f t="shared" si="0"/>
        <v>Y9</v>
      </c>
      <c r="W2" t="str">
        <f t="shared" si="0"/>
        <v>Y10</v>
      </c>
    </row>
    <row r="3" spans="1:23">
      <c r="A3" s="2" t="s">
        <v>5997</v>
      </c>
      <c r="B3" s="2" t="s">
        <v>249</v>
      </c>
      <c r="C3" s="2" t="s">
        <v>5998</v>
      </c>
      <c r="D3" s="2" t="str">
        <f>D1&amp;" "&amp;D2</f>
        <v>Net Sales Y1</v>
      </c>
      <c r="E3" s="2" t="str">
        <f t="shared" ref="E3:W3" si="1">E1&amp;" "&amp;E2</f>
        <v>Net Sales Y2</v>
      </c>
      <c r="F3" s="2" t="str">
        <f t="shared" si="1"/>
        <v>Net Sales Y3</v>
      </c>
      <c r="G3" s="2" t="str">
        <f t="shared" si="1"/>
        <v>Net Sales Y4</v>
      </c>
      <c r="H3" s="2" t="str">
        <f t="shared" si="1"/>
        <v>Net Sales Y5</v>
      </c>
      <c r="I3" s="2" t="str">
        <f t="shared" si="1"/>
        <v>Net Sales Y6</v>
      </c>
      <c r="J3" s="2" t="str">
        <f t="shared" si="1"/>
        <v>Net Sales Y7</v>
      </c>
      <c r="K3" s="2" t="str">
        <f t="shared" si="1"/>
        <v>Net Sales Y8</v>
      </c>
      <c r="L3" s="2" t="str">
        <f t="shared" si="1"/>
        <v>Net Sales Y9</v>
      </c>
      <c r="M3" s="2" t="str">
        <f t="shared" si="1"/>
        <v>Net Sales Y10</v>
      </c>
      <c r="N3" s="2" t="str">
        <f t="shared" si="1"/>
        <v>COGS Y1</v>
      </c>
      <c r="O3" s="2" t="str">
        <f t="shared" si="1"/>
        <v>COGS Y2</v>
      </c>
      <c r="P3" s="2" t="str">
        <f t="shared" si="1"/>
        <v>COGS Y3</v>
      </c>
      <c r="Q3" s="2" t="str">
        <f t="shared" si="1"/>
        <v>COGS Y4</v>
      </c>
      <c r="R3" s="2" t="str">
        <f t="shared" si="1"/>
        <v>COGS Y5</v>
      </c>
      <c r="S3" s="2" t="str">
        <f t="shared" si="1"/>
        <v>COGS Y6</v>
      </c>
      <c r="T3" s="2" t="str">
        <f t="shared" si="1"/>
        <v>COGS Y7</v>
      </c>
      <c r="U3" s="2" t="str">
        <f t="shared" si="1"/>
        <v>COGS Y8</v>
      </c>
      <c r="V3" s="2" t="str">
        <f t="shared" si="1"/>
        <v>COGS Y9</v>
      </c>
      <c r="W3" s="2" t="str">
        <f t="shared" si="1"/>
        <v>COGS Y10</v>
      </c>
    </row>
    <row r="4" spans="1:23">
      <c r="A4" s="930" t="str">
        <f>'Input_P&amp;L'!E22</f>
        <v>SKU 1</v>
      </c>
      <c r="B4" s="930" t="str">
        <f>'Input_P&amp;L'!C22</f>
        <v>RU-Russian Federation</v>
      </c>
      <c r="C4" s="1">
        <f>'Input_P&amp;L'!A22</f>
        <v>0</v>
      </c>
      <c r="D4" s="930">
        <f>'Input_P&amp;L'!BK22</f>
        <v>1343520.0000000002</v>
      </c>
      <c r="E4" s="930">
        <f>'Input_P&amp;L'!BL22</f>
        <v>2343098.8800000004</v>
      </c>
      <c r="F4" s="930">
        <f>'Input_P&amp;L'!BM22</f>
        <v>4597160.0025600009</v>
      </c>
      <c r="G4" s="930">
        <f>'Input_P&amp;L'!BN22</f>
        <v>7015266.1639065612</v>
      </c>
      <c r="H4" s="930">
        <f>'Input_P&amp;L'!BO22</f>
        <v>9940632.1542556006</v>
      </c>
      <c r="I4" s="930">
        <f>'Input_P&amp;L'!BP22</f>
        <v>13002351.451482005</v>
      </c>
      <c r="J4" s="930">
        <f>'Input_P&amp;L'!BQ22</f>
        <v>14172563.082115388</v>
      </c>
      <c r="K4" s="930">
        <f>'Input_P&amp;L'!BR22</f>
        <v>15448093.759505771</v>
      </c>
      <c r="L4" s="930" t="e">
        <f t="shared" ref="L4:L38" si="2">'Input_P&amp;L'!#REF!</f>
        <v>#REF!</v>
      </c>
      <c r="M4" s="930" t="e">
        <f t="shared" ref="M4:M38" si="3">'Input_P&amp;L'!#REF!</f>
        <v>#REF!</v>
      </c>
      <c r="N4" s="930">
        <f>'Input_P&amp;L'!DA22</f>
        <v>421121.73913043481</v>
      </c>
      <c r="O4" s="930">
        <f>'Input_P&amp;L'!DB22</f>
        <v>720976.69565217383</v>
      </c>
      <c r="P4" s="930">
        <f>'Input_P&amp;L'!DC22</f>
        <v>1388590.7478260871</v>
      </c>
      <c r="Q4" s="930">
        <f>'Input_P&amp;L'!DD22</f>
        <v>2080091.2695652174</v>
      </c>
      <c r="R4" s="930">
        <f>'Input_P&amp;L'!DE22</f>
        <v>2893390.5474782609</v>
      </c>
      <c r="S4" s="930">
        <f>'Input_P&amp;L'!DF22</f>
        <v>3715145.2953043478</v>
      </c>
      <c r="T4" s="930">
        <f>'Input_P&amp;L'!DG22</f>
        <v>3975154.2714782609</v>
      </c>
      <c r="U4" s="930">
        <f>'Input_P&amp;L'!DH22</f>
        <v>4253475.1255652178</v>
      </c>
      <c r="V4" s="930" t="e">
        <f t="shared" ref="V4:V38" si="4">'Input_P&amp;L'!#REF!</f>
        <v>#REF!</v>
      </c>
      <c r="W4" s="930" t="e">
        <f t="shared" ref="W4:W38" si="5">'Input_P&amp;L'!#REF!</f>
        <v>#REF!</v>
      </c>
    </row>
    <row r="5" spans="1:23">
      <c r="A5" s="930" t="str">
        <f>'Input_P&amp;L'!E23</f>
        <v>SKU 2</v>
      </c>
      <c r="B5" s="930" t="str">
        <f>'Input_P&amp;L'!C23</f>
        <v>RU-Russian Federation</v>
      </c>
      <c r="C5" s="1">
        <f>'Input_P&amp;L'!A23</f>
        <v>0</v>
      </c>
      <c r="D5" s="930">
        <f>'Input_P&amp;L'!BK23</f>
        <v>0</v>
      </c>
      <c r="E5" s="930">
        <f>'Input_P&amp;L'!BL23</f>
        <v>0</v>
      </c>
      <c r="F5" s="930">
        <f>'Input_P&amp;L'!BM23</f>
        <v>0</v>
      </c>
      <c r="G5" s="930">
        <f>'Input_P&amp;L'!BN23</f>
        <v>0</v>
      </c>
      <c r="H5" s="930">
        <f>'Input_P&amp;L'!BO23</f>
        <v>0</v>
      </c>
      <c r="I5" s="930">
        <f>'Input_P&amp;L'!BP23</f>
        <v>0</v>
      </c>
      <c r="J5" s="930">
        <f>'Input_P&amp;L'!BQ23</f>
        <v>0</v>
      </c>
      <c r="K5" s="930">
        <f>'Input_P&amp;L'!BR23</f>
        <v>0</v>
      </c>
      <c r="L5" s="930" t="e">
        <f t="shared" si="2"/>
        <v>#REF!</v>
      </c>
      <c r="M5" s="930" t="e">
        <f t="shared" si="3"/>
        <v>#REF!</v>
      </c>
      <c r="N5" s="930">
        <f>'Input_P&amp;L'!DA23</f>
        <v>0</v>
      </c>
      <c r="O5" s="930">
        <f>'Input_P&amp;L'!DB23</f>
        <v>0</v>
      </c>
      <c r="P5" s="930">
        <f>'Input_P&amp;L'!DC23</f>
        <v>0</v>
      </c>
      <c r="Q5" s="930">
        <f>'Input_P&amp;L'!DD23</f>
        <v>0</v>
      </c>
      <c r="R5" s="930">
        <f>'Input_P&amp;L'!DE23</f>
        <v>0</v>
      </c>
      <c r="S5" s="930">
        <f>'Input_P&amp;L'!DF23</f>
        <v>0</v>
      </c>
      <c r="T5" s="930">
        <f>'Input_P&amp;L'!DG23</f>
        <v>0</v>
      </c>
      <c r="U5" s="930">
        <f>'Input_P&amp;L'!DH23</f>
        <v>0</v>
      </c>
      <c r="V5" s="930" t="e">
        <f t="shared" si="4"/>
        <v>#REF!</v>
      </c>
      <c r="W5" s="930" t="e">
        <f t="shared" si="5"/>
        <v>#REF!</v>
      </c>
    </row>
    <row r="6" spans="1:23">
      <c r="A6" s="930" t="str">
        <f>'Input_P&amp;L'!E24</f>
        <v xml:space="preserve">SKU 3 </v>
      </c>
      <c r="B6" s="930" t="str">
        <f>'Input_P&amp;L'!C24</f>
        <v>RU-Russian Federation</v>
      </c>
      <c r="C6" s="1">
        <f>'Input_P&amp;L'!A24</f>
        <v>0</v>
      </c>
      <c r="D6" s="930">
        <f>'Input_P&amp;L'!BK24</f>
        <v>0</v>
      </c>
      <c r="E6" s="930">
        <f>'Input_P&amp;L'!BL24</f>
        <v>0</v>
      </c>
      <c r="F6" s="930">
        <f>'Input_P&amp;L'!BM24</f>
        <v>0</v>
      </c>
      <c r="G6" s="930">
        <f>'Input_P&amp;L'!BN24</f>
        <v>0</v>
      </c>
      <c r="H6" s="930">
        <f>'Input_P&amp;L'!BO24</f>
        <v>0</v>
      </c>
      <c r="I6" s="930">
        <f>'Input_P&amp;L'!BP24</f>
        <v>0</v>
      </c>
      <c r="J6" s="930">
        <f>'Input_P&amp;L'!BQ24</f>
        <v>0</v>
      </c>
      <c r="K6" s="930">
        <f>'Input_P&amp;L'!BR24</f>
        <v>0</v>
      </c>
      <c r="L6" s="930" t="e">
        <f t="shared" si="2"/>
        <v>#REF!</v>
      </c>
      <c r="M6" s="930" t="e">
        <f t="shared" si="3"/>
        <v>#REF!</v>
      </c>
      <c r="N6" s="930">
        <f>'Input_P&amp;L'!DA24</f>
        <v>0</v>
      </c>
      <c r="O6" s="930">
        <f>'Input_P&amp;L'!DB24</f>
        <v>0</v>
      </c>
      <c r="P6" s="930">
        <f>'Input_P&amp;L'!DC24</f>
        <v>0</v>
      </c>
      <c r="Q6" s="930">
        <f>'Input_P&amp;L'!DD24</f>
        <v>0</v>
      </c>
      <c r="R6" s="930">
        <f>'Input_P&amp;L'!DE24</f>
        <v>0</v>
      </c>
      <c r="S6" s="930">
        <f>'Input_P&amp;L'!DF24</f>
        <v>0</v>
      </c>
      <c r="T6" s="930">
        <f>'Input_P&amp;L'!DG24</f>
        <v>0</v>
      </c>
      <c r="U6" s="930">
        <f>'Input_P&amp;L'!DH24</f>
        <v>0</v>
      </c>
      <c r="V6" s="930" t="e">
        <f t="shared" si="4"/>
        <v>#REF!</v>
      </c>
      <c r="W6" s="930" t="e">
        <f t="shared" si="5"/>
        <v>#REF!</v>
      </c>
    </row>
    <row r="7" spans="1:23">
      <c r="A7" s="930" t="str">
        <f>'Input_P&amp;L'!E25</f>
        <v>SKU 4</v>
      </c>
      <c r="B7" s="930" t="str">
        <f>'Input_P&amp;L'!C25</f>
        <v>RU-Russian Federation</v>
      </c>
      <c r="C7" s="1">
        <f>'Input_P&amp;L'!A25</f>
        <v>0</v>
      </c>
      <c r="D7" s="930">
        <f>'Input_P&amp;L'!BK25</f>
        <v>0</v>
      </c>
      <c r="E7" s="930">
        <f>'Input_P&amp;L'!BL25</f>
        <v>0</v>
      </c>
      <c r="F7" s="930">
        <f>'Input_P&amp;L'!BM25</f>
        <v>0</v>
      </c>
      <c r="G7" s="930">
        <f>'Input_P&amp;L'!BN25</f>
        <v>0</v>
      </c>
      <c r="H7" s="930">
        <f>'Input_P&amp;L'!BO25</f>
        <v>0</v>
      </c>
      <c r="I7" s="930">
        <f>'Input_P&amp;L'!BP25</f>
        <v>0</v>
      </c>
      <c r="J7" s="930">
        <f>'Input_P&amp;L'!BQ25</f>
        <v>0</v>
      </c>
      <c r="K7" s="930">
        <f>'Input_P&amp;L'!BR25</f>
        <v>0</v>
      </c>
      <c r="L7" s="930" t="e">
        <f t="shared" si="2"/>
        <v>#REF!</v>
      </c>
      <c r="M7" s="930" t="e">
        <f t="shared" si="3"/>
        <v>#REF!</v>
      </c>
      <c r="N7" s="930">
        <f>'Input_P&amp;L'!DA25</f>
        <v>0</v>
      </c>
      <c r="O7" s="930">
        <f>'Input_P&amp;L'!DB25</f>
        <v>0</v>
      </c>
      <c r="P7" s="930">
        <f>'Input_P&amp;L'!DC25</f>
        <v>0</v>
      </c>
      <c r="Q7" s="930">
        <f>'Input_P&amp;L'!DD25</f>
        <v>0</v>
      </c>
      <c r="R7" s="930">
        <f>'Input_P&amp;L'!DE25</f>
        <v>0</v>
      </c>
      <c r="S7" s="930">
        <f>'Input_P&amp;L'!DF25</f>
        <v>0</v>
      </c>
      <c r="T7" s="930">
        <f>'Input_P&amp;L'!DG25</f>
        <v>0</v>
      </c>
      <c r="U7" s="930">
        <f>'Input_P&amp;L'!DH25</f>
        <v>0</v>
      </c>
      <c r="V7" s="930" t="e">
        <f t="shared" si="4"/>
        <v>#REF!</v>
      </c>
      <c r="W7" s="930" t="e">
        <f t="shared" si="5"/>
        <v>#REF!</v>
      </c>
    </row>
    <row r="8" spans="1:23">
      <c r="A8" s="930" t="str">
        <f>'Input_P&amp;L'!E26</f>
        <v>SKU 5</v>
      </c>
      <c r="B8" s="930" t="str">
        <f>'Input_P&amp;L'!C26</f>
        <v>RU-Russian Federation</v>
      </c>
      <c r="C8" s="1">
        <f>'Input_P&amp;L'!A26</f>
        <v>0</v>
      </c>
      <c r="D8" s="930">
        <f>'Input_P&amp;L'!BK26</f>
        <v>0</v>
      </c>
      <c r="E8" s="930">
        <f>'Input_P&amp;L'!BL26</f>
        <v>0</v>
      </c>
      <c r="F8" s="930">
        <f>'Input_P&amp;L'!BM26</f>
        <v>0</v>
      </c>
      <c r="G8" s="930">
        <f>'Input_P&amp;L'!BN26</f>
        <v>0</v>
      </c>
      <c r="H8" s="930">
        <f>'Input_P&amp;L'!BO26</f>
        <v>0</v>
      </c>
      <c r="I8" s="930">
        <f>'Input_P&amp;L'!BP26</f>
        <v>0</v>
      </c>
      <c r="J8" s="930">
        <f>'Input_P&amp;L'!BQ26</f>
        <v>0</v>
      </c>
      <c r="K8" s="930">
        <f>'Input_P&amp;L'!BR26</f>
        <v>0</v>
      </c>
      <c r="L8" s="930" t="e">
        <f t="shared" si="2"/>
        <v>#REF!</v>
      </c>
      <c r="M8" s="930" t="e">
        <f t="shared" si="3"/>
        <v>#REF!</v>
      </c>
      <c r="N8" s="930">
        <f>'Input_P&amp;L'!DA26</f>
        <v>0</v>
      </c>
      <c r="O8" s="930">
        <f>'Input_P&amp;L'!DB26</f>
        <v>0</v>
      </c>
      <c r="P8" s="930">
        <f>'Input_P&amp;L'!DC26</f>
        <v>0</v>
      </c>
      <c r="Q8" s="930">
        <f>'Input_P&amp;L'!DD26</f>
        <v>0</v>
      </c>
      <c r="R8" s="930">
        <f>'Input_P&amp;L'!DE26</f>
        <v>0</v>
      </c>
      <c r="S8" s="930">
        <f>'Input_P&amp;L'!DF26</f>
        <v>0</v>
      </c>
      <c r="T8" s="930">
        <f>'Input_P&amp;L'!DG26</f>
        <v>0</v>
      </c>
      <c r="U8" s="930">
        <f>'Input_P&amp;L'!DH26</f>
        <v>0</v>
      </c>
      <c r="V8" s="930" t="e">
        <f t="shared" si="4"/>
        <v>#REF!</v>
      </c>
      <c r="W8" s="930" t="e">
        <f t="shared" si="5"/>
        <v>#REF!</v>
      </c>
    </row>
    <row r="9" spans="1:23">
      <c r="A9" s="930">
        <f>'Input_P&amp;L'!E27</f>
        <v>0</v>
      </c>
      <c r="B9" s="930">
        <f>'Input_P&amp;L'!C27</f>
        <v>0</v>
      </c>
      <c r="C9" s="1">
        <f>'Input_P&amp;L'!A27</f>
        <v>0</v>
      </c>
      <c r="D9" s="930">
        <f>'Input_P&amp;L'!BK27</f>
        <v>0</v>
      </c>
      <c r="E9" s="930">
        <f>'Input_P&amp;L'!BL27</f>
        <v>0</v>
      </c>
      <c r="F9" s="930">
        <f>'Input_P&amp;L'!BM27</f>
        <v>0</v>
      </c>
      <c r="G9" s="930">
        <f>'Input_P&amp;L'!BN27</f>
        <v>0</v>
      </c>
      <c r="H9" s="930">
        <f>'Input_P&amp;L'!BO27</f>
        <v>0</v>
      </c>
      <c r="I9" s="930">
        <f>'Input_P&amp;L'!BP27</f>
        <v>0</v>
      </c>
      <c r="J9" s="930">
        <f>'Input_P&amp;L'!BQ27</f>
        <v>0</v>
      </c>
      <c r="K9" s="930">
        <f>'Input_P&amp;L'!BR27</f>
        <v>0</v>
      </c>
      <c r="L9" s="930" t="e">
        <f t="shared" si="2"/>
        <v>#REF!</v>
      </c>
      <c r="M9" s="930" t="e">
        <f t="shared" si="3"/>
        <v>#REF!</v>
      </c>
      <c r="N9" s="930">
        <f>'Input_P&amp;L'!DA27</f>
        <v>0</v>
      </c>
      <c r="O9" s="930">
        <f>'Input_P&amp;L'!DB27</f>
        <v>0</v>
      </c>
      <c r="P9" s="930">
        <f>'Input_P&amp;L'!DC27</f>
        <v>0</v>
      </c>
      <c r="Q9" s="930">
        <f>'Input_P&amp;L'!DD27</f>
        <v>0</v>
      </c>
      <c r="R9" s="930">
        <f>'Input_P&amp;L'!DE27</f>
        <v>0</v>
      </c>
      <c r="S9" s="930">
        <f>'Input_P&amp;L'!DF27</f>
        <v>0</v>
      </c>
      <c r="T9" s="930">
        <f>'Input_P&amp;L'!DG27</f>
        <v>0</v>
      </c>
      <c r="U9" s="930">
        <f>'Input_P&amp;L'!DH27</f>
        <v>0</v>
      </c>
      <c r="V9" s="930" t="e">
        <f t="shared" si="4"/>
        <v>#REF!</v>
      </c>
      <c r="W9" s="930" t="e">
        <f t="shared" si="5"/>
        <v>#REF!</v>
      </c>
    </row>
    <row r="10" spans="1:23">
      <c r="A10" s="930">
        <f>'Input_P&amp;L'!E28</f>
        <v>0</v>
      </c>
      <c r="B10" s="930">
        <f>'Input_P&amp;L'!C28</f>
        <v>0</v>
      </c>
      <c r="C10" s="1">
        <f>'Input_P&amp;L'!A28</f>
        <v>0</v>
      </c>
      <c r="D10" s="930">
        <f>'Input_P&amp;L'!BK28</f>
        <v>0</v>
      </c>
      <c r="E10" s="930">
        <f>'Input_P&amp;L'!BL28</f>
        <v>0</v>
      </c>
      <c r="F10" s="930">
        <f>'Input_P&amp;L'!BM28</f>
        <v>0</v>
      </c>
      <c r="G10" s="930">
        <f>'Input_P&amp;L'!BN28</f>
        <v>0</v>
      </c>
      <c r="H10" s="930">
        <f>'Input_P&amp;L'!BO28</f>
        <v>0</v>
      </c>
      <c r="I10" s="930">
        <f>'Input_P&amp;L'!BP28</f>
        <v>0</v>
      </c>
      <c r="J10" s="930">
        <f>'Input_P&amp;L'!BQ28</f>
        <v>0</v>
      </c>
      <c r="K10" s="930">
        <f>'Input_P&amp;L'!BR28</f>
        <v>0</v>
      </c>
      <c r="L10" s="930" t="e">
        <f t="shared" si="2"/>
        <v>#REF!</v>
      </c>
      <c r="M10" s="930" t="e">
        <f t="shared" si="3"/>
        <v>#REF!</v>
      </c>
      <c r="N10" s="930">
        <f>'Input_P&amp;L'!DA28</f>
        <v>0</v>
      </c>
      <c r="O10" s="930">
        <f>'Input_P&amp;L'!DB28</f>
        <v>0</v>
      </c>
      <c r="P10" s="930">
        <f>'Input_P&amp;L'!DC28</f>
        <v>0</v>
      </c>
      <c r="Q10" s="930">
        <f>'Input_P&amp;L'!DD28</f>
        <v>0</v>
      </c>
      <c r="R10" s="930">
        <f>'Input_P&amp;L'!DE28</f>
        <v>0</v>
      </c>
      <c r="S10" s="930">
        <f>'Input_P&amp;L'!DF28</f>
        <v>0</v>
      </c>
      <c r="T10" s="930">
        <f>'Input_P&amp;L'!DG28</f>
        <v>0</v>
      </c>
      <c r="U10" s="930">
        <f>'Input_P&amp;L'!DH28</f>
        <v>0</v>
      </c>
      <c r="V10" s="930" t="e">
        <f t="shared" si="4"/>
        <v>#REF!</v>
      </c>
      <c r="W10" s="930" t="e">
        <f t="shared" si="5"/>
        <v>#REF!</v>
      </c>
    </row>
    <row r="11" spans="1:23">
      <c r="A11" s="930">
        <f>'Input_P&amp;L'!E29</f>
        <v>0</v>
      </c>
      <c r="B11" s="930">
        <f>'Input_P&amp;L'!C29</f>
        <v>0</v>
      </c>
      <c r="C11" s="1">
        <f>'Input_P&amp;L'!A29</f>
        <v>0</v>
      </c>
      <c r="D11" s="930">
        <f>'Input_P&amp;L'!BK29</f>
        <v>0</v>
      </c>
      <c r="E11" s="930">
        <f>'Input_P&amp;L'!BL29</f>
        <v>0</v>
      </c>
      <c r="F11" s="930">
        <f>'Input_P&amp;L'!BM29</f>
        <v>0</v>
      </c>
      <c r="G11" s="930">
        <f>'Input_P&amp;L'!BN29</f>
        <v>0</v>
      </c>
      <c r="H11" s="930">
        <f>'Input_P&amp;L'!BO29</f>
        <v>0</v>
      </c>
      <c r="I11" s="930">
        <f>'Input_P&amp;L'!BP29</f>
        <v>0</v>
      </c>
      <c r="J11" s="930">
        <f>'Input_P&amp;L'!BQ29</f>
        <v>0</v>
      </c>
      <c r="K11" s="930">
        <f>'Input_P&amp;L'!BR29</f>
        <v>0</v>
      </c>
      <c r="L11" s="930" t="e">
        <f t="shared" si="2"/>
        <v>#REF!</v>
      </c>
      <c r="M11" s="930" t="e">
        <f t="shared" si="3"/>
        <v>#REF!</v>
      </c>
      <c r="N11" s="930">
        <f>'Input_P&amp;L'!DA29</f>
        <v>0</v>
      </c>
      <c r="O11" s="930">
        <f>'Input_P&amp;L'!DB29</f>
        <v>0</v>
      </c>
      <c r="P11" s="930">
        <f>'Input_P&amp;L'!DC29</f>
        <v>0</v>
      </c>
      <c r="Q11" s="930">
        <f>'Input_P&amp;L'!DD29</f>
        <v>0</v>
      </c>
      <c r="R11" s="930">
        <f>'Input_P&amp;L'!DE29</f>
        <v>0</v>
      </c>
      <c r="S11" s="930">
        <f>'Input_P&amp;L'!DF29</f>
        <v>0</v>
      </c>
      <c r="T11" s="930">
        <f>'Input_P&amp;L'!DG29</f>
        <v>0</v>
      </c>
      <c r="U11" s="930">
        <f>'Input_P&amp;L'!DH29</f>
        <v>0</v>
      </c>
      <c r="V11" s="930" t="e">
        <f t="shared" si="4"/>
        <v>#REF!</v>
      </c>
      <c r="W11" s="930" t="e">
        <f t="shared" si="5"/>
        <v>#REF!</v>
      </c>
    </row>
    <row r="12" spans="1:23">
      <c r="A12" s="930">
        <f>'Input_P&amp;L'!E30</f>
        <v>0</v>
      </c>
      <c r="B12" s="930">
        <f>'Input_P&amp;L'!C30</f>
        <v>0</v>
      </c>
      <c r="C12" s="1">
        <f>'Input_P&amp;L'!A30</f>
        <v>0</v>
      </c>
      <c r="D12" s="930">
        <f>'Input_P&amp;L'!BK30</f>
        <v>0</v>
      </c>
      <c r="E12" s="930">
        <f>'Input_P&amp;L'!BL30</f>
        <v>0</v>
      </c>
      <c r="F12" s="930">
        <f>'Input_P&amp;L'!BM30</f>
        <v>0</v>
      </c>
      <c r="G12" s="930">
        <f>'Input_P&amp;L'!BN30</f>
        <v>0</v>
      </c>
      <c r="H12" s="930">
        <f>'Input_P&amp;L'!BO30</f>
        <v>0</v>
      </c>
      <c r="I12" s="930">
        <f>'Input_P&amp;L'!BP30</f>
        <v>0</v>
      </c>
      <c r="J12" s="930">
        <f>'Input_P&amp;L'!BQ30</f>
        <v>0</v>
      </c>
      <c r="K12" s="930">
        <f>'Input_P&amp;L'!BR30</f>
        <v>0</v>
      </c>
      <c r="L12" s="930" t="e">
        <f t="shared" si="2"/>
        <v>#REF!</v>
      </c>
      <c r="M12" s="930" t="e">
        <f t="shared" si="3"/>
        <v>#REF!</v>
      </c>
      <c r="N12" s="930">
        <f>'Input_P&amp;L'!DA30</f>
        <v>0</v>
      </c>
      <c r="O12" s="930">
        <f>'Input_P&amp;L'!DB30</f>
        <v>0</v>
      </c>
      <c r="P12" s="930">
        <f>'Input_P&amp;L'!DC30</f>
        <v>0</v>
      </c>
      <c r="Q12" s="930">
        <f>'Input_P&amp;L'!DD30</f>
        <v>0</v>
      </c>
      <c r="R12" s="930">
        <f>'Input_P&amp;L'!DE30</f>
        <v>0</v>
      </c>
      <c r="S12" s="930">
        <f>'Input_P&amp;L'!DF30</f>
        <v>0</v>
      </c>
      <c r="T12" s="930">
        <f>'Input_P&amp;L'!DG30</f>
        <v>0</v>
      </c>
      <c r="U12" s="930">
        <f>'Input_P&amp;L'!DH30</f>
        <v>0</v>
      </c>
      <c r="V12" s="930" t="e">
        <f t="shared" si="4"/>
        <v>#REF!</v>
      </c>
      <c r="W12" s="930" t="e">
        <f t="shared" si="5"/>
        <v>#REF!</v>
      </c>
    </row>
    <row r="13" spans="1:23">
      <c r="A13" s="930">
        <f>'Input_P&amp;L'!E31</f>
        <v>0</v>
      </c>
      <c r="B13" s="930">
        <f>'Input_P&amp;L'!C31</f>
        <v>0</v>
      </c>
      <c r="C13" s="1">
        <f>'Input_P&amp;L'!A31</f>
        <v>0</v>
      </c>
      <c r="D13" s="930">
        <f>'Input_P&amp;L'!BK31</f>
        <v>0</v>
      </c>
      <c r="E13" s="930">
        <f>'Input_P&amp;L'!BL31</f>
        <v>0</v>
      </c>
      <c r="F13" s="930">
        <f>'Input_P&amp;L'!BM31</f>
        <v>0</v>
      </c>
      <c r="G13" s="930">
        <f>'Input_P&amp;L'!BN31</f>
        <v>0</v>
      </c>
      <c r="H13" s="930">
        <f>'Input_P&amp;L'!BO31</f>
        <v>0</v>
      </c>
      <c r="I13" s="930">
        <f>'Input_P&amp;L'!BP31</f>
        <v>0</v>
      </c>
      <c r="J13" s="930">
        <f>'Input_P&amp;L'!BQ31</f>
        <v>0</v>
      </c>
      <c r="K13" s="930">
        <f>'Input_P&amp;L'!BR31</f>
        <v>0</v>
      </c>
      <c r="L13" s="930" t="e">
        <f t="shared" si="2"/>
        <v>#REF!</v>
      </c>
      <c r="M13" s="930" t="e">
        <f t="shared" si="3"/>
        <v>#REF!</v>
      </c>
      <c r="N13" s="930">
        <f>'Input_P&amp;L'!DA31</f>
        <v>0</v>
      </c>
      <c r="O13" s="930">
        <f>'Input_P&amp;L'!DB31</f>
        <v>0</v>
      </c>
      <c r="P13" s="930">
        <f>'Input_P&amp;L'!DC31</f>
        <v>0</v>
      </c>
      <c r="Q13" s="930">
        <f>'Input_P&amp;L'!DD31</f>
        <v>0</v>
      </c>
      <c r="R13" s="930">
        <f>'Input_P&amp;L'!DE31</f>
        <v>0</v>
      </c>
      <c r="S13" s="930">
        <f>'Input_P&amp;L'!DF31</f>
        <v>0</v>
      </c>
      <c r="T13" s="930">
        <f>'Input_P&amp;L'!DG31</f>
        <v>0</v>
      </c>
      <c r="U13" s="930">
        <f>'Input_P&amp;L'!DH31</f>
        <v>0</v>
      </c>
      <c r="V13" s="930" t="e">
        <f t="shared" si="4"/>
        <v>#REF!</v>
      </c>
      <c r="W13" s="930" t="e">
        <f t="shared" si="5"/>
        <v>#REF!</v>
      </c>
    </row>
    <row r="14" spans="1:23">
      <c r="A14" s="930">
        <f>'Input_P&amp;L'!E32</f>
        <v>0</v>
      </c>
      <c r="B14" s="930">
        <f>'Input_P&amp;L'!C32</f>
        <v>0</v>
      </c>
      <c r="C14" s="1">
        <f>'Input_P&amp;L'!A32</f>
        <v>0</v>
      </c>
      <c r="D14" s="930">
        <f>'Input_P&amp;L'!BK32</f>
        <v>0</v>
      </c>
      <c r="E14" s="930">
        <f>'Input_P&amp;L'!BL32</f>
        <v>0</v>
      </c>
      <c r="F14" s="930">
        <f>'Input_P&amp;L'!BM32</f>
        <v>0</v>
      </c>
      <c r="G14" s="930">
        <f>'Input_P&amp;L'!BN32</f>
        <v>0</v>
      </c>
      <c r="H14" s="930">
        <f>'Input_P&amp;L'!BO32</f>
        <v>0</v>
      </c>
      <c r="I14" s="930">
        <f>'Input_P&amp;L'!BP32</f>
        <v>0</v>
      </c>
      <c r="J14" s="930">
        <f>'Input_P&amp;L'!BQ32</f>
        <v>0</v>
      </c>
      <c r="K14" s="930">
        <f>'Input_P&amp;L'!BR32</f>
        <v>0</v>
      </c>
      <c r="L14" s="930" t="e">
        <f t="shared" si="2"/>
        <v>#REF!</v>
      </c>
      <c r="M14" s="930" t="e">
        <f t="shared" si="3"/>
        <v>#REF!</v>
      </c>
      <c r="N14" s="930">
        <f>'Input_P&amp;L'!DA32</f>
        <v>0</v>
      </c>
      <c r="O14" s="930">
        <f>'Input_P&amp;L'!DB32</f>
        <v>0</v>
      </c>
      <c r="P14" s="930">
        <f>'Input_P&amp;L'!DC32</f>
        <v>0</v>
      </c>
      <c r="Q14" s="930">
        <f>'Input_P&amp;L'!DD32</f>
        <v>0</v>
      </c>
      <c r="R14" s="930">
        <f>'Input_P&amp;L'!DE32</f>
        <v>0</v>
      </c>
      <c r="S14" s="930">
        <f>'Input_P&amp;L'!DF32</f>
        <v>0</v>
      </c>
      <c r="T14" s="930">
        <f>'Input_P&amp;L'!DG32</f>
        <v>0</v>
      </c>
      <c r="U14" s="930">
        <f>'Input_P&amp;L'!DH32</f>
        <v>0</v>
      </c>
      <c r="V14" s="930" t="e">
        <f t="shared" si="4"/>
        <v>#REF!</v>
      </c>
      <c r="W14" s="930" t="e">
        <f t="shared" si="5"/>
        <v>#REF!</v>
      </c>
    </row>
    <row r="15" spans="1:23">
      <c r="A15" s="930">
        <f>'Input_P&amp;L'!E33</f>
        <v>0</v>
      </c>
      <c r="B15" s="930">
        <f>'Input_P&amp;L'!C33</f>
        <v>0</v>
      </c>
      <c r="C15" s="1">
        <f>'Input_P&amp;L'!A33</f>
        <v>0</v>
      </c>
      <c r="D15" s="930">
        <f>'Input_P&amp;L'!BK33</f>
        <v>0</v>
      </c>
      <c r="E15" s="930">
        <f>'Input_P&amp;L'!BL33</f>
        <v>0</v>
      </c>
      <c r="F15" s="930">
        <f>'Input_P&amp;L'!BM33</f>
        <v>0</v>
      </c>
      <c r="G15" s="930">
        <f>'Input_P&amp;L'!BN33</f>
        <v>0</v>
      </c>
      <c r="H15" s="930">
        <f>'Input_P&amp;L'!BO33</f>
        <v>0</v>
      </c>
      <c r="I15" s="930">
        <f>'Input_P&amp;L'!BP33</f>
        <v>0</v>
      </c>
      <c r="J15" s="930">
        <f>'Input_P&amp;L'!BQ33</f>
        <v>0</v>
      </c>
      <c r="K15" s="930">
        <f>'Input_P&amp;L'!BR33</f>
        <v>0</v>
      </c>
      <c r="L15" s="930" t="e">
        <f t="shared" si="2"/>
        <v>#REF!</v>
      </c>
      <c r="M15" s="930" t="e">
        <f t="shared" si="3"/>
        <v>#REF!</v>
      </c>
      <c r="N15" s="930">
        <f>'Input_P&amp;L'!DA33</f>
        <v>0</v>
      </c>
      <c r="O15" s="930">
        <f>'Input_P&amp;L'!DB33</f>
        <v>0</v>
      </c>
      <c r="P15" s="930">
        <f>'Input_P&amp;L'!DC33</f>
        <v>0</v>
      </c>
      <c r="Q15" s="930">
        <f>'Input_P&amp;L'!DD33</f>
        <v>0</v>
      </c>
      <c r="R15" s="930">
        <f>'Input_P&amp;L'!DE33</f>
        <v>0</v>
      </c>
      <c r="S15" s="930">
        <f>'Input_P&amp;L'!DF33</f>
        <v>0</v>
      </c>
      <c r="T15" s="930">
        <f>'Input_P&amp;L'!DG33</f>
        <v>0</v>
      </c>
      <c r="U15" s="930">
        <f>'Input_P&amp;L'!DH33</f>
        <v>0</v>
      </c>
      <c r="V15" s="930" t="e">
        <f t="shared" si="4"/>
        <v>#REF!</v>
      </c>
      <c r="W15" s="930" t="e">
        <f t="shared" si="5"/>
        <v>#REF!</v>
      </c>
    </row>
    <row r="16" spans="1:23">
      <c r="A16" s="930">
        <f>'Input_P&amp;L'!E34</f>
        <v>0</v>
      </c>
      <c r="B16" s="930">
        <f>'Input_P&amp;L'!C34</f>
        <v>0</v>
      </c>
      <c r="C16" s="1">
        <f>'Input_P&amp;L'!A34</f>
        <v>0</v>
      </c>
      <c r="D16" s="930">
        <f>'Input_P&amp;L'!BK34</f>
        <v>0</v>
      </c>
      <c r="E16" s="930">
        <f>'Input_P&amp;L'!BL34</f>
        <v>0</v>
      </c>
      <c r="F16" s="930">
        <f>'Input_P&amp;L'!BM34</f>
        <v>0</v>
      </c>
      <c r="G16" s="930">
        <f>'Input_P&amp;L'!BN34</f>
        <v>0</v>
      </c>
      <c r="H16" s="930">
        <f>'Input_P&amp;L'!BO34</f>
        <v>0</v>
      </c>
      <c r="I16" s="930">
        <f>'Input_P&amp;L'!BP34</f>
        <v>0</v>
      </c>
      <c r="J16" s="930">
        <f>'Input_P&amp;L'!BQ34</f>
        <v>0</v>
      </c>
      <c r="K16" s="930">
        <f>'Input_P&amp;L'!BR34</f>
        <v>0</v>
      </c>
      <c r="L16" s="930" t="e">
        <f t="shared" si="2"/>
        <v>#REF!</v>
      </c>
      <c r="M16" s="930" t="e">
        <f t="shared" si="3"/>
        <v>#REF!</v>
      </c>
      <c r="N16" s="930">
        <f>'Input_P&amp;L'!DA34</f>
        <v>0</v>
      </c>
      <c r="O16" s="930">
        <f>'Input_P&amp;L'!DB34</f>
        <v>0</v>
      </c>
      <c r="P16" s="930">
        <f>'Input_P&amp;L'!DC34</f>
        <v>0</v>
      </c>
      <c r="Q16" s="930">
        <f>'Input_P&amp;L'!DD34</f>
        <v>0</v>
      </c>
      <c r="R16" s="930">
        <f>'Input_P&amp;L'!DE34</f>
        <v>0</v>
      </c>
      <c r="S16" s="930">
        <f>'Input_P&amp;L'!DF34</f>
        <v>0</v>
      </c>
      <c r="T16" s="930">
        <f>'Input_P&amp;L'!DG34</f>
        <v>0</v>
      </c>
      <c r="U16" s="930">
        <f>'Input_P&amp;L'!DH34</f>
        <v>0</v>
      </c>
      <c r="V16" s="930" t="e">
        <f t="shared" si="4"/>
        <v>#REF!</v>
      </c>
      <c r="W16" s="930" t="e">
        <f t="shared" si="5"/>
        <v>#REF!</v>
      </c>
    </row>
    <row r="17" spans="1:23">
      <c r="A17" s="930">
        <f>'Input_P&amp;L'!E35</f>
        <v>0</v>
      </c>
      <c r="B17" s="930">
        <f>'Input_P&amp;L'!C35</f>
        <v>0</v>
      </c>
      <c r="C17" s="1">
        <f>'Input_P&amp;L'!A35</f>
        <v>0</v>
      </c>
      <c r="D17" s="930">
        <f>'Input_P&amp;L'!BK35</f>
        <v>0</v>
      </c>
      <c r="E17" s="930">
        <f>'Input_P&amp;L'!BL35</f>
        <v>0</v>
      </c>
      <c r="F17" s="930">
        <f>'Input_P&amp;L'!BM35</f>
        <v>0</v>
      </c>
      <c r="G17" s="930">
        <f>'Input_P&amp;L'!BN35</f>
        <v>0</v>
      </c>
      <c r="H17" s="930">
        <f>'Input_P&amp;L'!BO35</f>
        <v>0</v>
      </c>
      <c r="I17" s="930">
        <f>'Input_P&amp;L'!BP35</f>
        <v>0</v>
      </c>
      <c r="J17" s="930">
        <f>'Input_P&amp;L'!BQ35</f>
        <v>0</v>
      </c>
      <c r="K17" s="930">
        <f>'Input_P&amp;L'!BR35</f>
        <v>0</v>
      </c>
      <c r="L17" s="930" t="e">
        <f t="shared" si="2"/>
        <v>#REF!</v>
      </c>
      <c r="M17" s="930" t="e">
        <f t="shared" si="3"/>
        <v>#REF!</v>
      </c>
      <c r="N17" s="930">
        <f>'Input_P&amp;L'!DA35</f>
        <v>0</v>
      </c>
      <c r="O17" s="930">
        <f>'Input_P&amp;L'!DB35</f>
        <v>0</v>
      </c>
      <c r="P17" s="930">
        <f>'Input_P&amp;L'!DC35</f>
        <v>0</v>
      </c>
      <c r="Q17" s="930">
        <f>'Input_P&amp;L'!DD35</f>
        <v>0</v>
      </c>
      <c r="R17" s="930">
        <f>'Input_P&amp;L'!DE35</f>
        <v>0</v>
      </c>
      <c r="S17" s="930">
        <f>'Input_P&amp;L'!DF35</f>
        <v>0</v>
      </c>
      <c r="T17" s="930">
        <f>'Input_P&amp;L'!DG35</f>
        <v>0</v>
      </c>
      <c r="U17" s="930">
        <f>'Input_P&amp;L'!DH35</f>
        <v>0</v>
      </c>
      <c r="V17" s="930" t="e">
        <f t="shared" si="4"/>
        <v>#REF!</v>
      </c>
      <c r="W17" s="930" t="e">
        <f t="shared" si="5"/>
        <v>#REF!</v>
      </c>
    </row>
    <row r="18" spans="1:23">
      <c r="A18" s="930">
        <f>'Input_P&amp;L'!E36</f>
        <v>0</v>
      </c>
      <c r="B18" s="930">
        <f>'Input_P&amp;L'!C36</f>
        <v>0</v>
      </c>
      <c r="C18" s="1">
        <f>'Input_P&amp;L'!A36</f>
        <v>0</v>
      </c>
      <c r="D18" s="930">
        <f>'Input_P&amp;L'!BK36</f>
        <v>0</v>
      </c>
      <c r="E18" s="930">
        <f>'Input_P&amp;L'!BL36</f>
        <v>0</v>
      </c>
      <c r="F18" s="930">
        <f>'Input_P&amp;L'!BM36</f>
        <v>0</v>
      </c>
      <c r="G18" s="930">
        <f>'Input_P&amp;L'!BN36</f>
        <v>0</v>
      </c>
      <c r="H18" s="930">
        <f>'Input_P&amp;L'!BO36</f>
        <v>0</v>
      </c>
      <c r="I18" s="930">
        <f>'Input_P&amp;L'!BP36</f>
        <v>0</v>
      </c>
      <c r="J18" s="930">
        <f>'Input_P&amp;L'!BQ36</f>
        <v>0</v>
      </c>
      <c r="K18" s="930">
        <f>'Input_P&amp;L'!BR36</f>
        <v>0</v>
      </c>
      <c r="L18" s="930" t="e">
        <f t="shared" si="2"/>
        <v>#REF!</v>
      </c>
      <c r="M18" s="930" t="e">
        <f t="shared" si="3"/>
        <v>#REF!</v>
      </c>
      <c r="N18" s="930">
        <f>'Input_P&amp;L'!DA36</f>
        <v>0</v>
      </c>
      <c r="O18" s="930">
        <f>'Input_P&amp;L'!DB36</f>
        <v>0</v>
      </c>
      <c r="P18" s="930">
        <f>'Input_P&amp;L'!DC36</f>
        <v>0</v>
      </c>
      <c r="Q18" s="930">
        <f>'Input_P&amp;L'!DD36</f>
        <v>0</v>
      </c>
      <c r="R18" s="930">
        <f>'Input_P&amp;L'!DE36</f>
        <v>0</v>
      </c>
      <c r="S18" s="930">
        <f>'Input_P&amp;L'!DF36</f>
        <v>0</v>
      </c>
      <c r="T18" s="930">
        <f>'Input_P&amp;L'!DG36</f>
        <v>0</v>
      </c>
      <c r="U18" s="930">
        <f>'Input_P&amp;L'!DH36</f>
        <v>0</v>
      </c>
      <c r="V18" s="930" t="e">
        <f t="shared" si="4"/>
        <v>#REF!</v>
      </c>
      <c r="W18" s="930" t="e">
        <f t="shared" si="5"/>
        <v>#REF!</v>
      </c>
    </row>
    <row r="19" spans="1:23">
      <c r="A19" s="930">
        <f>'Input_P&amp;L'!E37</f>
        <v>0</v>
      </c>
      <c r="B19" s="930">
        <f>'Input_P&amp;L'!C37</f>
        <v>0</v>
      </c>
      <c r="C19" s="1">
        <f>'Input_P&amp;L'!A37</f>
        <v>0</v>
      </c>
      <c r="D19" s="930">
        <f>'Input_P&amp;L'!BK37</f>
        <v>0</v>
      </c>
      <c r="E19" s="930">
        <f>'Input_P&amp;L'!BL37</f>
        <v>0</v>
      </c>
      <c r="F19" s="930">
        <f>'Input_P&amp;L'!BM37</f>
        <v>0</v>
      </c>
      <c r="G19" s="930">
        <f>'Input_P&amp;L'!BN37</f>
        <v>0</v>
      </c>
      <c r="H19" s="930">
        <f>'Input_P&amp;L'!BO37</f>
        <v>0</v>
      </c>
      <c r="I19" s="930">
        <f>'Input_P&amp;L'!BP37</f>
        <v>0</v>
      </c>
      <c r="J19" s="930">
        <f>'Input_P&amp;L'!BQ37</f>
        <v>0</v>
      </c>
      <c r="K19" s="930">
        <f>'Input_P&amp;L'!BR37</f>
        <v>0</v>
      </c>
      <c r="L19" s="930" t="e">
        <f t="shared" si="2"/>
        <v>#REF!</v>
      </c>
      <c r="M19" s="930" t="e">
        <f t="shared" si="3"/>
        <v>#REF!</v>
      </c>
      <c r="N19" s="930">
        <f>'Input_P&amp;L'!DA37</f>
        <v>0</v>
      </c>
      <c r="O19" s="930">
        <f>'Input_P&amp;L'!DB37</f>
        <v>0</v>
      </c>
      <c r="P19" s="930">
        <f>'Input_P&amp;L'!DC37</f>
        <v>0</v>
      </c>
      <c r="Q19" s="930">
        <f>'Input_P&amp;L'!DD37</f>
        <v>0</v>
      </c>
      <c r="R19" s="930">
        <f>'Input_P&amp;L'!DE37</f>
        <v>0</v>
      </c>
      <c r="S19" s="930">
        <f>'Input_P&amp;L'!DF37</f>
        <v>0</v>
      </c>
      <c r="T19" s="930">
        <f>'Input_P&amp;L'!DG37</f>
        <v>0</v>
      </c>
      <c r="U19" s="930">
        <f>'Input_P&amp;L'!DH37</f>
        <v>0</v>
      </c>
      <c r="V19" s="930" t="e">
        <f t="shared" si="4"/>
        <v>#REF!</v>
      </c>
      <c r="W19" s="930" t="e">
        <f t="shared" si="5"/>
        <v>#REF!</v>
      </c>
    </row>
    <row r="20" spans="1:23">
      <c r="A20" s="930">
        <f>'Input_P&amp;L'!E38</f>
        <v>0</v>
      </c>
      <c r="B20" s="930">
        <f>'Input_P&amp;L'!C38</f>
        <v>0</v>
      </c>
      <c r="C20" s="1">
        <f>'Input_P&amp;L'!A38</f>
        <v>0</v>
      </c>
      <c r="D20" s="930">
        <f>'Input_P&amp;L'!BK38</f>
        <v>0</v>
      </c>
      <c r="E20" s="930">
        <f>'Input_P&amp;L'!BL38</f>
        <v>0</v>
      </c>
      <c r="F20" s="930">
        <f>'Input_P&amp;L'!BM38</f>
        <v>0</v>
      </c>
      <c r="G20" s="930">
        <f>'Input_P&amp;L'!BN38</f>
        <v>0</v>
      </c>
      <c r="H20" s="930">
        <f>'Input_P&amp;L'!BO38</f>
        <v>0</v>
      </c>
      <c r="I20" s="930">
        <f>'Input_P&amp;L'!BP38</f>
        <v>0</v>
      </c>
      <c r="J20" s="930">
        <f>'Input_P&amp;L'!BQ38</f>
        <v>0</v>
      </c>
      <c r="K20" s="930">
        <f>'Input_P&amp;L'!BR38</f>
        <v>0</v>
      </c>
      <c r="L20" s="930" t="e">
        <f t="shared" si="2"/>
        <v>#REF!</v>
      </c>
      <c r="M20" s="930" t="e">
        <f t="shared" si="3"/>
        <v>#REF!</v>
      </c>
      <c r="N20" s="930">
        <f>'Input_P&amp;L'!DA38</f>
        <v>0</v>
      </c>
      <c r="O20" s="930">
        <f>'Input_P&amp;L'!DB38</f>
        <v>0</v>
      </c>
      <c r="P20" s="930">
        <f>'Input_P&amp;L'!DC38</f>
        <v>0</v>
      </c>
      <c r="Q20" s="930">
        <f>'Input_P&amp;L'!DD38</f>
        <v>0</v>
      </c>
      <c r="R20" s="930">
        <f>'Input_P&amp;L'!DE38</f>
        <v>0</v>
      </c>
      <c r="S20" s="930">
        <f>'Input_P&amp;L'!DF38</f>
        <v>0</v>
      </c>
      <c r="T20" s="930">
        <f>'Input_P&amp;L'!DG38</f>
        <v>0</v>
      </c>
      <c r="U20" s="930">
        <f>'Input_P&amp;L'!DH38</f>
        <v>0</v>
      </c>
      <c r="V20" s="930" t="e">
        <f t="shared" si="4"/>
        <v>#REF!</v>
      </c>
      <c r="W20" s="930" t="e">
        <f t="shared" si="5"/>
        <v>#REF!</v>
      </c>
    </row>
    <row r="21" spans="1:23">
      <c r="A21" s="930" t="e">
        <f t="shared" ref="A21:A35" si="6">'Input_P&amp;L'!#REF!</f>
        <v>#REF!</v>
      </c>
      <c r="B21" s="930" t="e">
        <f t="shared" ref="B21:B35" si="7">'Input_P&amp;L'!#REF!</f>
        <v>#REF!</v>
      </c>
      <c r="C21" s="1" t="e">
        <f t="shared" ref="C21:C35" si="8">'Input_P&amp;L'!#REF!</f>
        <v>#REF!</v>
      </c>
      <c r="D21" s="930" t="e">
        <f t="shared" ref="D21:D35" si="9">'Input_P&amp;L'!#REF!</f>
        <v>#REF!</v>
      </c>
      <c r="E21" s="930" t="e">
        <f t="shared" ref="E21:E35" si="10">'Input_P&amp;L'!#REF!</f>
        <v>#REF!</v>
      </c>
      <c r="F21" s="930" t="e">
        <f t="shared" ref="F21:F35" si="11">'Input_P&amp;L'!#REF!</f>
        <v>#REF!</v>
      </c>
      <c r="G21" s="930" t="e">
        <f t="shared" ref="G21:G35" si="12">'Input_P&amp;L'!#REF!</f>
        <v>#REF!</v>
      </c>
      <c r="H21" s="930" t="e">
        <f t="shared" ref="H21:H35" si="13">'Input_P&amp;L'!#REF!</f>
        <v>#REF!</v>
      </c>
      <c r="I21" s="930" t="e">
        <f t="shared" ref="I21:I35" si="14">'Input_P&amp;L'!#REF!</f>
        <v>#REF!</v>
      </c>
      <c r="J21" s="930" t="e">
        <f t="shared" ref="J21:J35" si="15">'Input_P&amp;L'!#REF!</f>
        <v>#REF!</v>
      </c>
      <c r="K21" s="930" t="e">
        <f t="shared" ref="K21:K35" si="16">'Input_P&amp;L'!#REF!</f>
        <v>#REF!</v>
      </c>
      <c r="L21" s="930" t="e">
        <f t="shared" si="2"/>
        <v>#REF!</v>
      </c>
      <c r="M21" s="930" t="e">
        <f t="shared" si="3"/>
        <v>#REF!</v>
      </c>
      <c r="N21" s="930" t="e">
        <f t="shared" ref="N21:N35" si="17">'Input_P&amp;L'!#REF!</f>
        <v>#REF!</v>
      </c>
      <c r="O21" s="930" t="e">
        <f t="shared" ref="O21:O35" si="18">'Input_P&amp;L'!#REF!</f>
        <v>#REF!</v>
      </c>
      <c r="P21" s="930" t="e">
        <f t="shared" ref="P21:P35" si="19">'Input_P&amp;L'!#REF!</f>
        <v>#REF!</v>
      </c>
      <c r="Q21" s="930" t="e">
        <f t="shared" ref="Q21:Q35" si="20">'Input_P&amp;L'!#REF!</f>
        <v>#REF!</v>
      </c>
      <c r="R21" s="930" t="e">
        <f t="shared" ref="R21:R35" si="21">'Input_P&amp;L'!#REF!</f>
        <v>#REF!</v>
      </c>
      <c r="S21" s="930" t="e">
        <f t="shared" ref="S21:S35" si="22">'Input_P&amp;L'!#REF!</f>
        <v>#REF!</v>
      </c>
      <c r="T21" s="930" t="e">
        <f t="shared" ref="T21:T35" si="23">'Input_P&amp;L'!#REF!</f>
        <v>#REF!</v>
      </c>
      <c r="U21" s="930" t="e">
        <f t="shared" ref="U21:U35" si="24">'Input_P&amp;L'!#REF!</f>
        <v>#REF!</v>
      </c>
      <c r="V21" s="930" t="e">
        <f t="shared" si="4"/>
        <v>#REF!</v>
      </c>
      <c r="W21" s="930" t="e">
        <f t="shared" si="5"/>
        <v>#REF!</v>
      </c>
    </row>
    <row r="22" spans="1:23">
      <c r="A22" s="930" t="e">
        <f t="shared" si="6"/>
        <v>#REF!</v>
      </c>
      <c r="B22" s="930" t="e">
        <f t="shared" si="7"/>
        <v>#REF!</v>
      </c>
      <c r="C22" s="1" t="e">
        <f t="shared" si="8"/>
        <v>#REF!</v>
      </c>
      <c r="D22" s="930" t="e">
        <f t="shared" si="9"/>
        <v>#REF!</v>
      </c>
      <c r="E22" s="930" t="e">
        <f t="shared" si="10"/>
        <v>#REF!</v>
      </c>
      <c r="F22" s="930" t="e">
        <f t="shared" si="11"/>
        <v>#REF!</v>
      </c>
      <c r="G22" s="930" t="e">
        <f t="shared" si="12"/>
        <v>#REF!</v>
      </c>
      <c r="H22" s="930" t="e">
        <f t="shared" si="13"/>
        <v>#REF!</v>
      </c>
      <c r="I22" s="930" t="e">
        <f t="shared" si="14"/>
        <v>#REF!</v>
      </c>
      <c r="J22" s="930" t="e">
        <f t="shared" si="15"/>
        <v>#REF!</v>
      </c>
      <c r="K22" s="930" t="e">
        <f t="shared" si="16"/>
        <v>#REF!</v>
      </c>
      <c r="L22" s="930" t="e">
        <f t="shared" si="2"/>
        <v>#REF!</v>
      </c>
      <c r="M22" s="930" t="e">
        <f t="shared" si="3"/>
        <v>#REF!</v>
      </c>
      <c r="N22" s="930" t="e">
        <f t="shared" si="17"/>
        <v>#REF!</v>
      </c>
      <c r="O22" s="930" t="e">
        <f t="shared" si="18"/>
        <v>#REF!</v>
      </c>
      <c r="P22" s="930" t="e">
        <f t="shared" si="19"/>
        <v>#REF!</v>
      </c>
      <c r="Q22" s="930" t="e">
        <f t="shared" si="20"/>
        <v>#REF!</v>
      </c>
      <c r="R22" s="930" t="e">
        <f t="shared" si="21"/>
        <v>#REF!</v>
      </c>
      <c r="S22" s="930" t="e">
        <f t="shared" si="22"/>
        <v>#REF!</v>
      </c>
      <c r="T22" s="930" t="e">
        <f t="shared" si="23"/>
        <v>#REF!</v>
      </c>
      <c r="U22" s="930" t="e">
        <f t="shared" si="24"/>
        <v>#REF!</v>
      </c>
      <c r="V22" s="930" t="e">
        <f t="shared" si="4"/>
        <v>#REF!</v>
      </c>
      <c r="W22" s="930" t="e">
        <f t="shared" si="5"/>
        <v>#REF!</v>
      </c>
    </row>
    <row r="23" spans="1:23">
      <c r="A23" s="930" t="e">
        <f t="shared" si="6"/>
        <v>#REF!</v>
      </c>
      <c r="B23" s="930" t="e">
        <f t="shared" si="7"/>
        <v>#REF!</v>
      </c>
      <c r="C23" s="1" t="e">
        <f t="shared" si="8"/>
        <v>#REF!</v>
      </c>
      <c r="D23" s="930" t="e">
        <f t="shared" si="9"/>
        <v>#REF!</v>
      </c>
      <c r="E23" s="930" t="e">
        <f t="shared" si="10"/>
        <v>#REF!</v>
      </c>
      <c r="F23" s="930" t="e">
        <f t="shared" si="11"/>
        <v>#REF!</v>
      </c>
      <c r="G23" s="930" t="e">
        <f t="shared" si="12"/>
        <v>#REF!</v>
      </c>
      <c r="H23" s="930" t="e">
        <f t="shared" si="13"/>
        <v>#REF!</v>
      </c>
      <c r="I23" s="930" t="e">
        <f t="shared" si="14"/>
        <v>#REF!</v>
      </c>
      <c r="J23" s="930" t="e">
        <f t="shared" si="15"/>
        <v>#REF!</v>
      </c>
      <c r="K23" s="930" t="e">
        <f t="shared" si="16"/>
        <v>#REF!</v>
      </c>
      <c r="L23" s="930" t="e">
        <f t="shared" si="2"/>
        <v>#REF!</v>
      </c>
      <c r="M23" s="930" t="e">
        <f t="shared" si="3"/>
        <v>#REF!</v>
      </c>
      <c r="N23" s="930" t="e">
        <f t="shared" si="17"/>
        <v>#REF!</v>
      </c>
      <c r="O23" s="930" t="e">
        <f t="shared" si="18"/>
        <v>#REF!</v>
      </c>
      <c r="P23" s="930" t="e">
        <f t="shared" si="19"/>
        <v>#REF!</v>
      </c>
      <c r="Q23" s="930" t="e">
        <f t="shared" si="20"/>
        <v>#REF!</v>
      </c>
      <c r="R23" s="930" t="e">
        <f t="shared" si="21"/>
        <v>#REF!</v>
      </c>
      <c r="S23" s="930" t="e">
        <f t="shared" si="22"/>
        <v>#REF!</v>
      </c>
      <c r="T23" s="930" t="e">
        <f t="shared" si="23"/>
        <v>#REF!</v>
      </c>
      <c r="U23" s="930" t="e">
        <f t="shared" si="24"/>
        <v>#REF!</v>
      </c>
      <c r="V23" s="930" t="e">
        <f t="shared" si="4"/>
        <v>#REF!</v>
      </c>
      <c r="W23" s="930" t="e">
        <f t="shared" si="5"/>
        <v>#REF!</v>
      </c>
    </row>
    <row r="24" spans="1:23">
      <c r="A24" s="930" t="e">
        <f t="shared" si="6"/>
        <v>#REF!</v>
      </c>
      <c r="B24" s="930" t="e">
        <f t="shared" si="7"/>
        <v>#REF!</v>
      </c>
      <c r="C24" s="1" t="e">
        <f t="shared" si="8"/>
        <v>#REF!</v>
      </c>
      <c r="D24" s="930" t="e">
        <f t="shared" si="9"/>
        <v>#REF!</v>
      </c>
      <c r="E24" s="930" t="e">
        <f t="shared" si="10"/>
        <v>#REF!</v>
      </c>
      <c r="F24" s="930" t="e">
        <f t="shared" si="11"/>
        <v>#REF!</v>
      </c>
      <c r="G24" s="930" t="e">
        <f t="shared" si="12"/>
        <v>#REF!</v>
      </c>
      <c r="H24" s="930" t="e">
        <f t="shared" si="13"/>
        <v>#REF!</v>
      </c>
      <c r="I24" s="930" t="e">
        <f t="shared" si="14"/>
        <v>#REF!</v>
      </c>
      <c r="J24" s="930" t="e">
        <f t="shared" si="15"/>
        <v>#REF!</v>
      </c>
      <c r="K24" s="930" t="e">
        <f t="shared" si="16"/>
        <v>#REF!</v>
      </c>
      <c r="L24" s="930" t="e">
        <f t="shared" si="2"/>
        <v>#REF!</v>
      </c>
      <c r="M24" s="930" t="e">
        <f t="shared" si="3"/>
        <v>#REF!</v>
      </c>
      <c r="N24" s="930" t="e">
        <f t="shared" si="17"/>
        <v>#REF!</v>
      </c>
      <c r="O24" s="930" t="e">
        <f t="shared" si="18"/>
        <v>#REF!</v>
      </c>
      <c r="P24" s="930" t="e">
        <f t="shared" si="19"/>
        <v>#REF!</v>
      </c>
      <c r="Q24" s="930" t="e">
        <f t="shared" si="20"/>
        <v>#REF!</v>
      </c>
      <c r="R24" s="930" t="e">
        <f t="shared" si="21"/>
        <v>#REF!</v>
      </c>
      <c r="S24" s="930" t="e">
        <f t="shared" si="22"/>
        <v>#REF!</v>
      </c>
      <c r="T24" s="930" t="e">
        <f t="shared" si="23"/>
        <v>#REF!</v>
      </c>
      <c r="U24" s="930" t="e">
        <f t="shared" si="24"/>
        <v>#REF!</v>
      </c>
      <c r="V24" s="930" t="e">
        <f t="shared" si="4"/>
        <v>#REF!</v>
      </c>
      <c r="W24" s="930" t="e">
        <f t="shared" si="5"/>
        <v>#REF!</v>
      </c>
    </row>
    <row r="25" spans="1:23">
      <c r="A25" s="930" t="e">
        <f t="shared" si="6"/>
        <v>#REF!</v>
      </c>
      <c r="B25" s="930" t="e">
        <f t="shared" si="7"/>
        <v>#REF!</v>
      </c>
      <c r="C25" s="1" t="e">
        <f t="shared" si="8"/>
        <v>#REF!</v>
      </c>
      <c r="D25" s="930" t="e">
        <f t="shared" si="9"/>
        <v>#REF!</v>
      </c>
      <c r="E25" s="930" t="e">
        <f t="shared" si="10"/>
        <v>#REF!</v>
      </c>
      <c r="F25" s="930" t="e">
        <f t="shared" si="11"/>
        <v>#REF!</v>
      </c>
      <c r="G25" s="930" t="e">
        <f t="shared" si="12"/>
        <v>#REF!</v>
      </c>
      <c r="H25" s="930" t="e">
        <f t="shared" si="13"/>
        <v>#REF!</v>
      </c>
      <c r="I25" s="930" t="e">
        <f t="shared" si="14"/>
        <v>#REF!</v>
      </c>
      <c r="J25" s="930" t="e">
        <f t="shared" si="15"/>
        <v>#REF!</v>
      </c>
      <c r="K25" s="930" t="e">
        <f t="shared" si="16"/>
        <v>#REF!</v>
      </c>
      <c r="L25" s="930" t="e">
        <f t="shared" si="2"/>
        <v>#REF!</v>
      </c>
      <c r="M25" s="930" t="e">
        <f t="shared" si="3"/>
        <v>#REF!</v>
      </c>
      <c r="N25" s="930" t="e">
        <f t="shared" si="17"/>
        <v>#REF!</v>
      </c>
      <c r="O25" s="930" t="e">
        <f t="shared" si="18"/>
        <v>#REF!</v>
      </c>
      <c r="P25" s="930" t="e">
        <f t="shared" si="19"/>
        <v>#REF!</v>
      </c>
      <c r="Q25" s="930" t="e">
        <f t="shared" si="20"/>
        <v>#REF!</v>
      </c>
      <c r="R25" s="930" t="e">
        <f t="shared" si="21"/>
        <v>#REF!</v>
      </c>
      <c r="S25" s="930" t="e">
        <f t="shared" si="22"/>
        <v>#REF!</v>
      </c>
      <c r="T25" s="930" t="e">
        <f t="shared" si="23"/>
        <v>#REF!</v>
      </c>
      <c r="U25" s="930" t="e">
        <f t="shared" si="24"/>
        <v>#REF!</v>
      </c>
      <c r="V25" s="930" t="e">
        <f t="shared" si="4"/>
        <v>#REF!</v>
      </c>
      <c r="W25" s="930" t="e">
        <f t="shared" si="5"/>
        <v>#REF!</v>
      </c>
    </row>
    <row r="26" spans="1:23">
      <c r="A26" s="930" t="e">
        <f t="shared" si="6"/>
        <v>#REF!</v>
      </c>
      <c r="B26" s="930" t="e">
        <f t="shared" si="7"/>
        <v>#REF!</v>
      </c>
      <c r="C26" s="1" t="e">
        <f t="shared" si="8"/>
        <v>#REF!</v>
      </c>
      <c r="D26" s="930" t="e">
        <f t="shared" si="9"/>
        <v>#REF!</v>
      </c>
      <c r="E26" s="930" t="e">
        <f t="shared" si="10"/>
        <v>#REF!</v>
      </c>
      <c r="F26" s="930" t="e">
        <f t="shared" si="11"/>
        <v>#REF!</v>
      </c>
      <c r="G26" s="930" t="e">
        <f t="shared" si="12"/>
        <v>#REF!</v>
      </c>
      <c r="H26" s="930" t="e">
        <f t="shared" si="13"/>
        <v>#REF!</v>
      </c>
      <c r="I26" s="930" t="e">
        <f t="shared" si="14"/>
        <v>#REF!</v>
      </c>
      <c r="J26" s="930" t="e">
        <f t="shared" si="15"/>
        <v>#REF!</v>
      </c>
      <c r="K26" s="930" t="e">
        <f t="shared" si="16"/>
        <v>#REF!</v>
      </c>
      <c r="L26" s="930" t="e">
        <f t="shared" si="2"/>
        <v>#REF!</v>
      </c>
      <c r="M26" s="930" t="e">
        <f t="shared" si="3"/>
        <v>#REF!</v>
      </c>
      <c r="N26" s="930" t="e">
        <f t="shared" si="17"/>
        <v>#REF!</v>
      </c>
      <c r="O26" s="930" t="e">
        <f t="shared" si="18"/>
        <v>#REF!</v>
      </c>
      <c r="P26" s="930" t="e">
        <f t="shared" si="19"/>
        <v>#REF!</v>
      </c>
      <c r="Q26" s="930" t="e">
        <f t="shared" si="20"/>
        <v>#REF!</v>
      </c>
      <c r="R26" s="930" t="e">
        <f t="shared" si="21"/>
        <v>#REF!</v>
      </c>
      <c r="S26" s="930" t="e">
        <f t="shared" si="22"/>
        <v>#REF!</v>
      </c>
      <c r="T26" s="930" t="e">
        <f t="shared" si="23"/>
        <v>#REF!</v>
      </c>
      <c r="U26" s="930" t="e">
        <f t="shared" si="24"/>
        <v>#REF!</v>
      </c>
      <c r="V26" s="930" t="e">
        <f t="shared" si="4"/>
        <v>#REF!</v>
      </c>
      <c r="W26" s="930" t="e">
        <f t="shared" si="5"/>
        <v>#REF!</v>
      </c>
    </row>
    <row r="27" spans="1:23">
      <c r="A27" s="930" t="e">
        <f t="shared" si="6"/>
        <v>#REF!</v>
      </c>
      <c r="B27" s="930" t="e">
        <f t="shared" si="7"/>
        <v>#REF!</v>
      </c>
      <c r="C27" s="1" t="e">
        <f t="shared" si="8"/>
        <v>#REF!</v>
      </c>
      <c r="D27" s="930" t="e">
        <f t="shared" si="9"/>
        <v>#REF!</v>
      </c>
      <c r="E27" s="930" t="e">
        <f t="shared" si="10"/>
        <v>#REF!</v>
      </c>
      <c r="F27" s="930" t="e">
        <f t="shared" si="11"/>
        <v>#REF!</v>
      </c>
      <c r="G27" s="930" t="e">
        <f t="shared" si="12"/>
        <v>#REF!</v>
      </c>
      <c r="H27" s="930" t="e">
        <f t="shared" si="13"/>
        <v>#REF!</v>
      </c>
      <c r="I27" s="930" t="e">
        <f t="shared" si="14"/>
        <v>#REF!</v>
      </c>
      <c r="J27" s="930" t="e">
        <f t="shared" si="15"/>
        <v>#REF!</v>
      </c>
      <c r="K27" s="930" t="e">
        <f t="shared" si="16"/>
        <v>#REF!</v>
      </c>
      <c r="L27" s="930" t="e">
        <f t="shared" si="2"/>
        <v>#REF!</v>
      </c>
      <c r="M27" s="930" t="e">
        <f t="shared" si="3"/>
        <v>#REF!</v>
      </c>
      <c r="N27" s="930" t="e">
        <f t="shared" si="17"/>
        <v>#REF!</v>
      </c>
      <c r="O27" s="930" t="e">
        <f t="shared" si="18"/>
        <v>#REF!</v>
      </c>
      <c r="P27" s="930" t="e">
        <f t="shared" si="19"/>
        <v>#REF!</v>
      </c>
      <c r="Q27" s="930" t="e">
        <f t="shared" si="20"/>
        <v>#REF!</v>
      </c>
      <c r="R27" s="930" t="e">
        <f t="shared" si="21"/>
        <v>#REF!</v>
      </c>
      <c r="S27" s="930" t="e">
        <f t="shared" si="22"/>
        <v>#REF!</v>
      </c>
      <c r="T27" s="930" t="e">
        <f t="shared" si="23"/>
        <v>#REF!</v>
      </c>
      <c r="U27" s="930" t="e">
        <f t="shared" si="24"/>
        <v>#REF!</v>
      </c>
      <c r="V27" s="930" t="e">
        <f t="shared" si="4"/>
        <v>#REF!</v>
      </c>
      <c r="W27" s="930" t="e">
        <f t="shared" si="5"/>
        <v>#REF!</v>
      </c>
    </row>
    <row r="28" spans="1:23">
      <c r="A28" s="930" t="e">
        <f t="shared" si="6"/>
        <v>#REF!</v>
      </c>
      <c r="B28" s="930" t="e">
        <f t="shared" si="7"/>
        <v>#REF!</v>
      </c>
      <c r="C28" s="1" t="e">
        <f t="shared" si="8"/>
        <v>#REF!</v>
      </c>
      <c r="D28" s="930" t="e">
        <f t="shared" si="9"/>
        <v>#REF!</v>
      </c>
      <c r="E28" s="930" t="e">
        <f t="shared" si="10"/>
        <v>#REF!</v>
      </c>
      <c r="F28" s="930" t="e">
        <f t="shared" si="11"/>
        <v>#REF!</v>
      </c>
      <c r="G28" s="930" t="e">
        <f t="shared" si="12"/>
        <v>#REF!</v>
      </c>
      <c r="H28" s="930" t="e">
        <f t="shared" si="13"/>
        <v>#REF!</v>
      </c>
      <c r="I28" s="930" t="e">
        <f t="shared" si="14"/>
        <v>#REF!</v>
      </c>
      <c r="J28" s="930" t="e">
        <f t="shared" si="15"/>
        <v>#REF!</v>
      </c>
      <c r="K28" s="930" t="e">
        <f t="shared" si="16"/>
        <v>#REF!</v>
      </c>
      <c r="L28" s="930" t="e">
        <f t="shared" si="2"/>
        <v>#REF!</v>
      </c>
      <c r="M28" s="930" t="e">
        <f t="shared" si="3"/>
        <v>#REF!</v>
      </c>
      <c r="N28" s="930" t="e">
        <f t="shared" si="17"/>
        <v>#REF!</v>
      </c>
      <c r="O28" s="930" t="e">
        <f t="shared" si="18"/>
        <v>#REF!</v>
      </c>
      <c r="P28" s="930" t="e">
        <f t="shared" si="19"/>
        <v>#REF!</v>
      </c>
      <c r="Q28" s="930" t="e">
        <f t="shared" si="20"/>
        <v>#REF!</v>
      </c>
      <c r="R28" s="930" t="e">
        <f t="shared" si="21"/>
        <v>#REF!</v>
      </c>
      <c r="S28" s="930" t="e">
        <f t="shared" si="22"/>
        <v>#REF!</v>
      </c>
      <c r="T28" s="930" t="e">
        <f t="shared" si="23"/>
        <v>#REF!</v>
      </c>
      <c r="U28" s="930" t="e">
        <f t="shared" si="24"/>
        <v>#REF!</v>
      </c>
      <c r="V28" s="930" t="e">
        <f t="shared" si="4"/>
        <v>#REF!</v>
      </c>
      <c r="W28" s="930" t="e">
        <f t="shared" si="5"/>
        <v>#REF!</v>
      </c>
    </row>
    <row r="29" spans="1:23">
      <c r="A29" s="930" t="e">
        <f t="shared" si="6"/>
        <v>#REF!</v>
      </c>
      <c r="B29" s="930" t="e">
        <f t="shared" si="7"/>
        <v>#REF!</v>
      </c>
      <c r="C29" s="1" t="e">
        <f t="shared" si="8"/>
        <v>#REF!</v>
      </c>
      <c r="D29" s="930" t="e">
        <f t="shared" si="9"/>
        <v>#REF!</v>
      </c>
      <c r="E29" s="930" t="e">
        <f t="shared" si="10"/>
        <v>#REF!</v>
      </c>
      <c r="F29" s="930" t="e">
        <f t="shared" si="11"/>
        <v>#REF!</v>
      </c>
      <c r="G29" s="930" t="e">
        <f t="shared" si="12"/>
        <v>#REF!</v>
      </c>
      <c r="H29" s="930" t="e">
        <f t="shared" si="13"/>
        <v>#REF!</v>
      </c>
      <c r="I29" s="930" t="e">
        <f t="shared" si="14"/>
        <v>#REF!</v>
      </c>
      <c r="J29" s="930" t="e">
        <f t="shared" si="15"/>
        <v>#REF!</v>
      </c>
      <c r="K29" s="930" t="e">
        <f t="shared" si="16"/>
        <v>#REF!</v>
      </c>
      <c r="L29" s="930" t="e">
        <f t="shared" si="2"/>
        <v>#REF!</v>
      </c>
      <c r="M29" s="930" t="e">
        <f t="shared" si="3"/>
        <v>#REF!</v>
      </c>
      <c r="N29" s="930" t="e">
        <f t="shared" si="17"/>
        <v>#REF!</v>
      </c>
      <c r="O29" s="930" t="e">
        <f t="shared" si="18"/>
        <v>#REF!</v>
      </c>
      <c r="P29" s="930" t="e">
        <f t="shared" si="19"/>
        <v>#REF!</v>
      </c>
      <c r="Q29" s="930" t="e">
        <f t="shared" si="20"/>
        <v>#REF!</v>
      </c>
      <c r="R29" s="930" t="e">
        <f t="shared" si="21"/>
        <v>#REF!</v>
      </c>
      <c r="S29" s="930" t="e">
        <f t="shared" si="22"/>
        <v>#REF!</v>
      </c>
      <c r="T29" s="930" t="e">
        <f t="shared" si="23"/>
        <v>#REF!</v>
      </c>
      <c r="U29" s="930" t="e">
        <f t="shared" si="24"/>
        <v>#REF!</v>
      </c>
      <c r="V29" s="930" t="e">
        <f t="shared" si="4"/>
        <v>#REF!</v>
      </c>
      <c r="W29" s="930" t="e">
        <f t="shared" si="5"/>
        <v>#REF!</v>
      </c>
    </row>
    <row r="30" spans="1:23">
      <c r="A30" s="930" t="e">
        <f t="shared" si="6"/>
        <v>#REF!</v>
      </c>
      <c r="B30" s="930" t="e">
        <f t="shared" si="7"/>
        <v>#REF!</v>
      </c>
      <c r="C30" s="1" t="e">
        <f t="shared" si="8"/>
        <v>#REF!</v>
      </c>
      <c r="D30" s="930" t="e">
        <f t="shared" si="9"/>
        <v>#REF!</v>
      </c>
      <c r="E30" s="930" t="e">
        <f t="shared" si="10"/>
        <v>#REF!</v>
      </c>
      <c r="F30" s="930" t="e">
        <f t="shared" si="11"/>
        <v>#REF!</v>
      </c>
      <c r="G30" s="930" t="e">
        <f t="shared" si="12"/>
        <v>#REF!</v>
      </c>
      <c r="H30" s="930" t="e">
        <f t="shared" si="13"/>
        <v>#REF!</v>
      </c>
      <c r="I30" s="930" t="e">
        <f t="shared" si="14"/>
        <v>#REF!</v>
      </c>
      <c r="J30" s="930" t="e">
        <f t="shared" si="15"/>
        <v>#REF!</v>
      </c>
      <c r="K30" s="930" t="e">
        <f t="shared" si="16"/>
        <v>#REF!</v>
      </c>
      <c r="L30" s="930" t="e">
        <f t="shared" si="2"/>
        <v>#REF!</v>
      </c>
      <c r="M30" s="930" t="e">
        <f t="shared" si="3"/>
        <v>#REF!</v>
      </c>
      <c r="N30" s="930" t="e">
        <f t="shared" si="17"/>
        <v>#REF!</v>
      </c>
      <c r="O30" s="930" t="e">
        <f t="shared" si="18"/>
        <v>#REF!</v>
      </c>
      <c r="P30" s="930" t="e">
        <f t="shared" si="19"/>
        <v>#REF!</v>
      </c>
      <c r="Q30" s="930" t="e">
        <f t="shared" si="20"/>
        <v>#REF!</v>
      </c>
      <c r="R30" s="930" t="e">
        <f t="shared" si="21"/>
        <v>#REF!</v>
      </c>
      <c r="S30" s="930" t="e">
        <f t="shared" si="22"/>
        <v>#REF!</v>
      </c>
      <c r="T30" s="930" t="e">
        <f t="shared" si="23"/>
        <v>#REF!</v>
      </c>
      <c r="U30" s="930" t="e">
        <f t="shared" si="24"/>
        <v>#REF!</v>
      </c>
      <c r="V30" s="930" t="e">
        <f t="shared" si="4"/>
        <v>#REF!</v>
      </c>
      <c r="W30" s="930" t="e">
        <f t="shared" si="5"/>
        <v>#REF!</v>
      </c>
    </row>
    <row r="31" spans="1:23">
      <c r="A31" s="930" t="e">
        <f t="shared" si="6"/>
        <v>#REF!</v>
      </c>
      <c r="B31" s="930" t="e">
        <f t="shared" si="7"/>
        <v>#REF!</v>
      </c>
      <c r="C31" s="1" t="e">
        <f t="shared" si="8"/>
        <v>#REF!</v>
      </c>
      <c r="D31" s="930" t="e">
        <f t="shared" si="9"/>
        <v>#REF!</v>
      </c>
      <c r="E31" s="930" t="e">
        <f t="shared" si="10"/>
        <v>#REF!</v>
      </c>
      <c r="F31" s="930" t="e">
        <f t="shared" si="11"/>
        <v>#REF!</v>
      </c>
      <c r="G31" s="930" t="e">
        <f t="shared" si="12"/>
        <v>#REF!</v>
      </c>
      <c r="H31" s="930" t="e">
        <f t="shared" si="13"/>
        <v>#REF!</v>
      </c>
      <c r="I31" s="930" t="e">
        <f t="shared" si="14"/>
        <v>#REF!</v>
      </c>
      <c r="J31" s="930" t="e">
        <f t="shared" si="15"/>
        <v>#REF!</v>
      </c>
      <c r="K31" s="930" t="e">
        <f t="shared" si="16"/>
        <v>#REF!</v>
      </c>
      <c r="L31" s="930" t="e">
        <f t="shared" si="2"/>
        <v>#REF!</v>
      </c>
      <c r="M31" s="930" t="e">
        <f t="shared" si="3"/>
        <v>#REF!</v>
      </c>
      <c r="N31" s="930" t="e">
        <f t="shared" si="17"/>
        <v>#REF!</v>
      </c>
      <c r="O31" s="930" t="e">
        <f t="shared" si="18"/>
        <v>#REF!</v>
      </c>
      <c r="P31" s="930" t="e">
        <f t="shared" si="19"/>
        <v>#REF!</v>
      </c>
      <c r="Q31" s="930" t="e">
        <f t="shared" si="20"/>
        <v>#REF!</v>
      </c>
      <c r="R31" s="930" t="e">
        <f t="shared" si="21"/>
        <v>#REF!</v>
      </c>
      <c r="S31" s="930" t="e">
        <f t="shared" si="22"/>
        <v>#REF!</v>
      </c>
      <c r="T31" s="930" t="e">
        <f t="shared" si="23"/>
        <v>#REF!</v>
      </c>
      <c r="U31" s="930" t="e">
        <f t="shared" si="24"/>
        <v>#REF!</v>
      </c>
      <c r="V31" s="930" t="e">
        <f t="shared" si="4"/>
        <v>#REF!</v>
      </c>
      <c r="W31" s="930" t="e">
        <f t="shared" si="5"/>
        <v>#REF!</v>
      </c>
    </row>
    <row r="32" spans="1:23">
      <c r="A32" s="930" t="e">
        <f t="shared" si="6"/>
        <v>#REF!</v>
      </c>
      <c r="B32" s="930" t="e">
        <f t="shared" si="7"/>
        <v>#REF!</v>
      </c>
      <c r="C32" s="1" t="e">
        <f t="shared" si="8"/>
        <v>#REF!</v>
      </c>
      <c r="D32" s="930" t="e">
        <f t="shared" si="9"/>
        <v>#REF!</v>
      </c>
      <c r="E32" s="930" t="e">
        <f t="shared" si="10"/>
        <v>#REF!</v>
      </c>
      <c r="F32" s="930" t="e">
        <f t="shared" si="11"/>
        <v>#REF!</v>
      </c>
      <c r="G32" s="930" t="e">
        <f t="shared" si="12"/>
        <v>#REF!</v>
      </c>
      <c r="H32" s="930" t="e">
        <f t="shared" si="13"/>
        <v>#REF!</v>
      </c>
      <c r="I32" s="930" t="e">
        <f t="shared" si="14"/>
        <v>#REF!</v>
      </c>
      <c r="J32" s="930" t="e">
        <f t="shared" si="15"/>
        <v>#REF!</v>
      </c>
      <c r="K32" s="930" t="e">
        <f t="shared" si="16"/>
        <v>#REF!</v>
      </c>
      <c r="L32" s="930" t="e">
        <f t="shared" si="2"/>
        <v>#REF!</v>
      </c>
      <c r="M32" s="930" t="e">
        <f t="shared" si="3"/>
        <v>#REF!</v>
      </c>
      <c r="N32" s="930" t="e">
        <f t="shared" si="17"/>
        <v>#REF!</v>
      </c>
      <c r="O32" s="930" t="e">
        <f t="shared" si="18"/>
        <v>#REF!</v>
      </c>
      <c r="P32" s="930" t="e">
        <f t="shared" si="19"/>
        <v>#REF!</v>
      </c>
      <c r="Q32" s="930" t="e">
        <f t="shared" si="20"/>
        <v>#REF!</v>
      </c>
      <c r="R32" s="930" t="e">
        <f t="shared" si="21"/>
        <v>#REF!</v>
      </c>
      <c r="S32" s="930" t="e">
        <f t="shared" si="22"/>
        <v>#REF!</v>
      </c>
      <c r="T32" s="930" t="e">
        <f t="shared" si="23"/>
        <v>#REF!</v>
      </c>
      <c r="U32" s="930" t="e">
        <f t="shared" si="24"/>
        <v>#REF!</v>
      </c>
      <c r="V32" s="930" t="e">
        <f t="shared" si="4"/>
        <v>#REF!</v>
      </c>
      <c r="W32" s="930" t="e">
        <f t="shared" si="5"/>
        <v>#REF!</v>
      </c>
    </row>
    <row r="33" spans="1:23">
      <c r="A33" s="930" t="e">
        <f t="shared" si="6"/>
        <v>#REF!</v>
      </c>
      <c r="B33" s="930" t="e">
        <f t="shared" si="7"/>
        <v>#REF!</v>
      </c>
      <c r="C33" s="1" t="e">
        <f t="shared" si="8"/>
        <v>#REF!</v>
      </c>
      <c r="D33" s="930" t="e">
        <f t="shared" si="9"/>
        <v>#REF!</v>
      </c>
      <c r="E33" s="930" t="e">
        <f t="shared" si="10"/>
        <v>#REF!</v>
      </c>
      <c r="F33" s="930" t="e">
        <f t="shared" si="11"/>
        <v>#REF!</v>
      </c>
      <c r="G33" s="930" t="e">
        <f t="shared" si="12"/>
        <v>#REF!</v>
      </c>
      <c r="H33" s="930" t="e">
        <f t="shared" si="13"/>
        <v>#REF!</v>
      </c>
      <c r="I33" s="930" t="e">
        <f t="shared" si="14"/>
        <v>#REF!</v>
      </c>
      <c r="J33" s="930" t="e">
        <f t="shared" si="15"/>
        <v>#REF!</v>
      </c>
      <c r="K33" s="930" t="e">
        <f t="shared" si="16"/>
        <v>#REF!</v>
      </c>
      <c r="L33" s="930" t="e">
        <f t="shared" si="2"/>
        <v>#REF!</v>
      </c>
      <c r="M33" s="930" t="e">
        <f t="shared" si="3"/>
        <v>#REF!</v>
      </c>
      <c r="N33" s="930" t="e">
        <f t="shared" si="17"/>
        <v>#REF!</v>
      </c>
      <c r="O33" s="930" t="e">
        <f t="shared" si="18"/>
        <v>#REF!</v>
      </c>
      <c r="P33" s="930" t="e">
        <f t="shared" si="19"/>
        <v>#REF!</v>
      </c>
      <c r="Q33" s="930" t="e">
        <f t="shared" si="20"/>
        <v>#REF!</v>
      </c>
      <c r="R33" s="930" t="e">
        <f t="shared" si="21"/>
        <v>#REF!</v>
      </c>
      <c r="S33" s="930" t="e">
        <f t="shared" si="22"/>
        <v>#REF!</v>
      </c>
      <c r="T33" s="930" t="e">
        <f t="shared" si="23"/>
        <v>#REF!</v>
      </c>
      <c r="U33" s="930" t="e">
        <f t="shared" si="24"/>
        <v>#REF!</v>
      </c>
      <c r="V33" s="930" t="e">
        <f t="shared" si="4"/>
        <v>#REF!</v>
      </c>
      <c r="W33" s="930" t="e">
        <f t="shared" si="5"/>
        <v>#REF!</v>
      </c>
    </row>
    <row r="34" spans="1:23">
      <c r="A34" s="930" t="e">
        <f t="shared" si="6"/>
        <v>#REF!</v>
      </c>
      <c r="B34" s="930" t="e">
        <f t="shared" si="7"/>
        <v>#REF!</v>
      </c>
      <c r="C34" s="1" t="e">
        <f t="shared" si="8"/>
        <v>#REF!</v>
      </c>
      <c r="D34" s="930" t="e">
        <f t="shared" si="9"/>
        <v>#REF!</v>
      </c>
      <c r="E34" s="930" t="e">
        <f t="shared" si="10"/>
        <v>#REF!</v>
      </c>
      <c r="F34" s="930" t="e">
        <f t="shared" si="11"/>
        <v>#REF!</v>
      </c>
      <c r="G34" s="930" t="e">
        <f t="shared" si="12"/>
        <v>#REF!</v>
      </c>
      <c r="H34" s="930" t="e">
        <f t="shared" si="13"/>
        <v>#REF!</v>
      </c>
      <c r="I34" s="930" t="e">
        <f t="shared" si="14"/>
        <v>#REF!</v>
      </c>
      <c r="J34" s="930" t="e">
        <f t="shared" si="15"/>
        <v>#REF!</v>
      </c>
      <c r="K34" s="930" t="e">
        <f t="shared" si="16"/>
        <v>#REF!</v>
      </c>
      <c r="L34" s="930" t="e">
        <f t="shared" si="2"/>
        <v>#REF!</v>
      </c>
      <c r="M34" s="930" t="e">
        <f t="shared" si="3"/>
        <v>#REF!</v>
      </c>
      <c r="N34" s="930" t="e">
        <f t="shared" si="17"/>
        <v>#REF!</v>
      </c>
      <c r="O34" s="930" t="e">
        <f t="shared" si="18"/>
        <v>#REF!</v>
      </c>
      <c r="P34" s="930" t="e">
        <f t="shared" si="19"/>
        <v>#REF!</v>
      </c>
      <c r="Q34" s="930" t="e">
        <f t="shared" si="20"/>
        <v>#REF!</v>
      </c>
      <c r="R34" s="930" t="e">
        <f t="shared" si="21"/>
        <v>#REF!</v>
      </c>
      <c r="S34" s="930" t="e">
        <f t="shared" si="22"/>
        <v>#REF!</v>
      </c>
      <c r="T34" s="930" t="e">
        <f t="shared" si="23"/>
        <v>#REF!</v>
      </c>
      <c r="U34" s="930" t="e">
        <f t="shared" si="24"/>
        <v>#REF!</v>
      </c>
      <c r="V34" s="930" t="e">
        <f t="shared" si="4"/>
        <v>#REF!</v>
      </c>
      <c r="W34" s="930" t="e">
        <f t="shared" si="5"/>
        <v>#REF!</v>
      </c>
    </row>
    <row r="35" spans="1:23">
      <c r="A35" s="930" t="e">
        <f t="shared" si="6"/>
        <v>#REF!</v>
      </c>
      <c r="B35" s="930" t="e">
        <f t="shared" si="7"/>
        <v>#REF!</v>
      </c>
      <c r="C35" s="1" t="e">
        <f t="shared" si="8"/>
        <v>#REF!</v>
      </c>
      <c r="D35" s="930" t="e">
        <f t="shared" si="9"/>
        <v>#REF!</v>
      </c>
      <c r="E35" s="930" t="e">
        <f t="shared" si="10"/>
        <v>#REF!</v>
      </c>
      <c r="F35" s="930" t="e">
        <f t="shared" si="11"/>
        <v>#REF!</v>
      </c>
      <c r="G35" s="930" t="e">
        <f t="shared" si="12"/>
        <v>#REF!</v>
      </c>
      <c r="H35" s="930" t="e">
        <f t="shared" si="13"/>
        <v>#REF!</v>
      </c>
      <c r="I35" s="930" t="e">
        <f t="shared" si="14"/>
        <v>#REF!</v>
      </c>
      <c r="J35" s="930" t="e">
        <f t="shared" si="15"/>
        <v>#REF!</v>
      </c>
      <c r="K35" s="930" t="e">
        <f t="shared" si="16"/>
        <v>#REF!</v>
      </c>
      <c r="L35" s="930" t="e">
        <f t="shared" si="2"/>
        <v>#REF!</v>
      </c>
      <c r="M35" s="930" t="e">
        <f t="shared" si="3"/>
        <v>#REF!</v>
      </c>
      <c r="N35" s="930" t="e">
        <f t="shared" si="17"/>
        <v>#REF!</v>
      </c>
      <c r="O35" s="930" t="e">
        <f t="shared" si="18"/>
        <v>#REF!</v>
      </c>
      <c r="P35" s="930" t="e">
        <f t="shared" si="19"/>
        <v>#REF!</v>
      </c>
      <c r="Q35" s="930" t="e">
        <f t="shared" si="20"/>
        <v>#REF!</v>
      </c>
      <c r="R35" s="930" t="e">
        <f t="shared" si="21"/>
        <v>#REF!</v>
      </c>
      <c r="S35" s="930" t="e">
        <f t="shared" si="22"/>
        <v>#REF!</v>
      </c>
      <c r="T35" s="930" t="e">
        <f t="shared" si="23"/>
        <v>#REF!</v>
      </c>
      <c r="U35" s="930" t="e">
        <f t="shared" si="24"/>
        <v>#REF!</v>
      </c>
      <c r="V35" s="930" t="e">
        <f t="shared" si="4"/>
        <v>#REF!</v>
      </c>
      <c r="W35" s="930" t="e">
        <f t="shared" si="5"/>
        <v>#REF!</v>
      </c>
    </row>
    <row r="36" spans="1:23">
      <c r="A36" s="930">
        <f>'Input_P&amp;L'!E39</f>
        <v>0</v>
      </c>
      <c r="B36" s="930">
        <f>'Input_P&amp;L'!C39</f>
        <v>0</v>
      </c>
      <c r="C36" s="1">
        <f>'Input_P&amp;L'!A39</f>
        <v>0</v>
      </c>
      <c r="D36" s="930">
        <f>'Input_P&amp;L'!BK39</f>
        <v>0</v>
      </c>
      <c r="E36" s="930">
        <f>'Input_P&amp;L'!BL39</f>
        <v>0</v>
      </c>
      <c r="F36" s="930">
        <f>'Input_P&amp;L'!BM39</f>
        <v>0</v>
      </c>
      <c r="G36" s="930">
        <f>'Input_P&amp;L'!BN39</f>
        <v>0</v>
      </c>
      <c r="H36" s="930">
        <f>'Input_P&amp;L'!BO39</f>
        <v>0</v>
      </c>
      <c r="I36" s="930">
        <f>'Input_P&amp;L'!BP39</f>
        <v>0</v>
      </c>
      <c r="J36" s="930">
        <f>'Input_P&amp;L'!BQ39</f>
        <v>0</v>
      </c>
      <c r="K36" s="930">
        <f>'Input_P&amp;L'!BR39</f>
        <v>0</v>
      </c>
      <c r="L36" s="930" t="e">
        <f t="shared" si="2"/>
        <v>#REF!</v>
      </c>
      <c r="M36" s="930" t="e">
        <f t="shared" si="3"/>
        <v>#REF!</v>
      </c>
      <c r="N36" s="930">
        <f>'Input_P&amp;L'!DA39</f>
        <v>0</v>
      </c>
      <c r="O36" s="930">
        <f>'Input_P&amp;L'!DB39</f>
        <v>0</v>
      </c>
      <c r="P36" s="930">
        <f>'Input_P&amp;L'!DC39</f>
        <v>0</v>
      </c>
      <c r="Q36" s="930">
        <f>'Input_P&amp;L'!DD39</f>
        <v>0</v>
      </c>
      <c r="R36" s="930">
        <f>'Input_P&amp;L'!DE39</f>
        <v>0</v>
      </c>
      <c r="S36" s="930">
        <f>'Input_P&amp;L'!DF39</f>
        <v>0</v>
      </c>
      <c r="T36" s="930">
        <f>'Input_P&amp;L'!DG39</f>
        <v>0</v>
      </c>
      <c r="U36" s="930">
        <f>'Input_P&amp;L'!DH39</f>
        <v>0</v>
      </c>
      <c r="V36" s="930" t="e">
        <f t="shared" si="4"/>
        <v>#REF!</v>
      </c>
      <c r="W36" s="930" t="e">
        <f t="shared" si="5"/>
        <v>#REF!</v>
      </c>
    </row>
    <row r="37" spans="1:23">
      <c r="A37" s="930">
        <f>'Input_P&amp;L'!E40</f>
        <v>0</v>
      </c>
      <c r="B37" s="930">
        <f>'Input_P&amp;L'!C40</f>
        <v>0</v>
      </c>
      <c r="C37" s="1">
        <f>'Input_P&amp;L'!A40</f>
        <v>0</v>
      </c>
      <c r="D37" s="930">
        <f>'Input_P&amp;L'!BK40</f>
        <v>0</v>
      </c>
      <c r="E37" s="930">
        <f>'Input_P&amp;L'!BL40</f>
        <v>0</v>
      </c>
      <c r="F37" s="930">
        <f>'Input_P&amp;L'!BM40</f>
        <v>0</v>
      </c>
      <c r="G37" s="930">
        <f>'Input_P&amp;L'!BN40</f>
        <v>0</v>
      </c>
      <c r="H37" s="930">
        <f>'Input_P&amp;L'!BO40</f>
        <v>0</v>
      </c>
      <c r="I37" s="930">
        <f>'Input_P&amp;L'!BP40</f>
        <v>0</v>
      </c>
      <c r="J37" s="930">
        <f>'Input_P&amp;L'!BQ40</f>
        <v>0</v>
      </c>
      <c r="K37" s="930">
        <f>'Input_P&amp;L'!BR40</f>
        <v>0</v>
      </c>
      <c r="L37" s="930" t="e">
        <f t="shared" si="2"/>
        <v>#REF!</v>
      </c>
      <c r="M37" s="930" t="e">
        <f t="shared" si="3"/>
        <v>#REF!</v>
      </c>
      <c r="N37" s="930">
        <f>'Input_P&amp;L'!DA40</f>
        <v>0</v>
      </c>
      <c r="O37" s="930">
        <f>'Input_P&amp;L'!DB40</f>
        <v>0</v>
      </c>
      <c r="P37" s="930">
        <f>'Input_P&amp;L'!DC40</f>
        <v>0</v>
      </c>
      <c r="Q37" s="930">
        <f>'Input_P&amp;L'!DD40</f>
        <v>0</v>
      </c>
      <c r="R37" s="930">
        <f>'Input_P&amp;L'!DE40</f>
        <v>0</v>
      </c>
      <c r="S37" s="930">
        <f>'Input_P&amp;L'!DF40</f>
        <v>0</v>
      </c>
      <c r="T37" s="930">
        <f>'Input_P&amp;L'!DG40</f>
        <v>0</v>
      </c>
      <c r="U37" s="930">
        <f>'Input_P&amp;L'!DH40</f>
        <v>0</v>
      </c>
      <c r="V37" s="930" t="e">
        <f t="shared" si="4"/>
        <v>#REF!</v>
      </c>
      <c r="W37" s="930" t="e">
        <f t="shared" si="5"/>
        <v>#REF!</v>
      </c>
    </row>
    <row r="38" spans="1:23">
      <c r="A38" s="930">
        <f>'Input_P&amp;L'!E41</f>
        <v>0</v>
      </c>
      <c r="B38" s="930">
        <f>'Input_P&amp;L'!C41</f>
        <v>0</v>
      </c>
      <c r="C38" s="1">
        <f>'Input_P&amp;L'!A41</f>
        <v>0</v>
      </c>
      <c r="D38" s="930">
        <f>'Input_P&amp;L'!BK41</f>
        <v>0</v>
      </c>
      <c r="E38" s="930">
        <f>'Input_P&amp;L'!BL41</f>
        <v>0</v>
      </c>
      <c r="F38" s="930">
        <f>'Input_P&amp;L'!BM41</f>
        <v>0</v>
      </c>
      <c r="G38" s="930">
        <f>'Input_P&amp;L'!BN41</f>
        <v>0</v>
      </c>
      <c r="H38" s="930">
        <f>'Input_P&amp;L'!BO41</f>
        <v>0</v>
      </c>
      <c r="I38" s="930">
        <f>'Input_P&amp;L'!BP41</f>
        <v>0</v>
      </c>
      <c r="J38" s="930">
        <f>'Input_P&amp;L'!BQ41</f>
        <v>0</v>
      </c>
      <c r="K38" s="930">
        <f>'Input_P&amp;L'!BR41</f>
        <v>0</v>
      </c>
      <c r="L38" s="930" t="e">
        <f t="shared" si="2"/>
        <v>#REF!</v>
      </c>
      <c r="M38" s="930" t="e">
        <f t="shared" si="3"/>
        <v>#REF!</v>
      </c>
      <c r="N38" s="930">
        <f>'Input_P&amp;L'!DA41</f>
        <v>0</v>
      </c>
      <c r="O38" s="930">
        <f>'Input_P&amp;L'!DB41</f>
        <v>0</v>
      </c>
      <c r="P38" s="930">
        <f>'Input_P&amp;L'!DC41</f>
        <v>0</v>
      </c>
      <c r="Q38" s="930">
        <f>'Input_P&amp;L'!DD41</f>
        <v>0</v>
      </c>
      <c r="R38" s="930">
        <f>'Input_P&amp;L'!DE41</f>
        <v>0</v>
      </c>
      <c r="S38" s="930">
        <f>'Input_P&amp;L'!DF41</f>
        <v>0</v>
      </c>
      <c r="T38" s="930">
        <f>'Input_P&amp;L'!DG41</f>
        <v>0</v>
      </c>
      <c r="U38" s="930">
        <f>'Input_P&amp;L'!DH41</f>
        <v>0</v>
      </c>
      <c r="V38" s="930" t="e">
        <f t="shared" si="4"/>
        <v>#REF!</v>
      </c>
      <c r="W38" s="930" t="e">
        <f t="shared" si="5"/>
        <v>#REF!</v>
      </c>
    </row>
  </sheetData>
  <pageMargins left="0.7" right="0.7" top="0.78740157500000008" bottom="0.78740157500000008" header="0.3" footer="0.3"/>
  <pageSetup paperSize="9" orientation="portrait"/>
  <headerFooter>
    <oddHeader>&amp;R&amp;"Calibri"&amp;8&amp;K000000 INTERNAL&amp;1#_x000D_</oddHead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
  <dimension ref="A1:AH349"/>
  <sheetViews>
    <sheetView zoomScale="90" workbookViewId="0">
      <selection activeCell="O209" sqref="O209"/>
    </sheetView>
  </sheetViews>
  <sheetFormatPr defaultColWidth="13.33203125" defaultRowHeight="12.75" outlineLevelRow="1"/>
  <cols>
    <col min="1" max="1" width="40.6640625" style="961" bestFit="1" customWidth="1"/>
    <col min="2" max="2" width="20.33203125" style="961" customWidth="1"/>
    <col min="3" max="4" width="20" style="961" customWidth="1"/>
    <col min="5" max="5" width="20" style="1440" customWidth="1"/>
    <col min="6" max="6" width="6.6640625" style="961" customWidth="1"/>
    <col min="7" max="7" width="13.33203125" style="961"/>
    <col min="8" max="8" width="7.33203125" style="961" customWidth="1"/>
    <col min="9" max="9" width="41.6640625" style="961" customWidth="1"/>
    <col min="10" max="10" width="13.33203125" style="961"/>
    <col min="11" max="11" width="15" style="961" customWidth="1"/>
    <col min="12" max="16384" width="13.33203125" style="961"/>
  </cols>
  <sheetData>
    <row r="1" spans="1:34" outlineLevel="1">
      <c r="A1" s="1441"/>
      <c r="B1" s="1441"/>
      <c r="C1" s="1441"/>
      <c r="D1" s="1441"/>
      <c r="E1" s="1442"/>
      <c r="F1" s="1441"/>
      <c r="G1" s="1441"/>
      <c r="H1" s="1441"/>
      <c r="I1" s="1441"/>
      <c r="J1" s="1441"/>
      <c r="K1" s="1441"/>
      <c r="L1" s="1441"/>
      <c r="M1" s="1441"/>
      <c r="N1" s="1441"/>
      <c r="O1" s="1441"/>
      <c r="P1" s="1441"/>
      <c r="Q1" s="1441"/>
      <c r="R1" s="1441"/>
      <c r="S1" s="1441"/>
      <c r="T1" s="1441"/>
      <c r="U1" s="1441"/>
      <c r="V1" s="1441"/>
      <c r="W1" s="1441"/>
      <c r="X1" s="1441"/>
      <c r="Y1" s="1441"/>
      <c r="Z1" s="1441"/>
      <c r="AA1" s="1441"/>
      <c r="AB1" s="1441"/>
      <c r="AC1" s="1441"/>
      <c r="AD1" s="1441"/>
      <c r="AE1" s="1441"/>
      <c r="AF1" s="1441"/>
      <c r="AG1" s="1441"/>
      <c r="AH1" s="1441"/>
    </row>
    <row r="2" spans="1:34" outlineLevel="1">
      <c r="A2" s="1441"/>
      <c r="B2" s="1441"/>
      <c r="C2" s="1441"/>
      <c r="D2" s="1441"/>
      <c r="E2" s="1442"/>
      <c r="F2" s="1441"/>
      <c r="G2" s="1441"/>
      <c r="H2" s="1441"/>
      <c r="I2" s="1441"/>
      <c r="J2" s="1441"/>
      <c r="K2" s="1441"/>
      <c r="L2" s="1441"/>
      <c r="M2" s="1441"/>
      <c r="N2" s="1441"/>
      <c r="O2" s="1441"/>
      <c r="P2" s="1441"/>
      <c r="Q2" s="1441"/>
      <c r="R2" s="1441"/>
      <c r="S2" s="1441"/>
      <c r="T2" s="1441"/>
      <c r="U2" s="1441"/>
      <c r="V2" s="1441"/>
      <c r="W2" s="1441"/>
      <c r="X2" s="1441"/>
      <c r="Y2" s="1441"/>
      <c r="Z2" s="1441"/>
      <c r="AA2" s="1441"/>
      <c r="AB2" s="1441"/>
      <c r="AC2" s="1441"/>
      <c r="AD2" s="1441"/>
      <c r="AE2" s="1441"/>
      <c r="AF2" s="1441"/>
      <c r="AG2" s="1441"/>
      <c r="AH2" s="1441"/>
    </row>
    <row r="3" spans="1:34" outlineLevel="1">
      <c r="A3" s="1441"/>
      <c r="B3" s="1441"/>
      <c r="C3" s="1441"/>
      <c r="D3" s="1441"/>
      <c r="E3" s="1442"/>
      <c r="F3" s="1441"/>
      <c r="G3" s="1441"/>
      <c r="H3" s="1441"/>
      <c r="I3" s="1441"/>
      <c r="J3" s="1441"/>
      <c r="K3" s="1441"/>
      <c r="L3" s="1441"/>
      <c r="M3" s="1441"/>
      <c r="N3" s="1441"/>
      <c r="O3" s="1441"/>
      <c r="P3" s="1441"/>
      <c r="Q3" s="1441"/>
      <c r="R3" s="1441"/>
      <c r="S3" s="1441"/>
      <c r="T3" s="1441"/>
      <c r="U3" s="1441"/>
      <c r="V3" s="1441"/>
      <c r="W3" s="1441"/>
      <c r="X3" s="1441"/>
      <c r="Y3" s="1441"/>
      <c r="Z3" s="1441"/>
      <c r="AA3" s="1441"/>
      <c r="AB3" s="1441"/>
      <c r="AC3" s="1441"/>
      <c r="AD3" s="1441"/>
      <c r="AE3" s="1441"/>
      <c r="AF3" s="1441"/>
      <c r="AG3" s="1441"/>
      <c r="AH3" s="1441"/>
    </row>
    <row r="4" spans="1:34" outlineLevel="1">
      <c r="A4" s="1441"/>
      <c r="B4" s="1441"/>
      <c r="C4" s="1441"/>
      <c r="D4" s="1443" t="s">
        <v>6033</v>
      </c>
      <c r="E4" s="1442"/>
      <c r="F4" s="1441"/>
      <c r="G4" s="1441"/>
      <c r="H4" s="1441"/>
      <c r="I4" s="1441"/>
      <c r="J4" s="1441"/>
      <c r="K4" s="1441"/>
      <c r="L4" s="1441"/>
      <c r="M4" s="1441"/>
      <c r="N4" s="1441"/>
      <c r="O4" s="1441"/>
      <c r="P4" s="1441"/>
      <c r="Q4" s="1441"/>
      <c r="R4" s="1441"/>
      <c r="S4" s="1441"/>
      <c r="T4" s="1441"/>
      <c r="U4" s="1441"/>
      <c r="V4" s="1441"/>
      <c r="W4" s="1441"/>
      <c r="X4" s="1441"/>
      <c r="Y4" s="1441"/>
      <c r="Z4" s="1441"/>
      <c r="AA4" s="1441"/>
      <c r="AB4" s="1441"/>
      <c r="AC4" s="1441"/>
      <c r="AD4" s="1441"/>
      <c r="AE4" s="1441"/>
      <c r="AF4" s="1441"/>
      <c r="AG4" s="1441"/>
      <c r="AH4" s="1441"/>
    </row>
    <row r="5" spans="1:34" outlineLevel="1">
      <c r="A5" s="1441"/>
      <c r="B5" s="1441"/>
      <c r="C5" s="1441"/>
      <c r="D5" s="1444" t="s">
        <v>6034</v>
      </c>
      <c r="E5" s="1442"/>
      <c r="F5" s="1441"/>
      <c r="G5" s="1441"/>
      <c r="H5" s="1441"/>
      <c r="I5" s="1441"/>
      <c r="J5" s="1441"/>
      <c r="K5" s="1441"/>
      <c r="L5" s="1441"/>
      <c r="M5" s="1441"/>
      <c r="N5" s="1441"/>
      <c r="O5" s="1441"/>
      <c r="P5" s="1441"/>
      <c r="Q5" s="1441"/>
      <c r="R5" s="1441"/>
      <c r="S5" s="1441"/>
      <c r="T5" s="1441"/>
      <c r="U5" s="1441"/>
      <c r="V5" s="1441"/>
      <c r="W5" s="1441"/>
      <c r="X5" s="1441"/>
      <c r="Y5" s="1441"/>
      <c r="Z5" s="1441"/>
      <c r="AA5" s="1441"/>
      <c r="AB5" s="1441"/>
      <c r="AC5" s="1441"/>
      <c r="AD5" s="1441"/>
      <c r="AE5" s="1441"/>
      <c r="AF5" s="1441"/>
      <c r="AG5" s="1441"/>
      <c r="AH5" s="1441"/>
    </row>
    <row r="6" spans="1:34" ht="33" customHeight="1" outlineLevel="1">
      <c r="A6" s="1441"/>
      <c r="B6" s="1441"/>
      <c r="C6" s="1441"/>
      <c r="D6" s="1441"/>
      <c r="E6" s="1442"/>
      <c r="F6" s="1441"/>
      <c r="G6" s="1441"/>
      <c r="H6" s="1441"/>
      <c r="I6" s="1441"/>
      <c r="J6" s="1441"/>
      <c r="K6" s="1441"/>
      <c r="L6" s="1441"/>
      <c r="M6" s="1441"/>
      <c r="N6" s="1441"/>
      <c r="O6" s="1441"/>
      <c r="P6" s="1441"/>
      <c r="Q6" s="1441"/>
      <c r="R6" s="1441"/>
      <c r="S6" s="1441"/>
      <c r="T6" s="1441"/>
      <c r="U6" s="1441"/>
      <c r="V6" s="1441"/>
      <c r="W6" s="1441"/>
      <c r="X6" s="1441"/>
      <c r="Y6" s="1441"/>
      <c r="Z6" s="1441"/>
      <c r="AA6" s="1441"/>
      <c r="AB6" s="1441"/>
      <c r="AC6" s="1441"/>
      <c r="AD6" s="1441"/>
      <c r="AE6" s="1441"/>
      <c r="AF6" s="1441"/>
      <c r="AG6" s="1441"/>
      <c r="AH6" s="1441"/>
    </row>
    <row r="7" spans="1:34" ht="63.75">
      <c r="A7" s="1445" t="s">
        <v>798</v>
      </c>
      <c r="B7" s="1445" t="s">
        <v>6035</v>
      </c>
      <c r="C7" s="1445" t="s">
        <v>6036</v>
      </c>
      <c r="D7" s="1445" t="s">
        <v>6037</v>
      </c>
      <c r="E7" s="1446" t="s">
        <v>6038</v>
      </c>
      <c r="G7" s="1447" t="s">
        <v>6039</v>
      </c>
      <c r="H7" s="1441"/>
      <c r="I7" s="1448">
        <v>44834</v>
      </c>
      <c r="J7" s="1449" t="s">
        <v>6040</v>
      </c>
      <c r="K7" s="1450" t="s">
        <v>845</v>
      </c>
      <c r="L7" s="1449" t="s">
        <v>6040</v>
      </c>
      <c r="N7" s="1441"/>
      <c r="O7" s="1441"/>
      <c r="P7" s="1441"/>
      <c r="Q7" s="1441"/>
      <c r="R7" s="1441"/>
      <c r="S7" s="1441"/>
      <c r="T7" s="1441"/>
      <c r="U7" s="1441"/>
      <c r="V7" s="1441"/>
      <c r="W7" s="1441"/>
      <c r="X7" s="1441"/>
      <c r="Y7" s="1441"/>
      <c r="Z7" s="1441"/>
      <c r="AA7" s="1441"/>
      <c r="AB7" s="1441"/>
      <c r="AC7" s="1441"/>
      <c r="AD7" s="1441"/>
      <c r="AE7" s="1441"/>
      <c r="AF7" s="1441"/>
      <c r="AG7" s="1441"/>
      <c r="AH7" s="1441"/>
    </row>
    <row r="8" spans="1:34">
      <c r="A8" s="1451" t="s">
        <v>6041</v>
      </c>
      <c r="B8" s="1452">
        <v>63.897745383250502</v>
      </c>
      <c r="C8" s="1452">
        <v>342.55132790588499</v>
      </c>
      <c r="D8" s="1452">
        <v>-119.28819973629901</v>
      </c>
      <c r="E8" s="1453">
        <f>G8</f>
        <v>0.24</v>
      </c>
      <c r="F8" s="1441"/>
      <c r="G8" s="1454">
        <v>0.24</v>
      </c>
      <c r="H8" s="1441"/>
      <c r="I8" s="1455" t="s">
        <v>6042</v>
      </c>
      <c r="J8" s="1456">
        <v>9.0999999999999998E-2</v>
      </c>
      <c r="K8" s="1457">
        <v>20</v>
      </c>
      <c r="L8" s="1456">
        <v>7.5999999999999998E-2</v>
      </c>
      <c r="N8" s="1441"/>
      <c r="O8" s="1441"/>
      <c r="P8" s="1441"/>
      <c r="Q8" s="1441"/>
      <c r="R8" s="1441"/>
      <c r="S8" s="1441"/>
      <c r="T8" s="1441"/>
      <c r="U8" s="1441"/>
      <c r="V8" s="1441"/>
      <c r="W8" s="1441"/>
      <c r="X8" s="1441"/>
      <c r="Y8" s="1441"/>
      <c r="Z8" s="1441"/>
      <c r="AA8" s="1441"/>
      <c r="AB8" s="1441"/>
      <c r="AC8" s="1441"/>
      <c r="AD8" s="1441"/>
      <c r="AE8" s="1441"/>
      <c r="AF8" s="1441"/>
      <c r="AG8" s="1441"/>
      <c r="AH8" s="1441"/>
    </row>
    <row r="9" spans="1:34">
      <c r="A9" s="1451" t="s">
        <v>6043</v>
      </c>
      <c r="B9" s="1452">
        <v>122.93990815666901</v>
      </c>
      <c r="C9" s="1452">
        <v>129.290695982106</v>
      </c>
      <c r="D9" s="1452">
        <v>-30.540750731488199</v>
      </c>
      <c r="E9" s="1453">
        <f t="shared" ref="E9:E14" si="0">E8</f>
        <v>0.24</v>
      </c>
      <c r="F9" s="1441"/>
      <c r="G9" s="1441"/>
      <c r="H9" s="1441"/>
      <c r="I9" s="1455" t="s">
        <v>1272</v>
      </c>
      <c r="J9" s="1456">
        <v>7.6800000000000007E-2</v>
      </c>
      <c r="K9" s="1458">
        <v>20</v>
      </c>
      <c r="L9" s="1456">
        <v>6.1800000000000001E-2</v>
      </c>
      <c r="N9" s="1441"/>
      <c r="O9" s="1441"/>
      <c r="P9" s="1441"/>
      <c r="Q9" s="1441"/>
      <c r="R9" s="1441"/>
      <c r="S9" s="1441"/>
      <c r="T9" s="1441"/>
      <c r="U9" s="1441"/>
      <c r="V9" s="1441"/>
      <c r="W9" s="1441"/>
      <c r="X9" s="1441"/>
      <c r="Y9" s="1441"/>
      <c r="Z9" s="1441"/>
      <c r="AA9" s="1441"/>
      <c r="AB9" s="1441"/>
      <c r="AC9" s="1441"/>
      <c r="AD9" s="1441"/>
      <c r="AE9" s="1441"/>
      <c r="AF9" s="1441"/>
      <c r="AG9" s="1441"/>
      <c r="AH9" s="1441"/>
    </row>
    <row r="10" spans="1:34">
      <c r="A10" s="1451" t="s">
        <v>6044</v>
      </c>
      <c r="B10" s="1452">
        <v>143.316633473216</v>
      </c>
      <c r="C10" s="1452">
        <v>12.9658591847172</v>
      </c>
      <c r="D10" s="1452">
        <v>-76.920510389555503</v>
      </c>
      <c r="E10" s="1453">
        <f t="shared" si="0"/>
        <v>0.24</v>
      </c>
      <c r="F10" s="1441"/>
      <c r="G10" s="1441"/>
      <c r="H10" s="1441"/>
      <c r="I10" s="1455" t="s">
        <v>1100</v>
      </c>
      <c r="J10" s="1456">
        <v>9.0999999999999998E-2</v>
      </c>
      <c r="K10" s="1458">
        <v>20</v>
      </c>
      <c r="L10" s="1456">
        <v>7.5999999999999998E-2</v>
      </c>
      <c r="M10" s="1441"/>
      <c r="N10" s="1441"/>
      <c r="O10" s="1441"/>
      <c r="P10" s="1441"/>
      <c r="Q10" s="1441"/>
      <c r="R10" s="1441"/>
      <c r="S10" s="1441"/>
      <c r="T10" s="1441"/>
      <c r="U10" s="1441"/>
      <c r="V10" s="1441"/>
      <c r="W10" s="1441"/>
      <c r="X10" s="1441"/>
      <c r="Y10" s="1441"/>
      <c r="Z10" s="1441"/>
      <c r="AA10" s="1441"/>
      <c r="AB10" s="1441"/>
      <c r="AC10" s="1441"/>
      <c r="AD10" s="1441"/>
      <c r="AE10" s="1441"/>
      <c r="AF10" s="1441"/>
      <c r="AG10" s="1441"/>
      <c r="AH10" s="1441"/>
    </row>
    <row r="11" spans="1:34">
      <c r="A11" s="1451" t="s">
        <v>6045</v>
      </c>
      <c r="B11" s="1452">
        <v>232.59896611056399</v>
      </c>
      <c r="C11" s="1452">
        <v>11.9241053788132</v>
      </c>
      <c r="D11" s="1452">
        <v>-86.149016581461495</v>
      </c>
      <c r="E11" s="1453">
        <f t="shared" si="0"/>
        <v>0.24</v>
      </c>
      <c r="F11" s="1441"/>
      <c r="G11" s="1441"/>
      <c r="H11" s="1441"/>
      <c r="I11" s="1455" t="s">
        <v>1104</v>
      </c>
      <c r="J11" s="1456">
        <v>8.4500000000000006E-2</v>
      </c>
      <c r="K11" s="1458">
        <v>20</v>
      </c>
      <c r="L11" s="1456">
        <v>6.9500000000000006E-2</v>
      </c>
      <c r="M11" s="1441"/>
      <c r="N11" s="1441"/>
      <c r="O11" s="1441"/>
      <c r="P11" s="1441"/>
      <c r="Q11" s="1441"/>
      <c r="R11" s="1441"/>
      <c r="S11" s="1441"/>
      <c r="T11" s="1441"/>
      <c r="U11" s="1441"/>
      <c r="V11" s="1441"/>
      <c r="W11" s="1441"/>
      <c r="X11" s="1441"/>
      <c r="Y11" s="1441"/>
      <c r="Z11" s="1441"/>
      <c r="AA11" s="1441"/>
      <c r="AB11" s="1441"/>
      <c r="AC11" s="1441"/>
      <c r="AD11" s="1441"/>
      <c r="AE11" s="1441"/>
      <c r="AF11" s="1441"/>
      <c r="AG11" s="1441"/>
      <c r="AH11" s="1441"/>
    </row>
    <row r="12" spans="1:34">
      <c r="A12" s="1451" t="s">
        <v>6046</v>
      </c>
      <c r="B12" s="1452">
        <v>114.371765149147</v>
      </c>
      <c r="C12" s="1452">
        <v>63.152109037626097</v>
      </c>
      <c r="D12" s="1452">
        <v>-67.760422659787594</v>
      </c>
      <c r="E12" s="1453">
        <f t="shared" si="0"/>
        <v>0.24</v>
      </c>
      <c r="F12" s="1441"/>
      <c r="G12" s="1441"/>
      <c r="H12" s="1441"/>
      <c r="I12" s="1455" t="s">
        <v>1108</v>
      </c>
      <c r="J12" s="1456">
        <v>9.0999999999999998E-2</v>
      </c>
      <c r="K12" s="1458">
        <v>20</v>
      </c>
      <c r="L12" s="1456">
        <v>7.5999999999999998E-2</v>
      </c>
      <c r="M12" s="1441"/>
      <c r="N12" s="1441"/>
      <c r="O12" s="1441"/>
      <c r="P12" s="1441"/>
      <c r="Q12" s="1441"/>
      <c r="R12" s="1441"/>
      <c r="S12" s="1441"/>
      <c r="T12" s="1441"/>
      <c r="U12" s="1441"/>
      <c r="V12" s="1441"/>
      <c r="W12" s="1441"/>
      <c r="X12" s="1441"/>
      <c r="Y12" s="1441"/>
      <c r="Z12" s="1441"/>
      <c r="AA12" s="1441"/>
      <c r="AB12" s="1441"/>
      <c r="AC12" s="1441"/>
      <c r="AD12" s="1441"/>
      <c r="AE12" s="1441"/>
      <c r="AF12" s="1441"/>
      <c r="AG12" s="1441"/>
      <c r="AH12" s="1441"/>
    </row>
    <row r="13" spans="1:34">
      <c r="A13" s="1451" t="s">
        <v>6047</v>
      </c>
      <c r="B13" s="1452">
        <v>165.295165176198</v>
      </c>
      <c r="C13" s="1452">
        <v>3.74656086925037</v>
      </c>
      <c r="D13" s="1452">
        <v>-42.772403347936297</v>
      </c>
      <c r="E13" s="1453">
        <f t="shared" si="0"/>
        <v>0.24</v>
      </c>
      <c r="F13" s="1441"/>
      <c r="G13" s="1441"/>
      <c r="H13" s="1441"/>
      <c r="I13" s="1455" t="s">
        <v>1111</v>
      </c>
      <c r="J13" s="1456">
        <v>9.0999999999999998E-2</v>
      </c>
      <c r="K13" s="1458">
        <v>20</v>
      </c>
      <c r="L13" s="1456">
        <v>7.5999999999999998E-2</v>
      </c>
      <c r="M13" s="1441"/>
      <c r="N13" s="1441"/>
      <c r="O13" s="1441"/>
      <c r="P13" s="1441"/>
      <c r="Q13" s="1441"/>
      <c r="R13" s="1441"/>
      <c r="S13" s="1441"/>
      <c r="T13" s="1441"/>
      <c r="U13" s="1441"/>
      <c r="V13" s="1441"/>
      <c r="W13" s="1441"/>
      <c r="X13" s="1441"/>
      <c r="Y13" s="1441"/>
      <c r="Z13" s="1441"/>
      <c r="AA13" s="1441"/>
      <c r="AB13" s="1441"/>
      <c r="AC13" s="1441"/>
      <c r="AD13" s="1441"/>
      <c r="AE13" s="1441"/>
      <c r="AF13" s="1441"/>
      <c r="AG13" s="1441"/>
      <c r="AH13" s="1441"/>
    </row>
    <row r="14" spans="1:34">
      <c r="A14" s="1451" t="s">
        <v>6048</v>
      </c>
      <c r="B14" s="1452">
        <v>100.644760963235</v>
      </c>
      <c r="C14" s="1452">
        <v>91.660865866154694</v>
      </c>
      <c r="D14" s="1452">
        <v>-31.466279918313401</v>
      </c>
      <c r="E14" s="1453">
        <f t="shared" si="0"/>
        <v>0.24</v>
      </c>
      <c r="F14" s="1441"/>
      <c r="G14" s="1441"/>
      <c r="H14" s="1441"/>
      <c r="I14" s="1455" t="s">
        <v>1115</v>
      </c>
      <c r="J14" s="1456">
        <v>9.0999999999999998E-2</v>
      </c>
      <c r="K14" s="1458">
        <v>20</v>
      </c>
      <c r="L14" s="1456">
        <v>7.5999999999999998E-2</v>
      </c>
      <c r="M14" s="1441"/>
      <c r="N14" s="1441"/>
      <c r="O14" s="1441"/>
      <c r="P14" s="1441"/>
      <c r="Q14" s="1441"/>
      <c r="R14" s="1441"/>
      <c r="S14" s="1441"/>
      <c r="T14" s="1441"/>
      <c r="U14" s="1441"/>
      <c r="V14" s="1441"/>
      <c r="W14" s="1441"/>
      <c r="X14" s="1441"/>
      <c r="Y14" s="1441"/>
      <c r="Z14" s="1441"/>
      <c r="AA14" s="1441"/>
      <c r="AB14" s="1441"/>
      <c r="AC14" s="1441"/>
      <c r="AD14" s="1441"/>
      <c r="AE14" s="1441"/>
      <c r="AF14" s="1441"/>
      <c r="AG14" s="1441"/>
      <c r="AH14" s="1441"/>
    </row>
    <row r="15" spans="1:34">
      <c r="A15" s="1451" t="s">
        <v>6049</v>
      </c>
      <c r="B15" s="1452">
        <v>213</v>
      </c>
      <c r="C15" s="1452">
        <v>17</v>
      </c>
      <c r="D15" s="1452">
        <v>-68</v>
      </c>
      <c r="E15" s="1453">
        <v>0.25</v>
      </c>
      <c r="F15" s="1441"/>
      <c r="G15" s="1441"/>
      <c r="H15" s="1441"/>
      <c r="I15" s="1455" t="s">
        <v>1118</v>
      </c>
      <c r="J15" s="1456">
        <v>9.0999999999999998E-2</v>
      </c>
      <c r="K15" s="1458">
        <v>20</v>
      </c>
      <c r="L15" s="1456">
        <v>7.5999999999999998E-2</v>
      </c>
      <c r="M15" s="1441"/>
      <c r="N15" s="1441"/>
      <c r="O15" s="1441"/>
      <c r="P15" s="1441"/>
      <c r="Q15" s="1441"/>
      <c r="R15" s="1441"/>
      <c r="S15" s="1441"/>
      <c r="T15" s="1441"/>
      <c r="U15" s="1441"/>
      <c r="V15" s="1441"/>
      <c r="W15" s="1441"/>
      <c r="X15" s="1441"/>
      <c r="Y15" s="1441"/>
      <c r="Z15" s="1441"/>
      <c r="AA15" s="1441"/>
      <c r="AB15" s="1441"/>
      <c r="AC15" s="1441"/>
      <c r="AD15" s="1441"/>
      <c r="AE15" s="1441"/>
      <c r="AF15" s="1441"/>
      <c r="AG15" s="1441"/>
      <c r="AH15" s="1441"/>
    </row>
    <row r="16" spans="1:34">
      <c r="A16" s="1451" t="s">
        <v>6050</v>
      </c>
      <c r="B16" s="1452">
        <v>138.66240835518099</v>
      </c>
      <c r="C16" s="1452">
        <v>18.046362625467101</v>
      </c>
      <c r="D16" s="1452">
        <v>-123.85062075786701</v>
      </c>
      <c r="E16" s="1453">
        <v>0.25</v>
      </c>
      <c r="F16" s="1441"/>
      <c r="G16" s="1441"/>
      <c r="H16" s="1441"/>
      <c r="I16" s="1455" t="s">
        <v>1121</v>
      </c>
      <c r="J16" s="1456">
        <v>9.0999999999999998E-2</v>
      </c>
      <c r="K16" s="1458">
        <v>20</v>
      </c>
      <c r="L16" s="1456">
        <v>7.5999999999999998E-2</v>
      </c>
      <c r="M16" s="1441"/>
      <c r="N16" s="1441"/>
      <c r="O16" s="1441"/>
      <c r="P16" s="1441"/>
      <c r="Q16" s="1441"/>
      <c r="R16" s="1441"/>
      <c r="S16" s="1441"/>
      <c r="T16" s="1441"/>
      <c r="U16" s="1441"/>
      <c r="V16" s="1441"/>
      <c r="W16" s="1441"/>
      <c r="X16" s="1441"/>
      <c r="Y16" s="1441"/>
      <c r="Z16" s="1441"/>
      <c r="AA16" s="1441"/>
      <c r="AB16" s="1441"/>
      <c r="AC16" s="1441"/>
      <c r="AD16" s="1441"/>
      <c r="AE16" s="1441"/>
      <c r="AF16" s="1441"/>
      <c r="AG16" s="1441"/>
      <c r="AH16" s="1441"/>
    </row>
    <row r="17" spans="1:34">
      <c r="A17" s="1451" t="s">
        <v>6051</v>
      </c>
      <c r="B17" s="1452">
        <v>130.14369654851399</v>
      </c>
      <c r="C17" s="1452">
        <v>87.025070337328998</v>
      </c>
      <c r="D17" s="1452">
        <v>-139.406773665103</v>
      </c>
      <c r="E17" s="1453">
        <v>0.1</v>
      </c>
      <c r="F17" s="1441"/>
      <c r="G17" s="1441"/>
      <c r="H17" s="1441"/>
      <c r="I17" s="1455" t="s">
        <v>1125</v>
      </c>
      <c r="J17" s="1456">
        <v>9.0999999999999998E-2</v>
      </c>
      <c r="K17" s="1458">
        <v>20</v>
      </c>
      <c r="L17" s="1456">
        <v>7.5999999999999998E-2</v>
      </c>
      <c r="M17" s="1441"/>
      <c r="N17" s="1441"/>
      <c r="O17" s="1441"/>
      <c r="P17" s="1441"/>
      <c r="Q17" s="1441"/>
      <c r="R17" s="1441"/>
      <c r="S17" s="1441"/>
      <c r="T17" s="1441"/>
      <c r="U17" s="1441"/>
      <c r="V17" s="1441"/>
      <c r="W17" s="1441"/>
      <c r="X17" s="1441"/>
      <c r="Y17" s="1441"/>
      <c r="Z17" s="1441"/>
      <c r="AA17" s="1441"/>
      <c r="AB17" s="1441"/>
      <c r="AC17" s="1441"/>
      <c r="AD17" s="1441"/>
      <c r="AE17" s="1441"/>
      <c r="AF17" s="1441"/>
      <c r="AG17" s="1441"/>
      <c r="AH17" s="1441"/>
    </row>
    <row r="18" spans="1:34">
      <c r="A18" s="1451" t="s">
        <v>6052</v>
      </c>
      <c r="B18" s="1452">
        <v>40.068412261274297</v>
      </c>
      <c r="C18" s="1452">
        <v>51.438621562883696</v>
      </c>
      <c r="D18" s="1452">
        <v>-43.761349588535602</v>
      </c>
      <c r="E18" s="1453">
        <v>0.14929999999999999</v>
      </c>
      <c r="F18" s="1441"/>
      <c r="G18" s="1441"/>
      <c r="H18" s="1441"/>
      <c r="I18" s="1455" t="s">
        <v>1129</v>
      </c>
      <c r="J18" s="1456">
        <v>9.0999999999999998E-2</v>
      </c>
      <c r="K18" s="1458">
        <v>20</v>
      </c>
      <c r="L18" s="1456">
        <v>7.5999999999999998E-2</v>
      </c>
      <c r="M18" s="1441"/>
      <c r="N18" s="1441"/>
      <c r="O18" s="1441"/>
      <c r="P18" s="1441"/>
      <c r="Q18" s="1441"/>
      <c r="R18" s="1441"/>
      <c r="S18" s="1441"/>
      <c r="T18" s="1441"/>
      <c r="U18" s="1441"/>
      <c r="V18" s="1441"/>
      <c r="W18" s="1441"/>
      <c r="X18" s="1441"/>
      <c r="Y18" s="1441"/>
      <c r="Z18" s="1441"/>
      <c r="AA18" s="1441"/>
      <c r="AB18" s="1441"/>
      <c r="AC18" s="1441"/>
      <c r="AD18" s="1441"/>
      <c r="AE18" s="1441"/>
      <c r="AF18" s="1441"/>
      <c r="AG18" s="1441"/>
      <c r="AH18" s="1441"/>
    </row>
    <row r="19" spans="1:34">
      <c r="A19" s="1451" t="s">
        <v>6053</v>
      </c>
      <c r="B19" s="1452">
        <v>142.634202739404</v>
      </c>
      <c r="C19" s="1452">
        <v>84.832459216469999</v>
      </c>
      <c r="D19" s="1452">
        <v>-100.92841533848799</v>
      </c>
      <c r="E19" s="1453">
        <v>0.19</v>
      </c>
      <c r="F19" s="1441"/>
      <c r="G19" s="1441"/>
      <c r="H19" s="1441"/>
      <c r="I19" s="1455" t="s">
        <v>1132</v>
      </c>
      <c r="J19" s="1456">
        <v>9.0999999999999998E-2</v>
      </c>
      <c r="K19" s="1458">
        <v>20</v>
      </c>
      <c r="L19" s="1456">
        <v>7.5999999999999998E-2</v>
      </c>
      <c r="M19" s="1441"/>
      <c r="N19" s="1441"/>
      <c r="O19" s="1441"/>
      <c r="P19" s="1441"/>
      <c r="Q19" s="1441"/>
      <c r="R19" s="1441"/>
      <c r="S19" s="1441"/>
      <c r="T19" s="1441"/>
      <c r="U19" s="1441"/>
      <c r="V19" s="1441"/>
      <c r="W19" s="1441"/>
      <c r="X19" s="1441"/>
      <c r="Y19" s="1441"/>
      <c r="Z19" s="1441"/>
      <c r="AA19" s="1441"/>
      <c r="AB19" s="1441"/>
      <c r="AC19" s="1441"/>
      <c r="AD19" s="1441"/>
      <c r="AE19" s="1441"/>
      <c r="AF19" s="1441"/>
      <c r="AG19" s="1441"/>
      <c r="AH19" s="1441"/>
    </row>
    <row r="20" spans="1:34">
      <c r="A20" s="1451" t="s">
        <v>6054</v>
      </c>
      <c r="B20" s="1452">
        <v>46.463428349250997</v>
      </c>
      <c r="C20" s="1452">
        <v>75.519761826183895</v>
      </c>
      <c r="D20" s="1452">
        <v>-67.372835475427095</v>
      </c>
      <c r="E20" s="1453">
        <v>0.19</v>
      </c>
      <c r="F20" s="1441"/>
      <c r="G20" s="1441"/>
      <c r="H20" s="1441"/>
      <c r="I20" s="1455" t="s">
        <v>1135</v>
      </c>
      <c r="J20" s="1456">
        <v>9.0999999999999998E-2</v>
      </c>
      <c r="K20" s="1458">
        <v>20</v>
      </c>
      <c r="L20" s="1456">
        <v>7.5999999999999998E-2</v>
      </c>
      <c r="M20" s="1441"/>
      <c r="N20" s="1441"/>
      <c r="O20" s="1441"/>
      <c r="P20" s="1441"/>
      <c r="Q20" s="1441"/>
      <c r="R20" s="1441"/>
      <c r="S20" s="1441"/>
      <c r="T20" s="1441"/>
      <c r="U20" s="1441"/>
      <c r="V20" s="1441"/>
      <c r="W20" s="1441"/>
      <c r="X20" s="1441"/>
      <c r="Y20" s="1441"/>
      <c r="Z20" s="1441"/>
      <c r="AA20" s="1441"/>
      <c r="AB20" s="1441"/>
      <c r="AC20" s="1441"/>
      <c r="AD20" s="1441"/>
      <c r="AE20" s="1441"/>
      <c r="AF20" s="1441"/>
      <c r="AG20" s="1441"/>
      <c r="AH20" s="1441"/>
    </row>
    <row r="21" spans="1:34">
      <c r="A21" s="1451" t="s">
        <v>6019</v>
      </c>
      <c r="B21" s="1452">
        <v>100.630345521306</v>
      </c>
      <c r="C21" s="1452">
        <v>106.485200084619</v>
      </c>
      <c r="D21" s="1452">
        <v>-56.595454951117397</v>
      </c>
      <c r="E21" s="1453">
        <v>0.125</v>
      </c>
      <c r="F21" s="1441"/>
      <c r="G21" s="1441"/>
      <c r="H21" s="1441"/>
      <c r="I21" s="1455" t="s">
        <v>1138</v>
      </c>
      <c r="J21" s="1456">
        <v>8.1199999999999994E-2</v>
      </c>
      <c r="K21" s="1458">
        <v>20</v>
      </c>
      <c r="L21" s="1456">
        <v>6.6199999999999995E-2</v>
      </c>
      <c r="M21" s="1441"/>
      <c r="N21" s="1441"/>
      <c r="O21" s="1441"/>
      <c r="P21" s="1441"/>
      <c r="Q21" s="1441"/>
      <c r="R21" s="1441"/>
      <c r="S21" s="1441"/>
      <c r="T21" s="1441"/>
      <c r="U21" s="1441"/>
      <c r="V21" s="1441"/>
      <c r="W21" s="1441"/>
      <c r="X21" s="1441"/>
      <c r="Y21" s="1441"/>
      <c r="Z21" s="1441"/>
      <c r="AA21" s="1441"/>
      <c r="AB21" s="1441"/>
      <c r="AC21" s="1441"/>
      <c r="AD21" s="1441"/>
      <c r="AE21" s="1441"/>
      <c r="AF21" s="1441"/>
      <c r="AG21" s="1441"/>
      <c r="AH21" s="1441"/>
    </row>
    <row r="22" spans="1:34">
      <c r="A22" s="1451" t="s">
        <v>6055</v>
      </c>
      <c r="B22" s="1452">
        <v>175.65496248568499</v>
      </c>
      <c r="C22" s="1452">
        <v>18.202088827127898</v>
      </c>
      <c r="D22" s="1452">
        <v>-44.222263553064401</v>
      </c>
      <c r="E22" s="1453">
        <v>0.25</v>
      </c>
      <c r="F22" s="1441"/>
      <c r="G22" s="1441"/>
      <c r="H22" s="1441"/>
      <c r="I22" s="1455" t="s">
        <v>1141</v>
      </c>
      <c r="J22" s="1456">
        <v>8.1699999999999995E-2</v>
      </c>
      <c r="K22" s="1458">
        <v>20</v>
      </c>
      <c r="L22" s="1456">
        <v>6.6699999999999995E-2</v>
      </c>
      <c r="M22" s="1441"/>
      <c r="N22" s="1441"/>
      <c r="O22" s="1441"/>
      <c r="P22" s="1441"/>
      <c r="Q22" s="1441"/>
      <c r="R22" s="1441"/>
      <c r="S22" s="1441"/>
      <c r="T22" s="1441"/>
      <c r="U22" s="1441"/>
      <c r="V22" s="1441"/>
      <c r="W22" s="1441"/>
      <c r="X22" s="1441"/>
      <c r="Y22" s="1441"/>
      <c r="Z22" s="1441"/>
      <c r="AA22" s="1441"/>
      <c r="AB22" s="1441"/>
      <c r="AC22" s="1441"/>
      <c r="AD22" s="1441"/>
      <c r="AE22" s="1441"/>
      <c r="AF22" s="1441"/>
      <c r="AG22" s="1441"/>
      <c r="AH22" s="1441"/>
    </row>
    <row r="23" spans="1:34">
      <c r="A23" s="1451" t="s">
        <v>6056</v>
      </c>
      <c r="B23" s="1452">
        <v>246.164690364488</v>
      </c>
      <c r="C23" s="1452">
        <v>13.463060013444499</v>
      </c>
      <c r="D23" s="1452">
        <v>-49.489741188514003</v>
      </c>
      <c r="E23" s="1453">
        <v>0.25</v>
      </c>
      <c r="F23" s="1441"/>
      <c r="G23" s="1441"/>
      <c r="H23" s="1441"/>
      <c r="I23" s="1455" t="s">
        <v>1145</v>
      </c>
      <c r="J23" s="1456">
        <v>9.0999999999999998E-2</v>
      </c>
      <c r="K23" s="1458">
        <v>20</v>
      </c>
      <c r="L23" s="1456">
        <v>7.5999999999999998E-2</v>
      </c>
      <c r="M23" s="1441"/>
      <c r="N23" s="1441"/>
      <c r="O23" s="1441"/>
      <c r="P23" s="1441"/>
      <c r="Q23" s="1441"/>
      <c r="R23" s="1441"/>
      <c r="S23" s="1441"/>
      <c r="T23" s="1441"/>
      <c r="U23" s="1441"/>
      <c r="V23" s="1441"/>
      <c r="W23" s="1441"/>
      <c r="X23" s="1441"/>
      <c r="Y23" s="1441"/>
      <c r="Z23" s="1441"/>
      <c r="AA23" s="1441"/>
      <c r="AB23" s="1441"/>
      <c r="AC23" s="1441"/>
      <c r="AD23" s="1441"/>
      <c r="AE23" s="1441"/>
      <c r="AF23" s="1441"/>
      <c r="AG23" s="1441"/>
      <c r="AH23" s="1441"/>
    </row>
    <row r="24" spans="1:34">
      <c r="A24" s="1451" t="s">
        <v>6057</v>
      </c>
      <c r="B24" s="1452">
        <v>320.72190171474699</v>
      </c>
      <c r="C24" s="1452">
        <v>53.376858425513603</v>
      </c>
      <c r="D24" s="1452">
        <v>-142.25085937467901</v>
      </c>
      <c r="E24" s="1453">
        <v>0.22</v>
      </c>
      <c r="F24" s="1441"/>
      <c r="G24" s="1441"/>
      <c r="H24" s="1441"/>
      <c r="I24" s="1455" t="s">
        <v>1148</v>
      </c>
      <c r="J24" s="1456">
        <v>9.0999999999999998E-2</v>
      </c>
      <c r="K24" s="1458">
        <v>20</v>
      </c>
      <c r="L24" s="1456">
        <v>7.5999999999999998E-2</v>
      </c>
      <c r="M24" s="1441"/>
      <c r="N24" s="1441"/>
      <c r="O24" s="1441"/>
      <c r="P24" s="1441"/>
      <c r="Q24" s="1441"/>
      <c r="R24" s="1441"/>
      <c r="S24" s="1441"/>
      <c r="T24" s="1441"/>
      <c r="U24" s="1441"/>
      <c r="V24" s="1441"/>
      <c r="W24" s="1441"/>
      <c r="X24" s="1441"/>
      <c r="Y24" s="1441"/>
      <c r="Z24" s="1441"/>
      <c r="AA24" s="1441"/>
      <c r="AB24" s="1441"/>
      <c r="AC24" s="1441"/>
      <c r="AD24" s="1441"/>
      <c r="AE24" s="1441"/>
      <c r="AF24" s="1441"/>
      <c r="AG24" s="1441"/>
      <c r="AH24" s="1441"/>
    </row>
    <row r="25" spans="1:34">
      <c r="A25" s="1451" t="s">
        <v>6058</v>
      </c>
      <c r="B25" s="1452">
        <v>135.302128182221</v>
      </c>
      <c r="C25" s="1452">
        <v>66.218417354614402</v>
      </c>
      <c r="D25" s="1452">
        <v>-77.5208450686047</v>
      </c>
      <c r="E25" s="1453">
        <v>0.19</v>
      </c>
      <c r="F25" s="1441"/>
      <c r="G25" s="1441"/>
      <c r="H25" s="1441"/>
      <c r="I25" s="1455" t="s">
        <v>1150</v>
      </c>
      <c r="J25" s="1456">
        <v>9.0999999999999998E-2</v>
      </c>
      <c r="K25" s="1458">
        <v>20</v>
      </c>
      <c r="L25" s="1456">
        <v>7.5999999999999998E-2</v>
      </c>
      <c r="M25" s="1441"/>
      <c r="N25" s="1441"/>
      <c r="O25" s="1441"/>
      <c r="P25" s="1441"/>
      <c r="Q25" s="1441"/>
      <c r="R25" s="1441"/>
      <c r="S25" s="1441"/>
      <c r="T25" s="1441"/>
      <c r="U25" s="1441"/>
      <c r="V25" s="1441"/>
      <c r="W25" s="1441"/>
      <c r="X25" s="1441"/>
      <c r="Y25" s="1441"/>
      <c r="Z25" s="1441"/>
      <c r="AA25" s="1441"/>
      <c r="AB25" s="1441"/>
      <c r="AC25" s="1441"/>
      <c r="AD25" s="1441"/>
      <c r="AE25" s="1441"/>
      <c r="AF25" s="1441"/>
      <c r="AG25" s="1441"/>
      <c r="AH25" s="1441"/>
    </row>
    <row r="26" spans="1:34">
      <c r="A26" s="1451" t="s">
        <v>6059</v>
      </c>
      <c r="B26" s="1452">
        <v>177.815468919468</v>
      </c>
      <c r="C26" s="1452">
        <v>28.304086223358699</v>
      </c>
      <c r="D26" s="1452">
        <v>-97.702980980573201</v>
      </c>
      <c r="E26" s="1453">
        <v>0.21</v>
      </c>
      <c r="F26" s="1441"/>
      <c r="G26" s="1441"/>
      <c r="H26" s="1441"/>
      <c r="I26" s="1455" t="s">
        <v>1153</v>
      </c>
      <c r="J26" s="1456">
        <v>0.14779999999999999</v>
      </c>
      <c r="K26" s="1458">
        <v>20</v>
      </c>
      <c r="L26" s="1456">
        <v>0.1328</v>
      </c>
      <c r="M26" s="1441"/>
      <c r="N26" s="1441"/>
      <c r="O26" s="1441"/>
      <c r="P26" s="1441"/>
      <c r="Q26" s="1441"/>
      <c r="R26" s="1441"/>
      <c r="S26" s="1441"/>
      <c r="T26" s="1441"/>
      <c r="U26" s="1441"/>
      <c r="V26" s="1441"/>
      <c r="W26" s="1441"/>
      <c r="X26" s="1441"/>
      <c r="Y26" s="1441"/>
      <c r="Z26" s="1441"/>
      <c r="AA26" s="1441"/>
      <c r="AB26" s="1441"/>
      <c r="AC26" s="1441"/>
      <c r="AD26" s="1441"/>
      <c r="AE26" s="1441"/>
      <c r="AF26" s="1441"/>
      <c r="AG26" s="1441"/>
      <c r="AH26" s="1441"/>
    </row>
    <row r="27" spans="1:34">
      <c r="A27" s="1451" t="s">
        <v>6060</v>
      </c>
      <c r="B27" s="1452">
        <v>42.034284993263803</v>
      </c>
      <c r="C27" s="1452">
        <v>53.503589138954503</v>
      </c>
      <c r="D27" s="1452">
        <v>-11.7431039067681</v>
      </c>
      <c r="E27" s="1453">
        <v>0.19</v>
      </c>
      <c r="F27" s="1441"/>
      <c r="G27" s="1441"/>
      <c r="H27" s="1441"/>
      <c r="I27" s="1455" t="s">
        <v>1156</v>
      </c>
      <c r="J27" s="1456">
        <v>9.0999999999999998E-2</v>
      </c>
      <c r="K27" s="1458">
        <v>20</v>
      </c>
      <c r="L27" s="1456">
        <v>7.5999999999999998E-2</v>
      </c>
      <c r="M27" s="1441"/>
      <c r="N27" s="1441"/>
      <c r="O27" s="1441"/>
      <c r="P27" s="1441"/>
      <c r="Q27" s="1441"/>
      <c r="R27" s="1441"/>
      <c r="S27" s="1441"/>
      <c r="T27" s="1441"/>
      <c r="U27" s="1441"/>
      <c r="V27" s="1441"/>
      <c r="W27" s="1441"/>
      <c r="X27" s="1441"/>
      <c r="Y27" s="1441"/>
      <c r="Z27" s="1441"/>
      <c r="AA27" s="1441"/>
      <c r="AB27" s="1441"/>
      <c r="AC27" s="1441"/>
      <c r="AD27" s="1441"/>
      <c r="AE27" s="1441"/>
      <c r="AF27" s="1441"/>
      <c r="AG27" s="1441"/>
      <c r="AH27" s="1441"/>
    </row>
    <row r="28" spans="1:34">
      <c r="A28" s="1451" t="s">
        <v>6061</v>
      </c>
      <c r="B28" s="1452">
        <v>111.19950415555699</v>
      </c>
      <c r="C28" s="1452">
        <v>113.825222866887</v>
      </c>
      <c r="D28" s="1452">
        <v>-117.16805305673</v>
      </c>
      <c r="E28" s="1453">
        <v>0.24</v>
      </c>
      <c r="F28" s="1441"/>
      <c r="G28" s="1441"/>
      <c r="H28" s="1441"/>
      <c r="I28" s="1455" t="s">
        <v>1159</v>
      </c>
      <c r="J28" s="1456">
        <v>9.0999999999999998E-2</v>
      </c>
      <c r="K28" s="1458">
        <v>20</v>
      </c>
      <c r="L28" s="1456">
        <v>7.5999999999999998E-2</v>
      </c>
      <c r="M28" s="1441"/>
      <c r="N28" s="1441"/>
      <c r="O28" s="1441"/>
      <c r="P28" s="1441"/>
      <c r="Q28" s="1441"/>
      <c r="R28" s="1441"/>
      <c r="S28" s="1441"/>
      <c r="T28" s="1441"/>
      <c r="U28" s="1441"/>
      <c r="V28" s="1441"/>
      <c r="W28" s="1441"/>
      <c r="X28" s="1441"/>
      <c r="Y28" s="1441"/>
      <c r="Z28" s="1441"/>
      <c r="AA28" s="1441"/>
      <c r="AB28" s="1441"/>
      <c r="AC28" s="1441"/>
      <c r="AD28" s="1441"/>
      <c r="AE28" s="1441"/>
      <c r="AF28" s="1441"/>
      <c r="AG28" s="1441"/>
      <c r="AH28" s="1441"/>
    </row>
    <row r="29" spans="1:34">
      <c r="A29" s="1451" t="s">
        <v>6062</v>
      </c>
      <c r="B29" s="1452">
        <v>113.729465580622</v>
      </c>
      <c r="C29" s="1452">
        <v>47.2696970992844</v>
      </c>
      <c r="D29" s="1452">
        <v>-132.85600345304201</v>
      </c>
      <c r="E29" s="1453">
        <v>0.25</v>
      </c>
      <c r="F29" s="1441"/>
      <c r="G29" s="1441"/>
      <c r="H29" s="1441"/>
      <c r="I29" s="1455" t="s">
        <v>1162</v>
      </c>
      <c r="J29" s="1456">
        <v>8.3199999999999996E-2</v>
      </c>
      <c r="K29" s="1458">
        <v>20</v>
      </c>
      <c r="L29" s="1456">
        <v>6.8199999999999997E-2</v>
      </c>
      <c r="M29" s="1441"/>
      <c r="N29" s="1441"/>
      <c r="O29" s="1441"/>
      <c r="P29" s="1441"/>
      <c r="Q29" s="1441"/>
      <c r="R29" s="1441"/>
      <c r="S29" s="1441"/>
      <c r="T29" s="1441"/>
      <c r="U29" s="1441"/>
      <c r="V29" s="1441"/>
      <c r="W29" s="1441"/>
      <c r="X29" s="1441"/>
      <c r="Y29" s="1441"/>
      <c r="Z29" s="1441"/>
      <c r="AA29" s="1441"/>
      <c r="AB29" s="1441"/>
      <c r="AC29" s="1441"/>
      <c r="AD29" s="1441"/>
      <c r="AE29" s="1441"/>
      <c r="AF29" s="1441"/>
      <c r="AG29" s="1441"/>
      <c r="AH29" s="1441"/>
    </row>
    <row r="30" spans="1:34">
      <c r="A30" s="1451" t="s">
        <v>6063</v>
      </c>
      <c r="B30" s="1452">
        <v>181.71052782597499</v>
      </c>
      <c r="C30" s="1452">
        <v>43.357647179184099</v>
      </c>
      <c r="D30" s="1452">
        <v>-17.2298857704696</v>
      </c>
      <c r="E30" s="1453">
        <v>0.21</v>
      </c>
      <c r="F30" s="1441"/>
      <c r="G30" s="1441"/>
      <c r="H30" s="1441"/>
      <c r="I30" s="1455" t="s">
        <v>1165</v>
      </c>
      <c r="J30" s="1456">
        <v>9.0999999999999998E-2</v>
      </c>
      <c r="K30" s="1458">
        <v>20</v>
      </c>
      <c r="L30" s="1456">
        <v>7.5999999999999998E-2</v>
      </c>
      <c r="M30" s="1441"/>
      <c r="N30" s="1441"/>
      <c r="O30" s="1441"/>
      <c r="P30" s="1441"/>
      <c r="Q30" s="1441"/>
      <c r="R30" s="1441"/>
      <c r="S30" s="1441"/>
      <c r="T30" s="1441"/>
      <c r="U30" s="1441"/>
      <c r="V30" s="1441"/>
      <c r="W30" s="1441"/>
      <c r="X30" s="1441"/>
      <c r="Y30" s="1441"/>
      <c r="Z30" s="1441"/>
      <c r="AA30" s="1441"/>
      <c r="AB30" s="1441"/>
      <c r="AC30" s="1441"/>
      <c r="AD30" s="1441"/>
      <c r="AE30" s="1441"/>
      <c r="AF30" s="1441"/>
      <c r="AG30" s="1441"/>
      <c r="AH30" s="1441"/>
    </row>
    <row r="31" spans="1:34">
      <c r="A31" s="1451" t="s">
        <v>6064</v>
      </c>
      <c r="B31" s="1452">
        <v>125.06565304871501</v>
      </c>
      <c r="C31" s="1452">
        <v>153.61742485821401</v>
      </c>
      <c r="D31" s="1452">
        <v>-90.865772260826105</v>
      </c>
      <c r="E31" s="1453">
        <v>0.2</v>
      </c>
      <c r="F31" s="1441"/>
      <c r="G31" s="1441"/>
      <c r="H31" s="1441"/>
      <c r="I31" s="1455" t="s">
        <v>1168</v>
      </c>
      <c r="J31" s="1456">
        <v>9.5199999999999993E-2</v>
      </c>
      <c r="K31" s="1458">
        <v>20</v>
      </c>
      <c r="L31" s="1456">
        <v>8.0199999999999994E-2</v>
      </c>
      <c r="M31" s="1441"/>
      <c r="N31" s="1441"/>
      <c r="O31" s="1441"/>
      <c r="P31" s="1441"/>
      <c r="Q31" s="1441"/>
      <c r="R31" s="1441"/>
      <c r="S31" s="1441"/>
      <c r="T31" s="1441"/>
      <c r="U31" s="1441"/>
      <c r="V31" s="1441"/>
      <c r="W31" s="1441"/>
      <c r="X31" s="1441"/>
      <c r="Y31" s="1441"/>
      <c r="Z31" s="1441"/>
      <c r="AA31" s="1441"/>
      <c r="AB31" s="1441"/>
      <c r="AC31" s="1441"/>
      <c r="AD31" s="1441"/>
      <c r="AE31" s="1441"/>
      <c r="AF31" s="1441"/>
      <c r="AG31" s="1441"/>
      <c r="AH31" s="1441"/>
    </row>
    <row r="32" spans="1:34">
      <c r="A32" s="1451" t="s">
        <v>6065</v>
      </c>
      <c r="B32" s="1452">
        <v>178.19860482221901</v>
      </c>
      <c r="C32" s="1452">
        <v>52.350055943451999</v>
      </c>
      <c r="D32" s="1452">
        <v>-3.6516064212028998</v>
      </c>
      <c r="E32" s="1453">
        <v>0.18</v>
      </c>
      <c r="F32" s="1441"/>
      <c r="G32" s="1441"/>
      <c r="H32" s="1441"/>
      <c r="I32" s="1455" t="s">
        <v>1171</v>
      </c>
      <c r="J32" s="1456">
        <v>9.0999999999999998E-2</v>
      </c>
      <c r="K32" s="1458">
        <v>20</v>
      </c>
      <c r="L32" s="1456">
        <v>7.5999999999999998E-2</v>
      </c>
      <c r="M32" s="1441"/>
      <c r="N32" s="1441"/>
      <c r="O32" s="1441"/>
      <c r="P32" s="1441"/>
      <c r="Q32" s="1441"/>
      <c r="R32" s="1441"/>
      <c r="S32" s="1441"/>
      <c r="T32" s="1441"/>
      <c r="U32" s="1441"/>
      <c r="V32" s="1441"/>
      <c r="W32" s="1441"/>
      <c r="X32" s="1441"/>
      <c r="Y32" s="1441"/>
      <c r="Z32" s="1441"/>
      <c r="AA32" s="1441"/>
      <c r="AB32" s="1441"/>
      <c r="AC32" s="1441"/>
      <c r="AD32" s="1441"/>
      <c r="AE32" s="1441"/>
      <c r="AF32" s="1441"/>
      <c r="AG32" s="1441"/>
      <c r="AH32" s="1441"/>
    </row>
    <row r="33" spans="1:34">
      <c r="A33" s="1451" t="s">
        <v>6066</v>
      </c>
      <c r="B33" s="1452">
        <v>138.54106684751301</v>
      </c>
      <c r="C33" s="1452">
        <v>92.793758388672501</v>
      </c>
      <c r="D33" s="1452">
        <v>-66.913894853598904</v>
      </c>
      <c r="E33" s="1453">
        <v>0.15</v>
      </c>
      <c r="F33" s="1441"/>
      <c r="G33" s="1441"/>
      <c r="H33" s="1441"/>
      <c r="I33" s="1455" t="s">
        <v>1174</v>
      </c>
      <c r="J33" s="1456">
        <v>9.0999999999999998E-2</v>
      </c>
      <c r="K33" s="1458">
        <v>20</v>
      </c>
      <c r="L33" s="1456">
        <v>7.5999999999999998E-2</v>
      </c>
      <c r="M33" s="1441"/>
      <c r="N33" s="1441"/>
      <c r="O33" s="1441"/>
      <c r="P33" s="1441"/>
      <c r="Q33" s="1441"/>
      <c r="R33" s="1441"/>
      <c r="S33" s="1441"/>
      <c r="T33" s="1441"/>
      <c r="U33" s="1441"/>
      <c r="V33" s="1441"/>
      <c r="W33" s="1441"/>
      <c r="X33" s="1441"/>
      <c r="Y33" s="1441"/>
      <c r="Z33" s="1441"/>
      <c r="AA33" s="1441"/>
      <c r="AB33" s="1441"/>
      <c r="AC33" s="1441"/>
      <c r="AD33" s="1441"/>
      <c r="AE33" s="1441"/>
      <c r="AF33" s="1441"/>
      <c r="AG33" s="1441"/>
      <c r="AH33" s="1441"/>
    </row>
    <row r="34" spans="1:34">
      <c r="A34" s="1451" t="s">
        <v>6067</v>
      </c>
      <c r="B34" s="1452">
        <v>144.75244420771</v>
      </c>
      <c r="C34" s="1452">
        <v>534.56574098623298</v>
      </c>
      <c r="D34" s="1452">
        <v>-148.30679917626301</v>
      </c>
      <c r="E34" s="1453">
        <v>0.16</v>
      </c>
      <c r="F34" s="1441"/>
      <c r="G34" s="1441"/>
      <c r="H34" s="1441"/>
      <c r="I34" s="1455" t="s">
        <v>1177</v>
      </c>
      <c r="J34" s="1456">
        <v>9.0999999999999998E-2</v>
      </c>
      <c r="K34" s="1458">
        <v>20</v>
      </c>
      <c r="L34" s="1456">
        <v>7.5999999999999998E-2</v>
      </c>
      <c r="M34" s="1441"/>
      <c r="N34" s="1441"/>
      <c r="O34" s="1441"/>
      <c r="P34" s="1441"/>
      <c r="Q34" s="1441"/>
      <c r="R34" s="1441"/>
      <c r="S34" s="1441"/>
      <c r="T34" s="1441"/>
      <c r="U34" s="1441"/>
      <c r="V34" s="1441"/>
      <c r="W34" s="1441"/>
      <c r="X34" s="1441"/>
      <c r="Y34" s="1441"/>
      <c r="Z34" s="1441"/>
      <c r="AA34" s="1441"/>
      <c r="AB34" s="1441"/>
      <c r="AC34" s="1441"/>
      <c r="AD34" s="1441"/>
      <c r="AE34" s="1441"/>
      <c r="AF34" s="1441"/>
      <c r="AG34" s="1441"/>
      <c r="AH34" s="1441"/>
    </row>
    <row r="35" spans="1:34">
      <c r="A35" s="1451" t="s">
        <v>6068</v>
      </c>
      <c r="B35" s="1452">
        <v>125.06565304871501</v>
      </c>
      <c r="C35" s="1452">
        <v>153.61742485821401</v>
      </c>
      <c r="D35" s="1452">
        <v>-90.865772260826105</v>
      </c>
      <c r="E35" s="1453">
        <v>0.2</v>
      </c>
      <c r="F35" s="1441"/>
      <c r="G35" s="1441"/>
      <c r="H35" s="1441"/>
      <c r="I35" s="1455" t="s">
        <v>1180</v>
      </c>
      <c r="J35" s="1456">
        <v>9.0999999999999998E-2</v>
      </c>
      <c r="K35" s="1458">
        <v>20</v>
      </c>
      <c r="L35" s="1456">
        <v>7.5999999999999998E-2</v>
      </c>
      <c r="M35" s="1441"/>
      <c r="N35" s="1441"/>
      <c r="O35" s="1441"/>
      <c r="P35" s="1441"/>
      <c r="Q35" s="1441"/>
      <c r="R35" s="1441"/>
      <c r="S35" s="1441"/>
      <c r="T35" s="1441"/>
      <c r="U35" s="1441"/>
      <c r="V35" s="1441"/>
      <c r="W35" s="1441"/>
      <c r="X35" s="1441"/>
      <c r="Y35" s="1441"/>
      <c r="Z35" s="1441"/>
      <c r="AA35" s="1441"/>
      <c r="AB35" s="1441"/>
      <c r="AC35" s="1441"/>
      <c r="AD35" s="1441"/>
      <c r="AE35" s="1441"/>
      <c r="AF35" s="1441"/>
      <c r="AG35" s="1441"/>
      <c r="AH35" s="1441"/>
    </row>
    <row r="36" spans="1:34">
      <c r="A36" s="1451" t="s">
        <v>6069</v>
      </c>
      <c r="B36" s="1452">
        <v>154.179029142188</v>
      </c>
      <c r="C36" s="1452">
        <v>190.43741726847099</v>
      </c>
      <c r="D36" s="1452">
        <v>-48.109532675958299</v>
      </c>
      <c r="E36" s="1453">
        <v>0.15</v>
      </c>
      <c r="F36" s="1441"/>
      <c r="G36" s="1441"/>
      <c r="H36" s="1441"/>
      <c r="I36" s="1455" t="s">
        <v>1183</v>
      </c>
      <c r="J36" s="1456">
        <v>9.0999999999999998E-2</v>
      </c>
      <c r="K36" s="1458">
        <v>20</v>
      </c>
      <c r="L36" s="1456">
        <v>7.5999999999999998E-2</v>
      </c>
      <c r="M36" s="1441"/>
      <c r="N36" s="1441"/>
      <c r="O36" s="1441"/>
      <c r="P36" s="1441"/>
      <c r="Q36" s="1441"/>
      <c r="R36" s="1441"/>
      <c r="S36" s="1441"/>
      <c r="T36" s="1441"/>
      <c r="U36" s="1441"/>
      <c r="V36" s="1441"/>
      <c r="W36" s="1441"/>
      <c r="X36" s="1441"/>
      <c r="Y36" s="1441"/>
      <c r="Z36" s="1441"/>
      <c r="AA36" s="1441"/>
      <c r="AB36" s="1441"/>
      <c r="AC36" s="1441"/>
      <c r="AD36" s="1441"/>
      <c r="AE36" s="1441"/>
      <c r="AF36" s="1441"/>
      <c r="AG36" s="1441"/>
      <c r="AH36" s="1441"/>
    </row>
    <row r="37" spans="1:34">
      <c r="A37" s="1451" t="s">
        <v>6070</v>
      </c>
      <c r="B37" s="1452">
        <v>153.37604982568399</v>
      </c>
      <c r="C37" s="1452">
        <v>203.60977535679501</v>
      </c>
      <c r="D37" s="1452">
        <v>-20.553287846561599</v>
      </c>
      <c r="E37" s="1453">
        <v>0.09</v>
      </c>
      <c r="F37" s="1441"/>
      <c r="G37" s="1441"/>
      <c r="H37" s="1441"/>
      <c r="I37" s="1455" t="s">
        <v>1186</v>
      </c>
      <c r="J37" s="1456">
        <v>9.0999999999999998E-2</v>
      </c>
      <c r="K37" s="1458">
        <v>20</v>
      </c>
      <c r="L37" s="1456">
        <v>7.5999999999999998E-2</v>
      </c>
      <c r="M37" s="1441"/>
      <c r="N37" s="1441"/>
      <c r="O37" s="1441"/>
      <c r="P37" s="1441"/>
      <c r="Q37" s="1441"/>
      <c r="R37" s="1441"/>
      <c r="S37" s="1441"/>
      <c r="T37" s="1441"/>
      <c r="U37" s="1441"/>
      <c r="V37" s="1441"/>
      <c r="W37" s="1441"/>
      <c r="X37" s="1441"/>
      <c r="Y37" s="1441"/>
      <c r="Z37" s="1441"/>
      <c r="AA37" s="1441"/>
      <c r="AB37" s="1441"/>
      <c r="AC37" s="1441"/>
      <c r="AD37" s="1441"/>
      <c r="AE37" s="1441"/>
      <c r="AF37" s="1441"/>
      <c r="AG37" s="1441"/>
      <c r="AH37" s="1441"/>
    </row>
    <row r="38" spans="1:34">
      <c r="A38" s="1451" t="s">
        <v>6071</v>
      </c>
      <c r="B38" s="1452">
        <v>114.31276364187499</v>
      </c>
      <c r="C38" s="1452">
        <v>128.64328715316799</v>
      </c>
      <c r="D38" s="1452">
        <v>-33.744298015941801</v>
      </c>
      <c r="E38" s="1453">
        <v>0.1</v>
      </c>
      <c r="F38" s="1441"/>
      <c r="G38" s="1441"/>
      <c r="H38" s="1441"/>
      <c r="I38" s="1455" t="s">
        <v>1189</v>
      </c>
      <c r="J38" s="1456">
        <v>9.0999999999999998E-2</v>
      </c>
      <c r="K38" s="1458">
        <v>20</v>
      </c>
      <c r="L38" s="1456">
        <v>7.5999999999999998E-2</v>
      </c>
      <c r="M38" s="1441"/>
      <c r="N38" s="1441"/>
      <c r="O38" s="1441"/>
      <c r="P38" s="1441"/>
      <c r="Q38" s="1441"/>
      <c r="R38" s="1441"/>
      <c r="S38" s="1441"/>
      <c r="T38" s="1441"/>
      <c r="U38" s="1441"/>
      <c r="V38" s="1441"/>
      <c r="W38" s="1441"/>
      <c r="X38" s="1441"/>
      <c r="Y38" s="1441"/>
      <c r="Z38" s="1441"/>
      <c r="AA38" s="1441"/>
      <c r="AB38" s="1441"/>
      <c r="AC38" s="1441"/>
      <c r="AD38" s="1441"/>
      <c r="AE38" s="1441"/>
      <c r="AF38" s="1441"/>
      <c r="AG38" s="1441"/>
      <c r="AH38" s="1441"/>
    </row>
    <row r="39" spans="1:34">
      <c r="A39" s="1451" t="s">
        <v>6072</v>
      </c>
      <c r="B39" s="1452">
        <v>218.14367886822299</v>
      </c>
      <c r="C39" s="1452">
        <v>211.03587265715601</v>
      </c>
      <c r="D39" s="1452">
        <v>-48.218572188492899</v>
      </c>
      <c r="E39" s="1453">
        <v>0.16500000000000001</v>
      </c>
      <c r="F39" s="1441"/>
      <c r="G39" s="1441"/>
      <c r="H39" s="1441"/>
      <c r="I39" s="1455" t="s">
        <v>1192</v>
      </c>
      <c r="J39" s="1456">
        <v>9.0999999999999998E-2</v>
      </c>
      <c r="K39" s="1458">
        <v>20</v>
      </c>
      <c r="L39" s="1456">
        <v>7.5999999999999998E-2</v>
      </c>
      <c r="M39" s="1441"/>
      <c r="N39" s="1441"/>
      <c r="O39" s="1441"/>
      <c r="P39" s="1441"/>
      <c r="Q39" s="1441"/>
      <c r="R39" s="1441"/>
      <c r="S39" s="1441"/>
      <c r="T39" s="1441"/>
      <c r="U39" s="1441"/>
      <c r="V39" s="1441"/>
      <c r="W39" s="1441"/>
      <c r="X39" s="1441"/>
      <c r="Y39" s="1441"/>
      <c r="Z39" s="1441"/>
      <c r="AA39" s="1441"/>
      <c r="AB39" s="1441"/>
      <c r="AC39" s="1441"/>
      <c r="AD39" s="1441"/>
      <c r="AE39" s="1441"/>
      <c r="AF39" s="1441"/>
      <c r="AG39" s="1441"/>
      <c r="AH39" s="1441"/>
    </row>
    <row r="40" spans="1:34">
      <c r="A40" s="1451" t="s">
        <v>6073</v>
      </c>
      <c r="B40" s="1452">
        <v>234.59541456796001</v>
      </c>
      <c r="C40" s="1452">
        <v>88.331193136009404</v>
      </c>
      <c r="D40" s="1452">
        <v>-123.353530269787</v>
      </c>
      <c r="E40" s="1453">
        <v>0.3</v>
      </c>
      <c r="F40" s="1441"/>
      <c r="G40" s="1441"/>
      <c r="H40" s="1441"/>
      <c r="I40" s="1455" t="s">
        <v>1195</v>
      </c>
      <c r="J40" s="1456">
        <v>9.0999999999999998E-2</v>
      </c>
      <c r="K40" s="1458">
        <v>20</v>
      </c>
      <c r="L40" s="1456">
        <v>7.5999999999999998E-2</v>
      </c>
      <c r="M40" s="1441"/>
      <c r="N40" s="1441"/>
      <c r="O40" s="1441"/>
      <c r="P40" s="1441"/>
      <c r="Q40" s="1441"/>
      <c r="R40" s="1441"/>
      <c r="S40" s="1441"/>
      <c r="T40" s="1441"/>
      <c r="U40" s="1441"/>
      <c r="V40" s="1441"/>
      <c r="W40" s="1441"/>
      <c r="X40" s="1441"/>
      <c r="Y40" s="1441"/>
      <c r="Z40" s="1441"/>
      <c r="AA40" s="1441"/>
      <c r="AB40" s="1441"/>
      <c r="AC40" s="1441"/>
      <c r="AD40" s="1441"/>
      <c r="AE40" s="1441"/>
      <c r="AF40" s="1441"/>
      <c r="AG40" s="1441"/>
      <c r="AH40" s="1441"/>
    </row>
    <row r="41" spans="1:34">
      <c r="A41" s="1451" t="s">
        <v>6074</v>
      </c>
      <c r="B41" s="1452">
        <v>362.64570903011997</v>
      </c>
      <c r="C41" s="1452">
        <v>113.282206692421</v>
      </c>
      <c r="D41" s="1452">
        <v>-38.871115173630102</v>
      </c>
      <c r="E41" s="1453">
        <v>0.2</v>
      </c>
      <c r="F41" s="1441"/>
      <c r="G41" s="1441"/>
      <c r="H41" s="1441"/>
      <c r="I41" s="1455" t="s">
        <v>1198</v>
      </c>
      <c r="J41" s="1456">
        <v>9.0999999999999998E-2</v>
      </c>
      <c r="K41" s="1458">
        <v>20</v>
      </c>
      <c r="L41" s="1456">
        <v>7.5999999999999998E-2</v>
      </c>
      <c r="M41" s="1441"/>
      <c r="N41" s="1441"/>
      <c r="O41" s="1441"/>
      <c r="P41" s="1441"/>
      <c r="Q41" s="1441"/>
      <c r="R41" s="1441"/>
      <c r="S41" s="1441"/>
      <c r="T41" s="1441"/>
      <c r="U41" s="1441"/>
      <c r="V41" s="1441"/>
      <c r="W41" s="1441"/>
      <c r="X41" s="1441"/>
      <c r="Y41" s="1441"/>
      <c r="Z41" s="1441"/>
      <c r="AA41" s="1441"/>
      <c r="AB41" s="1441"/>
      <c r="AC41" s="1441"/>
      <c r="AD41" s="1441"/>
      <c r="AE41" s="1441"/>
      <c r="AF41" s="1441"/>
      <c r="AG41" s="1441"/>
      <c r="AH41" s="1441"/>
    </row>
    <row r="42" spans="1:34">
      <c r="A42" s="1451" t="s">
        <v>6075</v>
      </c>
      <c r="B42" s="1452">
        <v>127.284972392423</v>
      </c>
      <c r="C42" s="1452">
        <v>93.2095710478131</v>
      </c>
      <c r="D42" s="1452">
        <v>-87.813936325782507</v>
      </c>
      <c r="E42" s="1453">
        <v>0.25</v>
      </c>
      <c r="F42" s="1441"/>
      <c r="G42" s="1441"/>
      <c r="H42" s="1441"/>
      <c r="I42" s="1455" t="s">
        <v>1201</v>
      </c>
      <c r="J42" s="1456">
        <v>9.0999999999999998E-2</v>
      </c>
      <c r="K42" s="1458">
        <v>20</v>
      </c>
      <c r="L42" s="1456">
        <v>7.5999999999999998E-2</v>
      </c>
      <c r="M42" s="1441"/>
      <c r="N42" s="1441"/>
      <c r="O42" s="1441"/>
      <c r="P42" s="1441"/>
      <c r="Q42" s="1441"/>
      <c r="R42" s="1441"/>
      <c r="S42" s="1441"/>
      <c r="T42" s="1441"/>
      <c r="U42" s="1441"/>
      <c r="V42" s="1441"/>
      <c r="W42" s="1441"/>
      <c r="X42" s="1441"/>
      <c r="Y42" s="1441"/>
      <c r="Z42" s="1441"/>
      <c r="AA42" s="1441"/>
      <c r="AB42" s="1441"/>
      <c r="AC42" s="1441"/>
      <c r="AD42" s="1441"/>
      <c r="AE42" s="1441"/>
      <c r="AF42" s="1441"/>
      <c r="AG42" s="1441"/>
      <c r="AH42" s="1441"/>
    </row>
    <row r="43" spans="1:34">
      <c r="A43" s="1451" t="s">
        <v>6076</v>
      </c>
      <c r="B43" s="1452">
        <v>222.628011453184</v>
      </c>
      <c r="C43" s="1452">
        <v>136.20832912152699</v>
      </c>
      <c r="D43" s="1452">
        <v>-103.923923044907</v>
      </c>
      <c r="E43" s="1453">
        <v>0.2</v>
      </c>
      <c r="F43" s="1441"/>
      <c r="G43" s="1441"/>
      <c r="H43" s="1441"/>
      <c r="I43" s="1441" t="s">
        <v>1204</v>
      </c>
      <c r="J43" s="1456">
        <v>9.0999999999999998E-2</v>
      </c>
      <c r="K43" s="1458">
        <v>20</v>
      </c>
      <c r="L43" s="1456">
        <v>7.5999999999999998E-2</v>
      </c>
      <c r="M43" s="1441"/>
      <c r="N43" s="1441"/>
      <c r="O43" s="1441"/>
      <c r="P43" s="1441"/>
      <c r="Q43" s="1441"/>
      <c r="R43" s="1441"/>
      <c r="S43" s="1441"/>
      <c r="T43" s="1441"/>
      <c r="U43" s="1441"/>
      <c r="V43" s="1441"/>
      <c r="W43" s="1441"/>
      <c r="X43" s="1441"/>
      <c r="Y43" s="1441"/>
      <c r="Z43" s="1441"/>
      <c r="AA43" s="1441"/>
      <c r="AB43" s="1441"/>
      <c r="AC43" s="1441"/>
      <c r="AD43" s="1441"/>
      <c r="AE43" s="1441"/>
      <c r="AF43" s="1441"/>
      <c r="AG43" s="1441"/>
      <c r="AH43" s="1441"/>
    </row>
    <row r="44" spans="1:34">
      <c r="A44" s="1451" t="s">
        <v>6077</v>
      </c>
      <c r="B44" s="1452">
        <v>312.19864694591001</v>
      </c>
      <c r="C44" s="1452">
        <v>675.86427649183895</v>
      </c>
      <c r="D44" s="1452">
        <v>-116.20689449147</v>
      </c>
      <c r="E44" s="1453">
        <v>0.2</v>
      </c>
      <c r="F44" s="1441"/>
      <c r="G44" s="1441"/>
      <c r="H44" s="1441"/>
      <c r="I44" s="1441" t="s">
        <v>1207</v>
      </c>
      <c r="J44" s="1456">
        <v>9.0999999999999998E-2</v>
      </c>
      <c r="K44" s="1458">
        <v>20</v>
      </c>
      <c r="L44" s="1456">
        <v>7.5999999999999998E-2</v>
      </c>
      <c r="M44" s="1441"/>
      <c r="N44" s="1441"/>
      <c r="O44" s="1441"/>
      <c r="P44" s="1441"/>
      <c r="Q44" s="1441"/>
      <c r="R44" s="1441"/>
      <c r="S44" s="1441"/>
      <c r="T44" s="1441"/>
      <c r="U44" s="1441"/>
      <c r="V44" s="1441"/>
      <c r="W44" s="1441"/>
      <c r="X44" s="1441"/>
      <c r="Y44" s="1441"/>
      <c r="Z44" s="1441"/>
      <c r="AA44" s="1441"/>
      <c r="AB44" s="1441"/>
      <c r="AC44" s="1441"/>
      <c r="AD44" s="1441"/>
      <c r="AE44" s="1441"/>
      <c r="AF44" s="1441"/>
      <c r="AG44" s="1441"/>
      <c r="AH44" s="1441"/>
    </row>
    <row r="45" spans="1:34">
      <c r="A45" s="1451" t="s">
        <v>6078</v>
      </c>
      <c r="B45" s="1452">
        <v>222.66772006647</v>
      </c>
      <c r="C45" s="1452">
        <v>43.534050983388603</v>
      </c>
      <c r="D45" s="1452">
        <v>-11.832602191643</v>
      </c>
      <c r="E45" s="1453">
        <v>0.3</v>
      </c>
      <c r="F45" s="1441"/>
      <c r="G45" s="1441"/>
      <c r="H45" s="1441"/>
      <c r="I45" s="1441" t="s">
        <v>1209</v>
      </c>
      <c r="J45" s="1456">
        <v>9.0999999999999998E-2</v>
      </c>
      <c r="K45" s="1458">
        <v>20</v>
      </c>
      <c r="L45" s="1456">
        <v>7.5999999999999998E-2</v>
      </c>
      <c r="M45" s="1441"/>
      <c r="N45" s="1441"/>
      <c r="O45" s="1441"/>
      <c r="P45" s="1441"/>
      <c r="Q45" s="1441"/>
      <c r="R45" s="1441"/>
      <c r="S45" s="1441"/>
      <c r="T45" s="1441"/>
      <c r="U45" s="1441"/>
      <c r="V45" s="1441"/>
      <c r="W45" s="1441"/>
      <c r="X45" s="1441"/>
      <c r="Y45" s="1441"/>
      <c r="Z45" s="1441"/>
      <c r="AA45" s="1441"/>
      <c r="AB45" s="1441"/>
      <c r="AC45" s="1441"/>
      <c r="AD45" s="1441"/>
      <c r="AE45" s="1441"/>
      <c r="AF45" s="1441"/>
      <c r="AG45" s="1441"/>
      <c r="AH45" s="1441"/>
    </row>
    <row r="46" spans="1:34">
      <c r="A46" s="1451" t="s">
        <v>6079</v>
      </c>
      <c r="B46" s="1452">
        <v>93.297215058735006</v>
      </c>
      <c r="C46" s="1452">
        <v>108.35686035226701</v>
      </c>
      <c r="D46" s="1452">
        <v>-16.362505006677299</v>
      </c>
      <c r="E46" s="1453">
        <v>0.2</v>
      </c>
      <c r="F46" s="1441"/>
      <c r="G46" s="1441"/>
      <c r="H46" s="1441"/>
      <c r="I46" s="1441" t="s">
        <v>1212</v>
      </c>
      <c r="J46" s="1456">
        <v>9.0999999999999998E-2</v>
      </c>
      <c r="K46" s="1458">
        <v>20</v>
      </c>
      <c r="L46" s="1456">
        <v>7.5999999999999998E-2</v>
      </c>
      <c r="M46" s="1441"/>
      <c r="N46" s="1441"/>
      <c r="O46" s="1441"/>
      <c r="P46" s="1441"/>
      <c r="Q46" s="1441"/>
      <c r="R46" s="1441"/>
      <c r="S46" s="1441"/>
      <c r="T46" s="1441"/>
      <c r="U46" s="1441"/>
      <c r="V46" s="1441"/>
      <c r="W46" s="1441"/>
      <c r="X46" s="1441"/>
      <c r="Y46" s="1441"/>
      <c r="Z46" s="1441"/>
      <c r="AA46" s="1441"/>
      <c r="AB46" s="1441"/>
      <c r="AC46" s="1441"/>
      <c r="AD46" s="1441"/>
      <c r="AE46" s="1441"/>
      <c r="AF46" s="1441"/>
      <c r="AG46" s="1441"/>
      <c r="AH46" s="1441"/>
    </row>
    <row r="47" spans="1:34">
      <c r="A47" s="1451" t="s">
        <v>6080</v>
      </c>
      <c r="B47" s="1452">
        <v>14.131894536281999</v>
      </c>
      <c r="C47" s="1452">
        <v>130.91412037047701</v>
      </c>
      <c r="D47" s="1452">
        <v>-14.6053103561587</v>
      </c>
      <c r="E47" s="1453">
        <v>0</v>
      </c>
      <c r="F47" s="1441"/>
      <c r="G47" s="1441"/>
      <c r="H47" s="1441"/>
      <c r="I47" s="1441" t="s">
        <v>1215</v>
      </c>
      <c r="J47" s="1456">
        <v>9.0999999999999998E-2</v>
      </c>
      <c r="K47" s="1458">
        <v>20</v>
      </c>
      <c r="L47" s="1456">
        <v>7.5999999999999998E-2</v>
      </c>
      <c r="M47" s="1441"/>
      <c r="N47" s="1441"/>
      <c r="O47" s="1441"/>
      <c r="P47" s="1441"/>
      <c r="Q47" s="1441"/>
      <c r="R47" s="1441"/>
      <c r="S47" s="1441"/>
      <c r="T47" s="1441"/>
      <c r="U47" s="1441"/>
      <c r="V47" s="1441"/>
      <c r="W47" s="1441"/>
      <c r="X47" s="1441"/>
      <c r="Y47" s="1441"/>
      <c r="Z47" s="1441"/>
      <c r="AA47" s="1441"/>
      <c r="AB47" s="1441"/>
      <c r="AC47" s="1441"/>
      <c r="AD47" s="1441"/>
      <c r="AE47" s="1441"/>
      <c r="AF47" s="1441"/>
      <c r="AG47" s="1441"/>
      <c r="AH47" s="1441"/>
    </row>
    <row r="48" spans="1:34">
      <c r="A48" s="1451" t="s">
        <v>6081</v>
      </c>
      <c r="B48" s="1452">
        <v>158</v>
      </c>
      <c r="C48" s="1452">
        <v>174</v>
      </c>
      <c r="D48" s="1452">
        <v>-307</v>
      </c>
      <c r="E48" s="1453">
        <v>0.25</v>
      </c>
      <c r="F48" s="1441"/>
      <c r="G48" s="1441"/>
      <c r="H48" s="1441"/>
      <c r="I48" s="1441" t="s">
        <v>1219</v>
      </c>
      <c r="J48" s="1456">
        <v>9.0999999999999998E-2</v>
      </c>
      <c r="K48" s="1458">
        <v>20</v>
      </c>
      <c r="L48" s="1456">
        <v>7.5999999999999998E-2</v>
      </c>
      <c r="M48" s="1441"/>
      <c r="N48" s="1441"/>
      <c r="O48" s="1441"/>
      <c r="P48" s="1441"/>
      <c r="Q48" s="1441"/>
      <c r="R48" s="1441"/>
      <c r="S48" s="1441"/>
      <c r="T48" s="1441"/>
      <c r="U48" s="1441"/>
      <c r="V48" s="1441"/>
      <c r="W48" s="1441"/>
      <c r="X48" s="1441"/>
      <c r="Y48" s="1441"/>
      <c r="Z48" s="1441"/>
      <c r="AA48" s="1441"/>
      <c r="AB48" s="1441"/>
      <c r="AC48" s="1441"/>
      <c r="AD48" s="1441"/>
      <c r="AE48" s="1441"/>
      <c r="AF48" s="1441"/>
      <c r="AG48" s="1441"/>
      <c r="AH48" s="1441"/>
    </row>
    <row r="49" spans="1:34">
      <c r="A49" s="1451" t="s">
        <v>6082</v>
      </c>
      <c r="B49" s="1452">
        <v>325</v>
      </c>
      <c r="C49" s="1452">
        <v>81</v>
      </c>
      <c r="D49" s="1452">
        <v>-224</v>
      </c>
      <c r="E49" s="1453">
        <v>0.1</v>
      </c>
      <c r="F49" s="1441"/>
      <c r="G49" s="1441"/>
      <c r="H49" s="1441"/>
      <c r="I49" s="1441" t="s">
        <v>1221</v>
      </c>
      <c r="J49" s="1456">
        <v>9.0999999999999998E-2</v>
      </c>
      <c r="K49" s="1458">
        <v>20</v>
      </c>
      <c r="L49" s="1456">
        <v>7.5999999999999998E-2</v>
      </c>
      <c r="M49" s="1441"/>
      <c r="N49" s="1441"/>
      <c r="O49" s="1441"/>
      <c r="P49" s="1441"/>
      <c r="Q49" s="1441"/>
      <c r="R49" s="1441"/>
      <c r="S49" s="1441"/>
      <c r="T49" s="1441"/>
      <c r="U49" s="1441"/>
      <c r="V49" s="1441"/>
      <c r="W49" s="1441"/>
      <c r="X49" s="1441"/>
      <c r="Y49" s="1441"/>
      <c r="Z49" s="1441"/>
      <c r="AA49" s="1441"/>
      <c r="AB49" s="1441"/>
      <c r="AC49" s="1441"/>
      <c r="AD49" s="1441"/>
      <c r="AE49" s="1441"/>
      <c r="AF49" s="1441"/>
      <c r="AG49" s="1441"/>
      <c r="AH49" s="1441"/>
    </row>
    <row r="50" spans="1:34">
      <c r="A50" s="1451" t="s">
        <v>6083</v>
      </c>
      <c r="B50" s="1452">
        <v>28</v>
      </c>
      <c r="C50" s="1452">
        <v>68</v>
      </c>
      <c r="D50" s="1452">
        <v>-31</v>
      </c>
      <c r="E50" s="1453">
        <v>0.27</v>
      </c>
      <c r="F50" s="1441"/>
      <c r="G50" s="1441"/>
      <c r="H50" s="1441"/>
      <c r="I50" s="1441" t="s">
        <v>1224</v>
      </c>
      <c r="J50" s="1456">
        <v>9.0999999999999998E-2</v>
      </c>
      <c r="K50" s="1458">
        <v>20</v>
      </c>
      <c r="L50" s="1456">
        <v>7.5999999999999998E-2</v>
      </c>
      <c r="M50" s="1441"/>
      <c r="N50" s="1441"/>
      <c r="O50" s="1441"/>
      <c r="P50" s="1441"/>
      <c r="Q50" s="1441"/>
      <c r="R50" s="1441"/>
      <c r="S50" s="1441"/>
      <c r="T50" s="1441"/>
      <c r="U50" s="1441"/>
      <c r="V50" s="1441"/>
      <c r="W50" s="1441"/>
      <c r="X50" s="1441"/>
      <c r="Y50" s="1441"/>
      <c r="Z50" s="1441"/>
      <c r="AA50" s="1441"/>
      <c r="AB50" s="1441"/>
      <c r="AC50" s="1441"/>
      <c r="AD50" s="1441"/>
      <c r="AE50" s="1441"/>
      <c r="AF50" s="1441"/>
      <c r="AG50" s="1441"/>
      <c r="AH50" s="1441"/>
    </row>
    <row r="51" spans="1:34">
      <c r="A51" s="1459"/>
      <c r="B51" s="1452"/>
      <c r="C51" s="1452"/>
      <c r="D51" s="1452"/>
      <c r="E51" s="1453"/>
      <c r="F51" s="1441"/>
      <c r="G51" s="1441"/>
      <c r="H51" s="1441"/>
      <c r="I51" s="1441" t="s">
        <v>1227</v>
      </c>
      <c r="J51" s="1456">
        <v>9.0999999999999998E-2</v>
      </c>
      <c r="K51" s="1458">
        <v>20</v>
      </c>
      <c r="L51" s="1456">
        <v>7.5999999999999998E-2</v>
      </c>
      <c r="M51" s="1441"/>
      <c r="N51" s="1441"/>
      <c r="O51" s="1441"/>
      <c r="P51" s="1441"/>
      <c r="Q51" s="1441"/>
      <c r="R51" s="1441"/>
      <c r="S51" s="1441"/>
      <c r="T51" s="1441"/>
      <c r="U51" s="1441"/>
      <c r="V51" s="1441"/>
      <c r="W51" s="1441"/>
      <c r="X51" s="1441"/>
      <c r="Y51" s="1441"/>
      <c r="Z51" s="1441"/>
      <c r="AA51" s="1441"/>
      <c r="AB51" s="1441"/>
      <c r="AC51" s="1441"/>
      <c r="AD51" s="1441"/>
      <c r="AE51" s="1441"/>
      <c r="AF51" s="1441"/>
      <c r="AG51" s="1441"/>
      <c r="AH51" s="1441"/>
    </row>
    <row r="52" spans="1:34">
      <c r="A52" s="1459"/>
      <c r="B52" s="1452"/>
      <c r="C52" s="1452"/>
      <c r="D52" s="1452"/>
      <c r="E52" s="1453"/>
      <c r="F52" s="1441"/>
      <c r="G52" s="1441"/>
      <c r="H52" s="1441"/>
      <c r="I52" s="1441" t="s">
        <v>1230</v>
      </c>
      <c r="J52" s="1456">
        <v>9.0999999999999998E-2</v>
      </c>
      <c r="K52" s="1458">
        <v>20</v>
      </c>
      <c r="L52" s="1456">
        <v>7.5999999999999998E-2</v>
      </c>
      <c r="M52" s="1441"/>
      <c r="N52" s="1441"/>
      <c r="O52" s="1441"/>
      <c r="P52" s="1441"/>
      <c r="Q52" s="1441"/>
      <c r="R52" s="1441"/>
      <c r="S52" s="1441"/>
      <c r="T52" s="1441"/>
      <c r="U52" s="1441"/>
      <c r="V52" s="1441"/>
      <c r="W52" s="1441"/>
      <c r="X52" s="1441"/>
      <c r="Y52" s="1441"/>
      <c r="Z52" s="1441"/>
      <c r="AA52" s="1441"/>
      <c r="AB52" s="1441"/>
      <c r="AC52" s="1441"/>
      <c r="AD52" s="1441"/>
      <c r="AE52" s="1441"/>
      <c r="AF52" s="1441"/>
      <c r="AG52" s="1441"/>
      <c r="AH52" s="1441"/>
    </row>
    <row r="53" spans="1:34">
      <c r="A53" s="1460"/>
      <c r="B53" s="1452"/>
      <c r="C53" s="1452"/>
      <c r="D53" s="1452"/>
      <c r="E53" s="1453"/>
      <c r="F53" s="1441"/>
      <c r="G53" s="1441"/>
      <c r="H53" s="1441"/>
      <c r="I53" s="1441" t="s">
        <v>1233</v>
      </c>
      <c r="J53" s="1456">
        <v>9.0999999999999998E-2</v>
      </c>
      <c r="K53" s="1458">
        <v>20</v>
      </c>
      <c r="L53" s="1456">
        <v>7.5999999999999998E-2</v>
      </c>
      <c r="M53" s="1441"/>
      <c r="N53" s="1441"/>
      <c r="O53" s="1441"/>
      <c r="P53" s="1441"/>
      <c r="Q53" s="1441"/>
      <c r="R53" s="1441"/>
      <c r="S53" s="1441"/>
      <c r="T53" s="1441"/>
      <c r="U53" s="1441"/>
      <c r="V53" s="1441"/>
      <c r="W53" s="1441"/>
      <c r="X53" s="1441"/>
      <c r="Y53" s="1441"/>
      <c r="Z53" s="1441"/>
      <c r="AA53" s="1441"/>
      <c r="AB53" s="1441"/>
      <c r="AC53" s="1441"/>
      <c r="AD53" s="1441"/>
      <c r="AE53" s="1441"/>
      <c r="AF53" s="1441"/>
      <c r="AG53" s="1441"/>
      <c r="AH53" s="1441"/>
    </row>
    <row r="54" spans="1:34">
      <c r="A54" s="1460"/>
      <c r="B54" s="1452"/>
      <c r="C54" s="1452"/>
      <c r="D54" s="1452"/>
      <c r="E54" s="1453"/>
      <c r="F54" s="1441"/>
      <c r="G54" s="1441"/>
      <c r="H54" s="1441"/>
      <c r="I54" s="1441" t="s">
        <v>1236</v>
      </c>
      <c r="J54" s="1456">
        <v>9.0999999999999998E-2</v>
      </c>
      <c r="K54" s="1458">
        <v>20</v>
      </c>
      <c r="L54" s="1456">
        <v>7.5999999999999998E-2</v>
      </c>
      <c r="M54" s="1441"/>
      <c r="N54" s="1441"/>
      <c r="O54" s="1441"/>
      <c r="P54" s="1441"/>
      <c r="Q54" s="1441"/>
      <c r="R54" s="1441"/>
      <c r="S54" s="1441"/>
      <c r="T54" s="1441"/>
      <c r="U54" s="1441"/>
      <c r="V54" s="1441"/>
      <c r="W54" s="1441"/>
      <c r="X54" s="1441"/>
      <c r="Y54" s="1441"/>
      <c r="Z54" s="1441"/>
      <c r="AA54" s="1441"/>
      <c r="AB54" s="1441"/>
      <c r="AC54" s="1441"/>
      <c r="AD54" s="1441"/>
      <c r="AE54" s="1441"/>
      <c r="AF54" s="1441"/>
      <c r="AG54" s="1441"/>
      <c r="AH54" s="1441"/>
    </row>
    <row r="55" spans="1:34">
      <c r="A55" s="1461"/>
      <c r="B55" s="1452"/>
      <c r="C55" s="1452"/>
      <c r="D55" s="1452"/>
      <c r="E55" s="1453"/>
      <c r="F55" s="1441"/>
      <c r="G55" s="1441"/>
      <c r="H55" s="1441"/>
      <c r="I55" s="1441" t="s">
        <v>1239</v>
      </c>
      <c r="J55" s="1456">
        <v>9.0999999999999998E-2</v>
      </c>
      <c r="K55" s="1458">
        <v>20</v>
      </c>
      <c r="L55" s="1456">
        <v>7.5999999999999998E-2</v>
      </c>
      <c r="M55" s="1441"/>
      <c r="N55" s="1441"/>
      <c r="O55" s="1441"/>
      <c r="P55" s="1441"/>
      <c r="Q55" s="1441"/>
      <c r="R55" s="1441"/>
      <c r="S55" s="1441"/>
      <c r="T55" s="1441"/>
      <c r="U55" s="1441"/>
      <c r="V55" s="1441"/>
      <c r="W55" s="1441"/>
      <c r="X55" s="1441"/>
      <c r="Y55" s="1441"/>
      <c r="Z55" s="1441"/>
      <c r="AA55" s="1441"/>
      <c r="AB55" s="1441"/>
      <c r="AC55" s="1441"/>
      <c r="AD55" s="1441"/>
      <c r="AE55" s="1441"/>
      <c r="AF55" s="1441"/>
      <c r="AG55" s="1441"/>
      <c r="AH55" s="1441"/>
    </row>
    <row r="56" spans="1:34">
      <c r="A56" s="1461"/>
      <c r="B56" s="1452"/>
      <c r="C56" s="1452"/>
      <c r="D56" s="1452"/>
      <c r="E56" s="1453"/>
      <c r="F56" s="1441"/>
      <c r="G56" s="1441"/>
      <c r="H56" s="1441"/>
      <c r="I56" s="1441" t="s">
        <v>1242</v>
      </c>
      <c r="J56" s="1456">
        <v>9.0999999999999998E-2</v>
      </c>
      <c r="K56" s="1458">
        <v>20</v>
      </c>
      <c r="L56" s="1456">
        <v>7.5999999999999998E-2</v>
      </c>
      <c r="M56" s="1441"/>
      <c r="N56" s="1441"/>
      <c r="O56" s="1441"/>
      <c r="P56" s="1441"/>
      <c r="Q56" s="1441"/>
      <c r="R56" s="1441"/>
      <c r="S56" s="1441"/>
      <c r="T56" s="1441"/>
      <c r="U56" s="1441"/>
      <c r="V56" s="1441"/>
      <c r="W56" s="1441"/>
      <c r="X56" s="1441"/>
      <c r="Y56" s="1441"/>
      <c r="Z56" s="1441"/>
      <c r="AA56" s="1441"/>
      <c r="AB56" s="1441"/>
      <c r="AC56" s="1441"/>
      <c r="AD56" s="1441"/>
      <c r="AE56" s="1441"/>
      <c r="AF56" s="1441"/>
      <c r="AG56" s="1441"/>
      <c r="AH56" s="1441"/>
    </row>
    <row r="57" spans="1:34">
      <c r="A57" s="1461"/>
      <c r="B57" s="1452"/>
      <c r="C57" s="1452"/>
      <c r="D57" s="1452"/>
      <c r="E57" s="1453"/>
      <c r="F57" s="1441"/>
      <c r="G57" s="1441"/>
      <c r="H57" s="1441"/>
      <c r="I57" s="1441" t="s">
        <v>1245</v>
      </c>
      <c r="J57" s="1456">
        <v>8.43E-2</v>
      </c>
      <c r="K57" s="1458">
        <v>20</v>
      </c>
      <c r="L57" s="1456">
        <v>6.93E-2</v>
      </c>
      <c r="M57" s="1441"/>
      <c r="N57" s="1441"/>
      <c r="O57" s="1441"/>
      <c r="P57" s="1441"/>
      <c r="Q57" s="1441"/>
      <c r="R57" s="1441"/>
      <c r="S57" s="1441"/>
      <c r="T57" s="1441"/>
      <c r="U57" s="1441"/>
      <c r="V57" s="1441"/>
      <c r="W57" s="1441"/>
      <c r="X57" s="1441"/>
      <c r="Y57" s="1441"/>
      <c r="Z57" s="1441"/>
      <c r="AA57" s="1441"/>
      <c r="AB57" s="1441"/>
      <c r="AC57" s="1441"/>
      <c r="AD57" s="1441"/>
      <c r="AE57" s="1441"/>
      <c r="AF57" s="1441"/>
      <c r="AG57" s="1441"/>
      <c r="AH57" s="1441"/>
    </row>
    <row r="58" spans="1:34">
      <c r="A58" s="1461"/>
      <c r="B58" s="1452"/>
      <c r="C58" s="1452"/>
      <c r="D58" s="1452"/>
      <c r="E58" s="1453"/>
      <c r="F58" s="1441"/>
      <c r="G58" s="1441"/>
      <c r="H58" s="1441"/>
      <c r="I58" s="1441" t="s">
        <v>1248</v>
      </c>
      <c r="J58" s="1456">
        <v>9.0999999999999998E-2</v>
      </c>
      <c r="K58" s="1458">
        <v>20</v>
      </c>
      <c r="L58" s="1456">
        <v>7.5999999999999998E-2</v>
      </c>
      <c r="M58" s="1441"/>
      <c r="N58" s="1441"/>
      <c r="O58" s="1441"/>
      <c r="P58" s="1441"/>
      <c r="Q58" s="1441"/>
      <c r="R58" s="1441"/>
      <c r="S58" s="1441"/>
      <c r="T58" s="1441"/>
      <c r="U58" s="1441"/>
      <c r="V58" s="1441"/>
      <c r="W58" s="1441"/>
      <c r="X58" s="1441"/>
      <c r="Y58" s="1441"/>
      <c r="Z58" s="1441"/>
      <c r="AA58" s="1441"/>
      <c r="AB58" s="1441"/>
      <c r="AC58" s="1441"/>
      <c r="AD58" s="1441"/>
      <c r="AE58" s="1441"/>
      <c r="AF58" s="1441"/>
      <c r="AG58" s="1441"/>
      <c r="AH58" s="1441"/>
    </row>
    <row r="59" spans="1:34">
      <c r="A59" s="1460"/>
      <c r="B59" s="1452"/>
      <c r="C59" s="1452"/>
      <c r="D59" s="1452"/>
      <c r="E59" s="1453"/>
      <c r="F59" s="1441"/>
      <c r="G59" s="1441"/>
      <c r="H59" s="1441"/>
      <c r="I59" s="1441" t="s">
        <v>1251</v>
      </c>
      <c r="J59" s="1456">
        <v>9.0999999999999998E-2</v>
      </c>
      <c r="K59" s="1458">
        <v>20</v>
      </c>
      <c r="L59" s="1456">
        <v>7.5999999999999998E-2</v>
      </c>
      <c r="M59" s="1441"/>
      <c r="N59" s="1441"/>
      <c r="O59" s="1441"/>
      <c r="P59" s="1441"/>
      <c r="Q59" s="1441"/>
      <c r="R59" s="1441"/>
      <c r="S59" s="1441"/>
      <c r="T59" s="1441"/>
      <c r="U59" s="1441"/>
      <c r="V59" s="1441"/>
      <c r="W59" s="1441"/>
      <c r="X59" s="1441"/>
      <c r="Y59" s="1441"/>
      <c r="Z59" s="1441"/>
      <c r="AA59" s="1441"/>
      <c r="AB59" s="1441"/>
      <c r="AC59" s="1441"/>
      <c r="AD59" s="1441"/>
      <c r="AE59" s="1441"/>
      <c r="AF59" s="1441"/>
      <c r="AG59" s="1441"/>
      <c r="AH59" s="1441"/>
    </row>
    <row r="60" spans="1:34">
      <c r="A60" s="1460"/>
      <c r="B60" s="1452"/>
      <c r="C60" s="1452"/>
      <c r="D60" s="1452"/>
      <c r="E60" s="1453"/>
      <c r="F60" s="1441"/>
      <c r="G60" s="1441"/>
      <c r="H60" s="1441"/>
      <c r="I60" s="1441" t="s">
        <v>1254</v>
      </c>
      <c r="J60" s="1456">
        <v>9.0999999999999998E-2</v>
      </c>
      <c r="K60" s="1458">
        <v>20</v>
      </c>
      <c r="L60" s="1456">
        <v>7.5999999999999998E-2</v>
      </c>
      <c r="M60" s="1441"/>
      <c r="N60" s="1441"/>
      <c r="O60" s="1441"/>
      <c r="P60" s="1441"/>
      <c r="Q60" s="1441"/>
      <c r="R60" s="1441"/>
      <c r="S60" s="1441"/>
      <c r="T60" s="1441"/>
      <c r="U60" s="1441"/>
      <c r="V60" s="1441"/>
      <c r="W60" s="1441"/>
      <c r="X60" s="1441"/>
      <c r="Y60" s="1441"/>
      <c r="Z60" s="1441"/>
      <c r="AA60" s="1441"/>
      <c r="AB60" s="1441"/>
      <c r="AC60" s="1441"/>
      <c r="AD60" s="1441"/>
      <c r="AE60" s="1441"/>
      <c r="AF60" s="1441"/>
      <c r="AG60" s="1441"/>
      <c r="AH60" s="1441"/>
    </row>
    <row r="61" spans="1:34">
      <c r="A61" s="1460"/>
      <c r="B61" s="1452"/>
      <c r="C61" s="1452"/>
      <c r="D61" s="1452"/>
      <c r="E61" s="1453"/>
      <c r="F61" s="1441"/>
      <c r="G61" s="1441"/>
      <c r="H61" s="1441"/>
      <c r="I61" s="1441" t="s">
        <v>1257</v>
      </c>
      <c r="J61" s="1456">
        <v>9.0999999999999998E-2</v>
      </c>
      <c r="K61" s="1458">
        <v>20</v>
      </c>
      <c r="L61" s="1456">
        <v>7.5999999999999998E-2</v>
      </c>
      <c r="M61" s="1441"/>
      <c r="N61" s="1441"/>
      <c r="O61" s="1441"/>
      <c r="P61" s="1441"/>
      <c r="Q61" s="1441"/>
      <c r="R61" s="1441"/>
      <c r="S61" s="1441"/>
      <c r="T61" s="1441"/>
      <c r="U61" s="1441"/>
      <c r="V61" s="1441"/>
      <c r="W61" s="1441"/>
      <c r="X61" s="1441"/>
      <c r="Y61" s="1441"/>
      <c r="Z61" s="1441"/>
      <c r="AA61" s="1441"/>
      <c r="AB61" s="1441"/>
      <c r="AC61" s="1441"/>
      <c r="AD61" s="1441"/>
      <c r="AE61" s="1441"/>
      <c r="AF61" s="1441"/>
      <c r="AG61" s="1441"/>
      <c r="AH61" s="1441"/>
    </row>
    <row r="62" spans="1:34">
      <c r="A62" s="1460"/>
      <c r="B62" s="1452"/>
      <c r="C62" s="1452"/>
      <c r="D62" s="1452"/>
      <c r="E62" s="1453"/>
      <c r="F62" s="1441"/>
      <c r="G62" s="1441"/>
      <c r="H62" s="1441"/>
      <c r="I62" s="1441" t="s">
        <v>1260</v>
      </c>
      <c r="J62" s="1456">
        <v>9.0999999999999998E-2</v>
      </c>
      <c r="K62" s="1458">
        <v>20</v>
      </c>
      <c r="L62" s="1456">
        <v>7.5999999999999998E-2</v>
      </c>
      <c r="M62" s="1441"/>
      <c r="N62" s="1441"/>
      <c r="O62" s="1441"/>
      <c r="P62" s="1441"/>
      <c r="Q62" s="1441"/>
      <c r="R62" s="1441"/>
      <c r="S62" s="1441"/>
      <c r="T62" s="1441"/>
      <c r="U62" s="1441"/>
      <c r="V62" s="1441"/>
      <c r="W62" s="1441"/>
      <c r="X62" s="1441"/>
      <c r="Y62" s="1441"/>
      <c r="Z62" s="1441"/>
      <c r="AA62" s="1441"/>
      <c r="AB62" s="1441"/>
      <c r="AC62" s="1441"/>
      <c r="AD62" s="1441"/>
      <c r="AE62" s="1441"/>
      <c r="AF62" s="1441"/>
      <c r="AG62" s="1441"/>
      <c r="AH62" s="1441"/>
    </row>
    <row r="63" spans="1:34">
      <c r="A63" s="1460"/>
      <c r="B63" s="1452"/>
      <c r="C63" s="1452"/>
      <c r="D63" s="1452"/>
      <c r="E63" s="1453"/>
      <c r="F63" s="1441"/>
      <c r="G63" s="1441"/>
      <c r="H63" s="1441"/>
      <c r="I63" s="1441" t="s">
        <v>1263</v>
      </c>
      <c r="J63" s="1456">
        <v>9.0999999999999998E-2</v>
      </c>
      <c r="K63" s="1458">
        <v>20</v>
      </c>
      <c r="L63" s="1456">
        <v>7.5999999999999998E-2</v>
      </c>
      <c r="M63" s="1441"/>
      <c r="N63" s="1441"/>
      <c r="O63" s="1441"/>
      <c r="P63" s="1441"/>
      <c r="Q63" s="1441"/>
      <c r="R63" s="1441"/>
      <c r="S63" s="1441"/>
      <c r="T63" s="1441"/>
      <c r="U63" s="1441"/>
      <c r="V63" s="1441"/>
      <c r="W63" s="1441"/>
      <c r="X63" s="1441"/>
      <c r="Y63" s="1441"/>
      <c r="Z63" s="1441"/>
      <c r="AA63" s="1441"/>
      <c r="AB63" s="1441"/>
      <c r="AC63" s="1441"/>
      <c r="AD63" s="1441"/>
      <c r="AE63" s="1441"/>
      <c r="AF63" s="1441"/>
      <c r="AG63" s="1441"/>
      <c r="AH63" s="1441"/>
    </row>
    <row r="64" spans="1:34">
      <c r="A64" s="1441"/>
      <c r="B64" s="1452"/>
      <c r="C64" s="1452"/>
      <c r="D64" s="1452"/>
      <c r="E64" s="1453"/>
      <c r="F64" s="1441"/>
      <c r="G64" s="1441"/>
      <c r="H64" s="1441"/>
      <c r="I64" s="1441" t="s">
        <v>1266</v>
      </c>
      <c r="J64" s="1456">
        <v>9.0999999999999998E-2</v>
      </c>
      <c r="K64" s="1458">
        <v>20</v>
      </c>
      <c r="L64" s="1456">
        <v>7.5999999999999998E-2</v>
      </c>
      <c r="M64" s="1441"/>
      <c r="N64" s="1441"/>
      <c r="O64" s="1441"/>
      <c r="P64" s="1441"/>
      <c r="Q64" s="1441"/>
      <c r="R64" s="1441"/>
      <c r="S64" s="1441"/>
      <c r="T64" s="1441"/>
      <c r="U64" s="1441"/>
      <c r="V64" s="1441"/>
      <c r="W64" s="1441"/>
      <c r="X64" s="1441"/>
      <c r="Y64" s="1441"/>
      <c r="Z64" s="1441"/>
      <c r="AA64" s="1441"/>
      <c r="AB64" s="1441"/>
      <c r="AC64" s="1441"/>
      <c r="AD64" s="1441"/>
      <c r="AE64" s="1441"/>
      <c r="AF64" s="1441"/>
      <c r="AG64" s="1441"/>
      <c r="AH64" s="1441"/>
    </row>
    <row r="65" spans="1:34">
      <c r="A65" s="1441"/>
      <c r="B65" s="1441"/>
      <c r="C65" s="1441"/>
      <c r="D65" s="1441"/>
      <c r="E65" s="1453"/>
      <c r="F65" s="1441"/>
      <c r="G65" s="1441"/>
      <c r="H65" s="1441"/>
      <c r="I65" s="1441" t="s">
        <v>1269</v>
      </c>
      <c r="J65" s="1456">
        <v>8.3799999999999999E-2</v>
      </c>
      <c r="K65" s="1458">
        <v>20</v>
      </c>
      <c r="L65" s="1456">
        <v>6.88E-2</v>
      </c>
      <c r="M65" s="1441"/>
      <c r="N65" s="1441"/>
      <c r="O65" s="1441"/>
      <c r="P65" s="1441"/>
      <c r="Q65" s="1441"/>
      <c r="R65" s="1441"/>
      <c r="S65" s="1441"/>
      <c r="T65" s="1441"/>
      <c r="U65" s="1441"/>
      <c r="V65" s="1441"/>
      <c r="W65" s="1441"/>
      <c r="X65" s="1441"/>
      <c r="Y65" s="1441"/>
      <c r="Z65" s="1441"/>
      <c r="AA65" s="1441"/>
      <c r="AB65" s="1441"/>
      <c r="AC65" s="1441"/>
      <c r="AD65" s="1441"/>
      <c r="AE65" s="1441"/>
      <c r="AF65" s="1441"/>
      <c r="AG65" s="1441"/>
      <c r="AH65" s="1441"/>
    </row>
    <row r="66" spans="1:34">
      <c r="A66" s="1441" t="s">
        <v>6084</v>
      </c>
      <c r="B66" s="1441">
        <v>155.6</v>
      </c>
      <c r="C66" s="1441">
        <v>85</v>
      </c>
      <c r="D66" s="1441">
        <v>-110</v>
      </c>
      <c r="E66" s="1462">
        <v>0.214</v>
      </c>
      <c r="F66" s="1441"/>
      <c r="G66" s="1441"/>
      <c r="H66" s="1441"/>
      <c r="I66" s="1441" t="s">
        <v>1275</v>
      </c>
      <c r="J66" s="1456">
        <v>9.0999999999999998E-2</v>
      </c>
      <c r="K66" s="1458">
        <v>20</v>
      </c>
      <c r="L66" s="1456">
        <v>7.5999999999999998E-2</v>
      </c>
      <c r="M66" s="1441"/>
      <c r="N66" s="1441"/>
      <c r="O66" s="1441"/>
      <c r="P66" s="1441"/>
      <c r="Q66" s="1441"/>
      <c r="R66" s="1441"/>
      <c r="S66" s="1441"/>
      <c r="T66" s="1441"/>
      <c r="U66" s="1441"/>
      <c r="V66" s="1441"/>
      <c r="W66" s="1441"/>
      <c r="X66" s="1441"/>
      <c r="Y66" s="1441"/>
      <c r="Z66" s="1441"/>
      <c r="AA66" s="1441"/>
      <c r="AB66" s="1441"/>
      <c r="AC66" s="1441"/>
      <c r="AD66" s="1441"/>
      <c r="AE66" s="1441"/>
      <c r="AF66" s="1441"/>
      <c r="AG66" s="1441"/>
      <c r="AH66" s="1441"/>
    </row>
    <row r="67" spans="1:34">
      <c r="A67" s="1441"/>
      <c r="B67" s="1441"/>
      <c r="C67" s="1441"/>
      <c r="D67" s="1441"/>
      <c r="E67" s="1442"/>
      <c r="F67" s="1441"/>
      <c r="G67" s="1441"/>
      <c r="H67" s="1441"/>
      <c r="I67" s="1441" t="s">
        <v>1278</v>
      </c>
      <c r="J67" s="1456">
        <v>7.7399999999999997E-2</v>
      </c>
      <c r="K67" s="1458">
        <v>20</v>
      </c>
      <c r="L67" s="1456">
        <v>6.2399999999999997E-2</v>
      </c>
      <c r="M67" s="1441"/>
      <c r="N67" s="1441"/>
      <c r="O67" s="1441"/>
      <c r="P67" s="1441"/>
      <c r="Q67" s="1441"/>
      <c r="R67" s="1441"/>
      <c r="S67" s="1441"/>
      <c r="T67" s="1441"/>
      <c r="U67" s="1441"/>
      <c r="V67" s="1441"/>
      <c r="W67" s="1441"/>
      <c r="X67" s="1441"/>
      <c r="Y67" s="1441"/>
      <c r="Z67" s="1441"/>
      <c r="AA67" s="1441"/>
      <c r="AB67" s="1441"/>
      <c r="AC67" s="1441"/>
      <c r="AD67" s="1441"/>
      <c r="AE67" s="1441"/>
      <c r="AF67" s="1441"/>
      <c r="AG67" s="1441"/>
      <c r="AH67" s="1441"/>
    </row>
    <row r="68" spans="1:34">
      <c r="A68" s="1441"/>
      <c r="B68" s="1441"/>
      <c r="C68" s="1441"/>
      <c r="D68" s="1441"/>
      <c r="E68" s="1442"/>
      <c r="F68" s="1441"/>
      <c r="G68" s="1441"/>
      <c r="H68" s="1441"/>
      <c r="I68" s="1441" t="s">
        <v>1281</v>
      </c>
      <c r="J68" s="1456">
        <v>9.0999999999999998E-2</v>
      </c>
      <c r="K68" s="1458">
        <v>20</v>
      </c>
      <c r="L68" s="1456">
        <v>7.5999999999999998E-2</v>
      </c>
      <c r="M68" s="1441"/>
      <c r="N68" s="1441"/>
      <c r="O68" s="1441"/>
      <c r="P68" s="1441"/>
      <c r="Q68" s="1441"/>
      <c r="R68" s="1441"/>
      <c r="S68" s="1441"/>
      <c r="T68" s="1441"/>
      <c r="U68" s="1441"/>
      <c r="V68" s="1441"/>
      <c r="W68" s="1441"/>
      <c r="X68" s="1441"/>
      <c r="Y68" s="1441"/>
      <c r="Z68" s="1441"/>
      <c r="AA68" s="1441"/>
      <c r="AB68" s="1441"/>
      <c r="AC68" s="1441"/>
      <c r="AD68" s="1441"/>
      <c r="AE68" s="1441"/>
      <c r="AF68" s="1441"/>
      <c r="AG68" s="1441"/>
      <c r="AH68" s="1441"/>
    </row>
    <row r="69" spans="1:34">
      <c r="A69" s="1441"/>
      <c r="B69" s="1441"/>
      <c r="C69" s="1441"/>
      <c r="D69" s="1441"/>
      <c r="E69" s="1442"/>
      <c r="F69" s="1441"/>
      <c r="G69" s="1441"/>
      <c r="H69" s="1441"/>
      <c r="I69" s="1441" t="s">
        <v>1284</v>
      </c>
      <c r="J69" s="1456">
        <v>9.0999999999999998E-2</v>
      </c>
      <c r="K69" s="1458">
        <v>20</v>
      </c>
      <c r="L69" s="1456">
        <v>7.5999999999999998E-2</v>
      </c>
      <c r="M69" s="1441"/>
      <c r="N69" s="1441"/>
      <c r="O69" s="1441"/>
      <c r="P69" s="1441"/>
      <c r="Q69" s="1441"/>
      <c r="R69" s="1441"/>
      <c r="S69" s="1441"/>
      <c r="T69" s="1441"/>
      <c r="U69" s="1441"/>
      <c r="V69" s="1441"/>
      <c r="W69" s="1441"/>
      <c r="X69" s="1441"/>
      <c r="Y69" s="1441"/>
      <c r="Z69" s="1441"/>
      <c r="AA69" s="1441"/>
      <c r="AB69" s="1441"/>
      <c r="AC69" s="1441"/>
      <c r="AD69" s="1441"/>
      <c r="AE69" s="1441"/>
      <c r="AF69" s="1441"/>
      <c r="AG69" s="1441"/>
      <c r="AH69" s="1441"/>
    </row>
    <row r="70" spans="1:34">
      <c r="A70" s="1441"/>
      <c r="B70" s="1441"/>
      <c r="C70" s="1441"/>
      <c r="D70" s="1441"/>
      <c r="E70" s="1442"/>
      <c r="F70" s="1441"/>
      <c r="G70" s="1441"/>
      <c r="H70" s="1441"/>
      <c r="I70" s="1441" t="s">
        <v>1287</v>
      </c>
      <c r="J70" s="1456">
        <v>9.0999999999999998E-2</v>
      </c>
      <c r="K70" s="1458">
        <v>20</v>
      </c>
      <c r="L70" s="1456">
        <v>7.5999999999999998E-2</v>
      </c>
      <c r="M70" s="1441"/>
      <c r="N70" s="1441"/>
      <c r="O70" s="1441"/>
      <c r="P70" s="1441"/>
      <c r="Q70" s="1441"/>
      <c r="R70" s="1441"/>
      <c r="S70" s="1441"/>
      <c r="T70" s="1441"/>
      <c r="U70" s="1441"/>
      <c r="V70" s="1441"/>
      <c r="W70" s="1441"/>
      <c r="X70" s="1441"/>
      <c r="Y70" s="1441"/>
      <c r="Z70" s="1441"/>
      <c r="AA70" s="1441"/>
      <c r="AB70" s="1441"/>
      <c r="AC70" s="1441"/>
      <c r="AD70" s="1441"/>
      <c r="AE70" s="1441"/>
      <c r="AF70" s="1441"/>
      <c r="AG70" s="1441"/>
      <c r="AH70" s="1441"/>
    </row>
    <row r="71" spans="1:34">
      <c r="A71" s="1441"/>
      <c r="B71" s="1441"/>
      <c r="C71" s="1441"/>
      <c r="D71" s="1441"/>
      <c r="E71" s="1442"/>
      <c r="F71" s="1441"/>
      <c r="G71" s="1441"/>
      <c r="H71" s="1441"/>
      <c r="I71" s="1441" t="s">
        <v>1290</v>
      </c>
      <c r="J71" s="1456">
        <v>9.0999999999999998E-2</v>
      </c>
      <c r="K71" s="1458">
        <v>20</v>
      </c>
      <c r="L71" s="1456">
        <v>7.5999999999999998E-2</v>
      </c>
      <c r="M71" s="1441"/>
      <c r="N71" s="1441"/>
      <c r="O71" s="1441"/>
      <c r="P71" s="1441"/>
      <c r="Q71" s="1441"/>
      <c r="R71" s="1441"/>
      <c r="S71" s="1441"/>
      <c r="T71" s="1441"/>
      <c r="U71" s="1441"/>
      <c r="V71" s="1441"/>
      <c r="W71" s="1441"/>
      <c r="X71" s="1441"/>
      <c r="Y71" s="1441"/>
      <c r="Z71" s="1441"/>
      <c r="AA71" s="1441"/>
      <c r="AB71" s="1441"/>
      <c r="AC71" s="1441"/>
      <c r="AD71" s="1441"/>
      <c r="AE71" s="1441"/>
      <c r="AF71" s="1441"/>
      <c r="AG71" s="1441"/>
      <c r="AH71" s="1441"/>
    </row>
    <row r="72" spans="1:34">
      <c r="A72" s="1441"/>
      <c r="B72" s="1441"/>
      <c r="C72" s="1441"/>
      <c r="D72" s="1441"/>
      <c r="E72" s="1442"/>
      <c r="F72" s="1441"/>
      <c r="G72" s="1441"/>
      <c r="H72" s="1441"/>
      <c r="I72" s="1441" t="s">
        <v>1293</v>
      </c>
      <c r="J72" s="1456">
        <v>9.0999999999999998E-2</v>
      </c>
      <c r="K72" s="1458">
        <v>20</v>
      </c>
      <c r="L72" s="1456">
        <v>7.5999999999999998E-2</v>
      </c>
      <c r="M72" s="1441"/>
      <c r="N72" s="1441"/>
      <c r="O72" s="1441"/>
      <c r="P72" s="1441"/>
      <c r="Q72" s="1441"/>
      <c r="R72" s="1441"/>
      <c r="S72" s="1441"/>
      <c r="T72" s="1441"/>
      <c r="U72" s="1441"/>
      <c r="V72" s="1441"/>
      <c r="W72" s="1441"/>
      <c r="X72" s="1441"/>
      <c r="Y72" s="1441"/>
      <c r="Z72" s="1441"/>
      <c r="AA72" s="1441"/>
      <c r="AB72" s="1441"/>
      <c r="AC72" s="1441"/>
      <c r="AD72" s="1441"/>
      <c r="AE72" s="1441"/>
      <c r="AF72" s="1441"/>
      <c r="AG72" s="1441"/>
      <c r="AH72" s="1441"/>
    </row>
    <row r="73" spans="1:34">
      <c r="A73" s="1441"/>
      <c r="B73" s="1441"/>
      <c r="C73" s="1441"/>
      <c r="D73" s="1441"/>
      <c r="E73" s="1442"/>
      <c r="F73" s="1441"/>
      <c r="G73" s="1441"/>
      <c r="H73" s="1441"/>
      <c r="I73" s="1441" t="s">
        <v>1296</v>
      </c>
      <c r="J73" s="1456">
        <v>9.0999999999999998E-2</v>
      </c>
      <c r="K73" s="1458">
        <v>20</v>
      </c>
      <c r="L73" s="1456">
        <v>7.5999999999999998E-2</v>
      </c>
      <c r="M73" s="1441"/>
      <c r="N73" s="1441"/>
      <c r="O73" s="1441"/>
      <c r="P73" s="1441"/>
      <c r="Q73" s="1441"/>
      <c r="R73" s="1441"/>
      <c r="S73" s="1441"/>
      <c r="T73" s="1441"/>
      <c r="U73" s="1441"/>
      <c r="V73" s="1441"/>
      <c r="W73" s="1441"/>
      <c r="X73" s="1441"/>
      <c r="Y73" s="1441"/>
      <c r="Z73" s="1441"/>
      <c r="AA73" s="1441"/>
      <c r="AB73" s="1441"/>
      <c r="AC73" s="1441"/>
      <c r="AD73" s="1441"/>
      <c r="AE73" s="1441"/>
      <c r="AF73" s="1441"/>
      <c r="AG73" s="1441"/>
      <c r="AH73" s="1441"/>
    </row>
    <row r="74" spans="1:34">
      <c r="A74" s="1441"/>
      <c r="B74" s="1441"/>
      <c r="C74" s="1441"/>
      <c r="D74" s="1441"/>
      <c r="E74" s="1442"/>
      <c r="F74" s="1441"/>
      <c r="G74" s="1441"/>
      <c r="H74" s="1441"/>
      <c r="I74" s="1441" t="s">
        <v>1299</v>
      </c>
      <c r="J74" s="1456">
        <v>9.0999999999999998E-2</v>
      </c>
      <c r="K74" s="1458">
        <v>20</v>
      </c>
      <c r="L74" s="1456">
        <v>7.5999999999999998E-2</v>
      </c>
      <c r="M74" s="1441"/>
      <c r="N74" s="1441"/>
      <c r="O74" s="1441"/>
      <c r="P74" s="1441"/>
      <c r="Q74" s="1441"/>
      <c r="R74" s="1441"/>
      <c r="S74" s="1441"/>
      <c r="T74" s="1441"/>
      <c r="U74" s="1441"/>
      <c r="V74" s="1441"/>
      <c r="W74" s="1441"/>
      <c r="X74" s="1441"/>
      <c r="Y74" s="1441"/>
      <c r="Z74" s="1441"/>
      <c r="AA74" s="1441"/>
      <c r="AB74" s="1441"/>
      <c r="AC74" s="1441"/>
      <c r="AD74" s="1441"/>
      <c r="AE74" s="1441"/>
      <c r="AF74" s="1441"/>
      <c r="AG74" s="1441"/>
      <c r="AH74" s="1441"/>
    </row>
    <row r="75" spans="1:34">
      <c r="A75" s="1441"/>
      <c r="B75" s="1441"/>
      <c r="C75" s="1441"/>
      <c r="D75" s="1441"/>
      <c r="E75" s="1442"/>
      <c r="F75" s="1441"/>
      <c r="G75" s="1441"/>
      <c r="H75" s="1441"/>
      <c r="I75" s="1441" t="s">
        <v>1302</v>
      </c>
      <c r="J75" s="1456">
        <v>9.0999999999999998E-2</v>
      </c>
      <c r="K75" s="1458">
        <v>20</v>
      </c>
      <c r="L75" s="1456">
        <v>7.5999999999999998E-2</v>
      </c>
      <c r="M75" s="1441"/>
      <c r="N75" s="1441"/>
      <c r="O75" s="1441"/>
      <c r="P75" s="1441"/>
      <c r="Q75" s="1441"/>
      <c r="R75" s="1441"/>
      <c r="S75" s="1441"/>
      <c r="T75" s="1441"/>
      <c r="U75" s="1441"/>
      <c r="V75" s="1441"/>
      <c r="W75" s="1441"/>
      <c r="X75" s="1441"/>
      <c r="Y75" s="1441"/>
      <c r="Z75" s="1441"/>
      <c r="AA75" s="1441"/>
      <c r="AB75" s="1441"/>
      <c r="AC75" s="1441"/>
      <c r="AD75" s="1441"/>
      <c r="AE75" s="1441"/>
      <c r="AF75" s="1441"/>
      <c r="AG75" s="1441"/>
      <c r="AH75" s="1441"/>
    </row>
    <row r="76" spans="1:34">
      <c r="A76" s="1441"/>
      <c r="B76" s="1441"/>
      <c r="C76" s="1441"/>
      <c r="D76" s="1441"/>
      <c r="E76" s="1442"/>
      <c r="F76" s="1441"/>
      <c r="G76" s="1441"/>
      <c r="H76" s="1441"/>
      <c r="I76" s="1441" t="s">
        <v>1305</v>
      </c>
      <c r="J76" s="1456">
        <v>9.0999999999999998E-2</v>
      </c>
      <c r="K76" s="1458">
        <v>20</v>
      </c>
      <c r="L76" s="1456">
        <v>7.5999999999999998E-2</v>
      </c>
      <c r="M76" s="1441"/>
      <c r="N76" s="1441"/>
      <c r="O76" s="1441"/>
      <c r="P76" s="1441"/>
      <c r="Q76" s="1441"/>
      <c r="R76" s="1441"/>
      <c r="S76" s="1441"/>
      <c r="T76" s="1441"/>
      <c r="U76" s="1441"/>
      <c r="V76" s="1441"/>
      <c r="W76" s="1441"/>
      <c r="X76" s="1441"/>
      <c r="Y76" s="1441"/>
      <c r="Z76" s="1441"/>
      <c r="AA76" s="1441"/>
      <c r="AB76" s="1441"/>
      <c r="AC76" s="1441"/>
      <c r="AD76" s="1441"/>
      <c r="AE76" s="1441"/>
      <c r="AF76" s="1441"/>
      <c r="AG76" s="1441"/>
      <c r="AH76" s="1441"/>
    </row>
    <row r="77" spans="1:34">
      <c r="A77" s="1441"/>
      <c r="B77" s="1441"/>
      <c r="C77" s="1441"/>
      <c r="D77" s="1441"/>
      <c r="E77" s="1442"/>
      <c r="F77" s="1441"/>
      <c r="G77" s="1441"/>
      <c r="H77" s="1441"/>
      <c r="I77" s="1441" t="s">
        <v>1308</v>
      </c>
      <c r="J77" s="1456">
        <v>9.0999999999999998E-2</v>
      </c>
      <c r="K77" s="1458">
        <v>20</v>
      </c>
      <c r="L77" s="1456">
        <v>7.5999999999999998E-2</v>
      </c>
      <c r="M77" s="1441"/>
      <c r="N77" s="1441"/>
      <c r="O77" s="1441"/>
      <c r="P77" s="1441"/>
      <c r="Q77" s="1441"/>
      <c r="R77" s="1441"/>
      <c r="S77" s="1441"/>
      <c r="T77" s="1441"/>
      <c r="U77" s="1441"/>
      <c r="V77" s="1441"/>
      <c r="W77" s="1441"/>
      <c r="X77" s="1441"/>
      <c r="Y77" s="1441"/>
      <c r="Z77" s="1441"/>
      <c r="AA77" s="1441"/>
      <c r="AB77" s="1441"/>
      <c r="AC77" s="1441"/>
      <c r="AD77" s="1441"/>
      <c r="AE77" s="1441"/>
      <c r="AF77" s="1441"/>
      <c r="AG77" s="1441"/>
      <c r="AH77" s="1441"/>
    </row>
    <row r="78" spans="1:34">
      <c r="A78" s="1441"/>
      <c r="B78" s="1441"/>
      <c r="C78" s="1441"/>
      <c r="D78" s="1441"/>
      <c r="E78" s="1442"/>
      <c r="F78" s="1441"/>
      <c r="G78" s="1441"/>
      <c r="H78" s="1441"/>
      <c r="I78" s="1441" t="s">
        <v>1311</v>
      </c>
      <c r="J78" s="1456">
        <v>7.7399999999999997E-2</v>
      </c>
      <c r="K78" s="1458">
        <v>20</v>
      </c>
      <c r="L78" s="1456">
        <v>6.2399999999999997E-2</v>
      </c>
      <c r="M78" s="1441"/>
      <c r="N78" s="1441"/>
      <c r="O78" s="1441"/>
      <c r="P78" s="1441"/>
      <c r="Q78" s="1441"/>
      <c r="R78" s="1441"/>
      <c r="S78" s="1441"/>
      <c r="T78" s="1441"/>
      <c r="U78" s="1441"/>
      <c r="V78" s="1441"/>
      <c r="W78" s="1441"/>
      <c r="X78" s="1441"/>
      <c r="Y78" s="1441"/>
      <c r="Z78" s="1441"/>
      <c r="AA78" s="1441"/>
      <c r="AB78" s="1441"/>
      <c r="AC78" s="1441"/>
      <c r="AD78" s="1441"/>
      <c r="AE78" s="1441"/>
      <c r="AF78" s="1441"/>
      <c r="AG78" s="1441"/>
      <c r="AH78" s="1441"/>
    </row>
    <row r="79" spans="1:34">
      <c r="A79" s="1441"/>
      <c r="B79" s="1441"/>
      <c r="C79" s="1441"/>
      <c r="D79" s="1441"/>
      <c r="E79" s="1442"/>
      <c r="F79" s="1441"/>
      <c r="G79" s="1441"/>
      <c r="H79" s="1441"/>
      <c r="I79" s="1441" t="s">
        <v>1314</v>
      </c>
      <c r="J79" s="1456">
        <v>9.0999999999999998E-2</v>
      </c>
      <c r="K79" s="1458">
        <v>20</v>
      </c>
      <c r="L79" s="1456">
        <v>7.5999999999999998E-2</v>
      </c>
      <c r="M79" s="1441"/>
      <c r="N79" s="1441"/>
      <c r="O79" s="1441"/>
      <c r="P79" s="1441"/>
      <c r="Q79" s="1441"/>
      <c r="R79" s="1441"/>
      <c r="S79" s="1441"/>
      <c r="T79" s="1441"/>
      <c r="U79" s="1441"/>
      <c r="V79" s="1441"/>
      <c r="W79" s="1441"/>
      <c r="X79" s="1441"/>
      <c r="Y79" s="1441"/>
      <c r="Z79" s="1441"/>
      <c r="AA79" s="1441"/>
      <c r="AB79" s="1441"/>
      <c r="AC79" s="1441"/>
      <c r="AD79" s="1441"/>
      <c r="AE79" s="1441"/>
      <c r="AF79" s="1441"/>
      <c r="AG79" s="1441"/>
      <c r="AH79" s="1441"/>
    </row>
    <row r="80" spans="1:34">
      <c r="A80" s="1441"/>
      <c r="B80" s="1441"/>
      <c r="C80" s="1441"/>
      <c r="D80" s="1441"/>
      <c r="E80" s="1442"/>
      <c r="F80" s="1441"/>
      <c r="G80" s="1441"/>
      <c r="H80" s="1441"/>
      <c r="I80" s="1441" t="s">
        <v>1317</v>
      </c>
      <c r="J80" s="1456">
        <v>9.0999999999999998E-2</v>
      </c>
      <c r="K80" s="1458">
        <v>20</v>
      </c>
      <c r="L80" s="1456">
        <v>7.5999999999999998E-2</v>
      </c>
      <c r="M80" s="1441"/>
      <c r="N80" s="1441"/>
      <c r="O80" s="1441"/>
      <c r="P80" s="1441"/>
      <c r="Q80" s="1441"/>
      <c r="R80" s="1441"/>
      <c r="S80" s="1441"/>
      <c r="T80" s="1441"/>
      <c r="U80" s="1441"/>
      <c r="V80" s="1441"/>
      <c r="W80" s="1441"/>
      <c r="X80" s="1441"/>
      <c r="Y80" s="1441"/>
      <c r="Z80" s="1441"/>
      <c r="AA80" s="1441"/>
      <c r="AB80" s="1441"/>
      <c r="AC80" s="1441"/>
      <c r="AD80" s="1441"/>
      <c r="AE80" s="1441"/>
      <c r="AF80" s="1441"/>
      <c r="AG80" s="1441"/>
      <c r="AH80" s="1441"/>
    </row>
    <row r="81" spans="1:34">
      <c r="A81" s="1441"/>
      <c r="B81" s="1441"/>
      <c r="C81" s="1441"/>
      <c r="D81" s="1441"/>
      <c r="E81" s="1442"/>
      <c r="F81" s="1441"/>
      <c r="G81" s="1441"/>
      <c r="H81" s="1441"/>
      <c r="I81" s="1441" t="s">
        <v>1320</v>
      </c>
      <c r="J81" s="1456">
        <v>9.0999999999999998E-2</v>
      </c>
      <c r="K81" s="1458">
        <v>20</v>
      </c>
      <c r="L81" s="1456">
        <v>7.5999999999999998E-2</v>
      </c>
      <c r="M81" s="1441"/>
      <c r="N81" s="1441"/>
      <c r="O81" s="1441"/>
      <c r="P81" s="1441"/>
      <c r="Q81" s="1441"/>
      <c r="R81" s="1441"/>
      <c r="S81" s="1441"/>
      <c r="T81" s="1441"/>
      <c r="U81" s="1441"/>
      <c r="V81" s="1441"/>
      <c r="W81" s="1441"/>
      <c r="X81" s="1441"/>
      <c r="Y81" s="1441"/>
      <c r="Z81" s="1441"/>
      <c r="AA81" s="1441"/>
      <c r="AB81" s="1441"/>
      <c r="AC81" s="1441"/>
      <c r="AD81" s="1441"/>
      <c r="AE81" s="1441"/>
      <c r="AF81" s="1441"/>
      <c r="AG81" s="1441"/>
      <c r="AH81" s="1441"/>
    </row>
    <row r="82" spans="1:34">
      <c r="A82" s="1441"/>
      <c r="B82" s="1441"/>
      <c r="C82" s="1441"/>
      <c r="D82" s="1441"/>
      <c r="E82" s="1442"/>
      <c r="F82" s="1441"/>
      <c r="G82" s="1441"/>
      <c r="H82" s="1441"/>
      <c r="I82" s="1441" t="s">
        <v>1323</v>
      </c>
      <c r="J82" s="1456">
        <v>9.0999999999999998E-2</v>
      </c>
      <c r="K82" s="1458">
        <v>20</v>
      </c>
      <c r="L82" s="1456">
        <v>7.5999999999999998E-2</v>
      </c>
      <c r="M82" s="1441"/>
      <c r="N82" s="1441"/>
      <c r="O82" s="1441"/>
      <c r="P82" s="1441"/>
      <c r="Q82" s="1441"/>
      <c r="R82" s="1441"/>
      <c r="S82" s="1441"/>
      <c r="T82" s="1441"/>
      <c r="U82" s="1441"/>
      <c r="V82" s="1441"/>
      <c r="W82" s="1441"/>
      <c r="X82" s="1441"/>
      <c r="Y82" s="1441"/>
      <c r="Z82" s="1441"/>
      <c r="AA82" s="1441"/>
      <c r="AB82" s="1441"/>
      <c r="AC82" s="1441"/>
      <c r="AD82" s="1441"/>
      <c r="AE82" s="1441"/>
      <c r="AF82" s="1441"/>
      <c r="AG82" s="1441"/>
      <c r="AH82" s="1441"/>
    </row>
    <row r="83" spans="1:34">
      <c r="A83" s="1441"/>
      <c r="B83" s="1441"/>
      <c r="C83" s="1441"/>
      <c r="D83" s="1441"/>
      <c r="E83" s="1442"/>
      <c r="F83" s="1441"/>
      <c r="G83" s="1441"/>
      <c r="H83" s="1441"/>
      <c r="I83" s="1441" t="s">
        <v>1326</v>
      </c>
      <c r="J83" s="1456">
        <v>8.2100000000000006E-2</v>
      </c>
      <c r="K83" s="1458">
        <v>20</v>
      </c>
      <c r="L83" s="1456">
        <v>6.7100000000000007E-2</v>
      </c>
      <c r="M83" s="1441"/>
      <c r="N83" s="1441"/>
      <c r="O83" s="1441"/>
      <c r="P83" s="1441"/>
      <c r="Q83" s="1441"/>
      <c r="R83" s="1441"/>
      <c r="S83" s="1441"/>
      <c r="T83" s="1441"/>
      <c r="U83" s="1441"/>
      <c r="V83" s="1441"/>
      <c r="W83" s="1441"/>
      <c r="X83" s="1441"/>
      <c r="Y83" s="1441"/>
      <c r="Z83" s="1441"/>
      <c r="AA83" s="1441"/>
      <c r="AB83" s="1441"/>
      <c r="AC83" s="1441"/>
      <c r="AD83" s="1441"/>
      <c r="AE83" s="1441"/>
      <c r="AF83" s="1441"/>
      <c r="AG83" s="1441"/>
      <c r="AH83" s="1441"/>
    </row>
    <row r="84" spans="1:34">
      <c r="A84" s="1441"/>
      <c r="B84" s="1441"/>
      <c r="C84" s="1441"/>
      <c r="D84" s="1441"/>
      <c r="E84" s="1442"/>
      <c r="F84" s="1441"/>
      <c r="G84" s="1441"/>
      <c r="H84" s="1441"/>
      <c r="I84" s="1441" t="s">
        <v>1329</v>
      </c>
      <c r="J84" s="1456">
        <v>9.0999999999999998E-2</v>
      </c>
      <c r="K84" s="1458">
        <v>20</v>
      </c>
      <c r="L84" s="1456">
        <v>7.5999999999999998E-2</v>
      </c>
      <c r="M84" s="1441"/>
      <c r="N84" s="1441"/>
      <c r="O84" s="1441"/>
      <c r="P84" s="1441"/>
      <c r="Q84" s="1441"/>
      <c r="R84" s="1441"/>
      <c r="S84" s="1441"/>
      <c r="T84" s="1441"/>
      <c r="U84" s="1441"/>
      <c r="V84" s="1441"/>
      <c r="W84" s="1441"/>
      <c r="X84" s="1441"/>
      <c r="Y84" s="1441"/>
      <c r="Z84" s="1441"/>
      <c r="AA84" s="1441"/>
      <c r="AB84" s="1441"/>
      <c r="AC84" s="1441"/>
      <c r="AD84" s="1441"/>
      <c r="AE84" s="1441"/>
      <c r="AF84" s="1441"/>
      <c r="AG84" s="1441"/>
      <c r="AH84" s="1441"/>
    </row>
    <row r="85" spans="1:34">
      <c r="A85" s="1441"/>
      <c r="B85" s="1441"/>
      <c r="C85" s="1441"/>
      <c r="D85" s="1441"/>
      <c r="E85" s="1442"/>
      <c r="F85" s="1441"/>
      <c r="G85" s="1441"/>
      <c r="H85" s="1441"/>
      <c r="I85" s="1441" t="s">
        <v>1332</v>
      </c>
      <c r="J85" s="1456">
        <v>8.3799999999999999E-2</v>
      </c>
      <c r="K85" s="1458">
        <v>20</v>
      </c>
      <c r="L85" s="1456">
        <v>6.88E-2</v>
      </c>
      <c r="M85" s="1441"/>
      <c r="N85" s="1441"/>
      <c r="O85" s="1441"/>
      <c r="P85" s="1441"/>
      <c r="Q85" s="1441"/>
      <c r="R85" s="1441"/>
      <c r="S85" s="1441"/>
      <c r="T85" s="1441"/>
      <c r="U85" s="1441"/>
      <c r="V85" s="1441"/>
      <c r="W85" s="1441"/>
      <c r="X85" s="1441"/>
      <c r="Y85" s="1441"/>
      <c r="Z85" s="1441"/>
      <c r="AA85" s="1441"/>
      <c r="AB85" s="1441"/>
      <c r="AC85" s="1441"/>
      <c r="AD85" s="1441"/>
      <c r="AE85" s="1441"/>
      <c r="AF85" s="1441"/>
      <c r="AG85" s="1441"/>
      <c r="AH85" s="1441"/>
    </row>
    <row r="86" spans="1:34">
      <c r="A86" s="1441"/>
      <c r="B86" s="1441"/>
      <c r="C86" s="1441"/>
      <c r="D86" s="1441"/>
      <c r="E86" s="1442"/>
      <c r="F86" s="1441"/>
      <c r="G86" s="1441"/>
      <c r="H86" s="1441"/>
      <c r="I86" s="1441" t="s">
        <v>1335</v>
      </c>
      <c r="J86" s="1456">
        <v>9.0999999999999998E-2</v>
      </c>
      <c r="K86" s="1458">
        <v>20</v>
      </c>
      <c r="L86" s="1456">
        <v>7.5999999999999998E-2</v>
      </c>
      <c r="M86" s="1441"/>
      <c r="N86" s="1441"/>
      <c r="O86" s="1441"/>
      <c r="P86" s="1441"/>
      <c r="Q86" s="1441"/>
      <c r="R86" s="1441"/>
      <c r="S86" s="1441"/>
      <c r="T86" s="1441"/>
      <c r="U86" s="1441"/>
      <c r="V86" s="1441"/>
      <c r="W86" s="1441"/>
      <c r="X86" s="1441"/>
      <c r="Y86" s="1441"/>
      <c r="Z86" s="1441"/>
      <c r="AA86" s="1441"/>
      <c r="AB86" s="1441"/>
      <c r="AC86" s="1441"/>
      <c r="AD86" s="1441"/>
      <c r="AE86" s="1441"/>
      <c r="AF86" s="1441"/>
      <c r="AG86" s="1441"/>
      <c r="AH86" s="1441"/>
    </row>
    <row r="87" spans="1:34">
      <c r="A87" s="1441"/>
      <c r="B87" s="1441"/>
      <c r="C87" s="1441"/>
      <c r="D87" s="1441"/>
      <c r="E87" s="1442"/>
      <c r="F87" s="1441"/>
      <c r="G87" s="1441"/>
      <c r="H87" s="1441"/>
      <c r="I87" s="1441" t="s">
        <v>1337</v>
      </c>
      <c r="J87" s="1456">
        <v>9.0999999999999998E-2</v>
      </c>
      <c r="K87" s="1458">
        <v>20</v>
      </c>
      <c r="L87" s="1456">
        <v>7.5999999999999998E-2</v>
      </c>
      <c r="M87" s="1441"/>
      <c r="N87" s="1441"/>
      <c r="O87" s="1441"/>
      <c r="P87" s="1441"/>
      <c r="Q87" s="1441"/>
      <c r="R87" s="1441"/>
      <c r="S87" s="1441"/>
      <c r="T87" s="1441"/>
      <c r="U87" s="1441"/>
      <c r="V87" s="1441"/>
      <c r="W87" s="1441"/>
      <c r="X87" s="1441"/>
      <c r="Y87" s="1441"/>
      <c r="Z87" s="1441"/>
      <c r="AA87" s="1441"/>
      <c r="AB87" s="1441"/>
      <c r="AC87" s="1441"/>
      <c r="AD87" s="1441"/>
      <c r="AE87" s="1441"/>
      <c r="AF87" s="1441"/>
      <c r="AG87" s="1441"/>
      <c r="AH87" s="1441"/>
    </row>
    <row r="88" spans="1:34">
      <c r="A88" s="1441"/>
      <c r="B88" s="1441"/>
      <c r="C88" s="1441"/>
      <c r="D88" s="1441"/>
      <c r="E88" s="1442"/>
      <c r="F88" s="1441"/>
      <c r="G88" s="1441"/>
      <c r="H88" s="1441"/>
      <c r="I88" s="1441" t="s">
        <v>1340</v>
      </c>
      <c r="J88" s="1456">
        <v>9.0999999999999998E-2</v>
      </c>
      <c r="K88" s="1458">
        <v>20</v>
      </c>
      <c r="L88" s="1456">
        <v>7.5999999999999998E-2</v>
      </c>
      <c r="M88" s="1441"/>
      <c r="N88" s="1441"/>
      <c r="O88" s="1441"/>
      <c r="P88" s="1441"/>
      <c r="Q88" s="1441"/>
      <c r="R88" s="1441"/>
      <c r="S88" s="1441"/>
      <c r="T88" s="1441"/>
      <c r="U88" s="1441"/>
      <c r="V88" s="1441"/>
      <c r="W88" s="1441"/>
      <c r="X88" s="1441"/>
      <c r="Y88" s="1441"/>
      <c r="Z88" s="1441"/>
      <c r="AA88" s="1441"/>
      <c r="AB88" s="1441"/>
      <c r="AC88" s="1441"/>
      <c r="AD88" s="1441"/>
      <c r="AE88" s="1441"/>
      <c r="AF88" s="1441"/>
      <c r="AG88" s="1441"/>
      <c r="AH88" s="1441"/>
    </row>
    <row r="89" spans="1:34">
      <c r="A89" s="1441"/>
      <c r="B89" s="1441"/>
      <c r="C89" s="1441"/>
      <c r="D89" s="1441"/>
      <c r="E89" s="1442"/>
      <c r="F89" s="1441"/>
      <c r="G89" s="1441"/>
      <c r="H89" s="1441"/>
      <c r="I89" s="1441" t="s">
        <v>1343</v>
      </c>
      <c r="J89" s="1456">
        <v>9.0999999999999998E-2</v>
      </c>
      <c r="K89" s="1458">
        <v>20</v>
      </c>
      <c r="L89" s="1456">
        <v>7.5999999999999998E-2</v>
      </c>
      <c r="M89" s="1441"/>
      <c r="N89" s="1441"/>
      <c r="O89" s="1441"/>
      <c r="P89" s="1441"/>
      <c r="Q89" s="1441"/>
      <c r="R89" s="1441"/>
      <c r="S89" s="1441"/>
      <c r="T89" s="1441"/>
      <c r="U89" s="1441"/>
      <c r="V89" s="1441"/>
      <c r="W89" s="1441"/>
      <c r="X89" s="1441"/>
      <c r="Y89" s="1441"/>
      <c r="Z89" s="1441"/>
      <c r="AA89" s="1441"/>
      <c r="AB89" s="1441"/>
      <c r="AC89" s="1441"/>
      <c r="AD89" s="1441"/>
      <c r="AE89" s="1441"/>
      <c r="AF89" s="1441"/>
      <c r="AG89" s="1441"/>
      <c r="AH89" s="1441"/>
    </row>
    <row r="90" spans="1:34">
      <c r="A90" s="1441"/>
      <c r="B90" s="1441"/>
      <c r="C90" s="1441"/>
      <c r="D90" s="1441"/>
      <c r="E90" s="1442"/>
      <c r="F90" s="1441"/>
      <c r="G90" s="1441"/>
      <c r="H90" s="1441"/>
      <c r="I90" s="1441" t="s">
        <v>1346</v>
      </c>
      <c r="J90" s="1456">
        <v>9.0999999999999998E-2</v>
      </c>
      <c r="K90" s="1458">
        <v>20</v>
      </c>
      <c r="L90" s="1456">
        <v>7.5999999999999998E-2</v>
      </c>
      <c r="M90" s="1441"/>
      <c r="N90" s="1441"/>
      <c r="O90" s="1441"/>
      <c r="P90" s="1441"/>
      <c r="Q90" s="1441"/>
      <c r="R90" s="1441"/>
      <c r="S90" s="1441"/>
      <c r="T90" s="1441"/>
      <c r="U90" s="1441"/>
      <c r="V90" s="1441"/>
      <c r="W90" s="1441"/>
      <c r="X90" s="1441"/>
      <c r="Y90" s="1441"/>
      <c r="Z90" s="1441"/>
      <c r="AA90" s="1441"/>
      <c r="AB90" s="1441"/>
      <c r="AC90" s="1441"/>
      <c r="AD90" s="1441"/>
      <c r="AE90" s="1441"/>
      <c r="AF90" s="1441"/>
      <c r="AG90" s="1441"/>
      <c r="AH90" s="1441"/>
    </row>
    <row r="91" spans="1:34">
      <c r="A91" s="1441"/>
      <c r="B91" s="1441"/>
      <c r="C91" s="1441"/>
      <c r="D91" s="1441"/>
      <c r="E91" s="1442"/>
      <c r="F91" s="1441"/>
      <c r="G91" s="1441"/>
      <c r="H91" s="1441"/>
      <c r="I91" s="1441" t="s">
        <v>1349</v>
      </c>
      <c r="J91" s="1456">
        <v>9.0999999999999998E-2</v>
      </c>
      <c r="K91" s="1458">
        <v>20</v>
      </c>
      <c r="L91" s="1456">
        <v>7.5999999999999998E-2</v>
      </c>
      <c r="M91" s="1441"/>
      <c r="N91" s="1441"/>
      <c r="O91" s="1441"/>
      <c r="P91" s="1441"/>
      <c r="Q91" s="1441"/>
      <c r="R91" s="1441"/>
      <c r="S91" s="1441"/>
      <c r="T91" s="1441"/>
      <c r="U91" s="1441"/>
      <c r="V91" s="1441"/>
      <c r="W91" s="1441"/>
      <c r="X91" s="1441"/>
      <c r="Y91" s="1441"/>
      <c r="Z91" s="1441"/>
      <c r="AA91" s="1441"/>
      <c r="AB91" s="1441"/>
      <c r="AC91" s="1441"/>
      <c r="AD91" s="1441"/>
      <c r="AE91" s="1441"/>
      <c r="AF91" s="1441"/>
      <c r="AG91" s="1441"/>
      <c r="AH91" s="1441"/>
    </row>
    <row r="92" spans="1:34">
      <c r="A92" s="1441"/>
      <c r="B92" s="1441"/>
      <c r="C92" s="1441"/>
      <c r="D92" s="1441"/>
      <c r="E92" s="1442"/>
      <c r="F92" s="1441"/>
      <c r="G92" s="1441"/>
      <c r="H92" s="1441"/>
      <c r="I92" s="1441" t="s">
        <v>1352</v>
      </c>
      <c r="J92" s="1456">
        <v>9.0999999999999998E-2</v>
      </c>
      <c r="K92" s="1458">
        <v>20</v>
      </c>
      <c r="L92" s="1456">
        <v>7.5999999999999998E-2</v>
      </c>
      <c r="M92" s="1441"/>
      <c r="N92" s="1441"/>
      <c r="O92" s="1441"/>
      <c r="P92" s="1441"/>
      <c r="Q92" s="1441"/>
      <c r="R92" s="1441"/>
      <c r="S92" s="1441"/>
      <c r="T92" s="1441"/>
      <c r="U92" s="1441"/>
      <c r="V92" s="1441"/>
      <c r="W92" s="1441"/>
      <c r="X92" s="1441"/>
      <c r="Y92" s="1441"/>
      <c r="Z92" s="1441"/>
      <c r="AA92" s="1441"/>
      <c r="AB92" s="1441"/>
      <c r="AC92" s="1441"/>
      <c r="AD92" s="1441"/>
      <c r="AE92" s="1441"/>
      <c r="AF92" s="1441"/>
      <c r="AG92" s="1441"/>
      <c r="AH92" s="1441"/>
    </row>
    <row r="93" spans="1:34">
      <c r="A93" s="1441"/>
      <c r="B93" s="1441"/>
      <c r="C93" s="1441"/>
      <c r="D93" s="1441"/>
      <c r="E93" s="1442"/>
      <c r="F93" s="1441"/>
      <c r="G93" s="1441"/>
      <c r="H93" s="1441"/>
      <c r="I93" s="1441" t="s">
        <v>1354</v>
      </c>
      <c r="J93" s="1456">
        <v>9.0999999999999998E-2</v>
      </c>
      <c r="K93" s="1458">
        <v>20</v>
      </c>
      <c r="L93" s="1456">
        <v>7.5999999999999998E-2</v>
      </c>
      <c r="M93" s="1441"/>
      <c r="N93" s="1441"/>
      <c r="O93" s="1441"/>
      <c r="P93" s="1441"/>
      <c r="Q93" s="1441"/>
      <c r="R93" s="1441"/>
      <c r="S93" s="1441"/>
      <c r="T93" s="1441"/>
      <c r="U93" s="1441"/>
      <c r="V93" s="1441"/>
      <c r="W93" s="1441"/>
      <c r="X93" s="1441"/>
      <c r="Y93" s="1441"/>
      <c r="Z93" s="1441"/>
      <c r="AA93" s="1441"/>
      <c r="AB93" s="1441"/>
      <c r="AC93" s="1441"/>
      <c r="AD93" s="1441"/>
      <c r="AE93" s="1441"/>
      <c r="AF93" s="1441"/>
      <c r="AG93" s="1441"/>
      <c r="AH93" s="1441"/>
    </row>
    <row r="94" spans="1:34">
      <c r="A94" s="1441"/>
      <c r="B94" s="1441"/>
      <c r="C94" s="1441"/>
      <c r="D94" s="1441"/>
      <c r="E94" s="1442"/>
      <c r="F94" s="1441"/>
      <c r="G94" s="1441"/>
      <c r="H94" s="1441"/>
      <c r="I94" s="1441" t="s">
        <v>1357</v>
      </c>
      <c r="J94" s="1456">
        <v>9.0999999999999998E-2</v>
      </c>
      <c r="K94" s="1458">
        <v>20</v>
      </c>
      <c r="L94" s="1456">
        <v>7.5999999999999998E-2</v>
      </c>
      <c r="M94" s="1441"/>
      <c r="N94" s="1441"/>
      <c r="O94" s="1441"/>
      <c r="P94" s="1441"/>
      <c r="Q94" s="1441"/>
      <c r="R94" s="1441"/>
      <c r="S94" s="1441"/>
      <c r="T94" s="1441"/>
      <c r="U94" s="1441"/>
      <c r="V94" s="1441"/>
      <c r="W94" s="1441"/>
      <c r="X94" s="1441"/>
      <c r="Y94" s="1441"/>
      <c r="Z94" s="1441"/>
      <c r="AA94" s="1441"/>
      <c r="AB94" s="1441"/>
      <c r="AC94" s="1441"/>
      <c r="AD94" s="1441"/>
      <c r="AE94" s="1441"/>
      <c r="AF94" s="1441"/>
      <c r="AG94" s="1441"/>
      <c r="AH94" s="1441"/>
    </row>
    <row r="95" spans="1:34">
      <c r="A95" s="1441"/>
      <c r="B95" s="1441"/>
      <c r="C95" s="1441"/>
      <c r="D95" s="1441"/>
      <c r="E95" s="1442"/>
      <c r="F95" s="1441"/>
      <c r="G95" s="1441"/>
      <c r="H95" s="1441"/>
      <c r="I95" s="1441" t="s">
        <v>1360</v>
      </c>
      <c r="J95" s="1456">
        <v>9.0999999999999998E-2</v>
      </c>
      <c r="K95" s="1458">
        <v>20</v>
      </c>
      <c r="L95" s="1456">
        <v>7.5999999999999998E-2</v>
      </c>
      <c r="M95" s="1441"/>
      <c r="N95" s="1441"/>
      <c r="O95" s="1441"/>
      <c r="P95" s="1441"/>
      <c r="Q95" s="1441"/>
      <c r="R95" s="1441"/>
      <c r="S95" s="1441"/>
      <c r="T95" s="1441"/>
      <c r="U95" s="1441"/>
      <c r="V95" s="1441"/>
      <c r="W95" s="1441"/>
      <c r="X95" s="1441"/>
      <c r="Y95" s="1441"/>
      <c r="Z95" s="1441"/>
      <c r="AA95" s="1441"/>
      <c r="AB95" s="1441"/>
      <c r="AC95" s="1441"/>
      <c r="AD95" s="1441"/>
      <c r="AE95" s="1441"/>
      <c r="AF95" s="1441"/>
      <c r="AG95" s="1441"/>
      <c r="AH95" s="1441"/>
    </row>
    <row r="96" spans="1:34">
      <c r="A96" s="1441"/>
      <c r="B96" s="1441"/>
      <c r="C96" s="1441"/>
      <c r="D96" s="1441"/>
      <c r="E96" s="1442"/>
      <c r="F96" s="1441"/>
      <c r="G96" s="1441"/>
      <c r="H96" s="1441"/>
      <c r="I96" s="1441" t="s">
        <v>1363</v>
      </c>
      <c r="J96" s="1456">
        <v>9.0999999999999998E-2</v>
      </c>
      <c r="K96" s="1458">
        <v>20</v>
      </c>
      <c r="L96" s="1456">
        <v>7.5999999999999998E-2</v>
      </c>
      <c r="M96" s="1441"/>
      <c r="N96" s="1441"/>
      <c r="O96" s="1441"/>
      <c r="P96" s="1441"/>
      <c r="Q96" s="1441"/>
      <c r="R96" s="1441"/>
      <c r="S96" s="1441"/>
      <c r="T96" s="1441"/>
      <c r="U96" s="1441"/>
      <c r="V96" s="1441"/>
      <c r="W96" s="1441"/>
      <c r="X96" s="1441"/>
      <c r="Y96" s="1441"/>
      <c r="Z96" s="1441"/>
      <c r="AA96" s="1441"/>
      <c r="AB96" s="1441"/>
      <c r="AC96" s="1441"/>
      <c r="AD96" s="1441"/>
      <c r="AE96" s="1441"/>
      <c r="AF96" s="1441"/>
      <c r="AG96" s="1441"/>
      <c r="AH96" s="1441"/>
    </row>
    <row r="97" spans="1:34">
      <c r="A97" s="1441"/>
      <c r="B97" s="1441"/>
      <c r="C97" s="1441"/>
      <c r="D97" s="1441"/>
      <c r="E97" s="1442"/>
      <c r="F97" s="1441"/>
      <c r="G97" s="1441"/>
      <c r="H97" s="1441"/>
      <c r="I97" s="1441" t="s">
        <v>1366</v>
      </c>
      <c r="J97" s="1456">
        <v>9.0999999999999998E-2</v>
      </c>
      <c r="K97" s="1458">
        <v>20</v>
      </c>
      <c r="L97" s="1456">
        <v>7.5999999999999998E-2</v>
      </c>
      <c r="M97" s="1441"/>
      <c r="N97" s="1441"/>
      <c r="O97" s="1441"/>
      <c r="P97" s="1441"/>
      <c r="Q97" s="1441"/>
      <c r="R97" s="1441"/>
      <c r="S97" s="1441"/>
      <c r="T97" s="1441"/>
      <c r="U97" s="1441"/>
      <c r="V97" s="1441"/>
      <c r="W97" s="1441"/>
      <c r="X97" s="1441"/>
      <c r="Y97" s="1441"/>
      <c r="Z97" s="1441"/>
      <c r="AA97" s="1441"/>
      <c r="AB97" s="1441"/>
      <c r="AC97" s="1441"/>
      <c r="AD97" s="1441"/>
      <c r="AE97" s="1441"/>
      <c r="AF97" s="1441"/>
      <c r="AG97" s="1441"/>
      <c r="AH97" s="1441"/>
    </row>
    <row r="98" spans="1:34">
      <c r="A98" s="1441"/>
      <c r="B98" s="1441"/>
      <c r="C98" s="1441"/>
      <c r="D98" s="1441"/>
      <c r="E98" s="1442"/>
      <c r="F98" s="1441"/>
      <c r="G98" s="1441"/>
      <c r="H98" s="1441"/>
      <c r="I98" s="1441" t="s">
        <v>1369</v>
      </c>
      <c r="J98" s="1456">
        <v>9.0999999999999998E-2</v>
      </c>
      <c r="K98" s="1458">
        <v>20</v>
      </c>
      <c r="L98" s="1456">
        <v>7.5999999999999998E-2</v>
      </c>
      <c r="M98" s="1441"/>
      <c r="N98" s="1441"/>
      <c r="O98" s="1441"/>
      <c r="P98" s="1441"/>
      <c r="Q98" s="1441"/>
      <c r="R98" s="1441"/>
      <c r="S98" s="1441"/>
      <c r="T98" s="1441"/>
      <c r="U98" s="1441"/>
      <c r="V98" s="1441"/>
      <c r="W98" s="1441"/>
      <c r="X98" s="1441"/>
      <c r="Y98" s="1441"/>
      <c r="Z98" s="1441"/>
      <c r="AA98" s="1441"/>
      <c r="AB98" s="1441"/>
      <c r="AC98" s="1441"/>
      <c r="AD98" s="1441"/>
      <c r="AE98" s="1441"/>
      <c r="AF98" s="1441"/>
      <c r="AG98" s="1441"/>
      <c r="AH98" s="1441"/>
    </row>
    <row r="99" spans="1:34">
      <c r="A99" s="1441"/>
      <c r="B99" s="1441"/>
      <c r="C99" s="1441"/>
      <c r="D99" s="1441"/>
      <c r="E99" s="1442"/>
      <c r="F99" s="1441"/>
      <c r="G99" s="1441"/>
      <c r="H99" s="1441"/>
      <c r="I99" s="1441" t="s">
        <v>1372</v>
      </c>
      <c r="J99" s="1456">
        <v>9.0999999999999998E-2</v>
      </c>
      <c r="K99" s="1458">
        <v>20</v>
      </c>
      <c r="L99" s="1456">
        <v>7.5999999999999998E-2</v>
      </c>
      <c r="M99" s="1441"/>
      <c r="N99" s="1441"/>
      <c r="O99" s="1441"/>
      <c r="P99" s="1441"/>
      <c r="Q99" s="1441"/>
      <c r="R99" s="1441"/>
      <c r="S99" s="1441"/>
      <c r="T99" s="1441"/>
      <c r="U99" s="1441"/>
      <c r="V99" s="1441"/>
      <c r="W99" s="1441"/>
      <c r="X99" s="1441"/>
      <c r="Y99" s="1441"/>
      <c r="Z99" s="1441"/>
      <c r="AA99" s="1441"/>
      <c r="AB99" s="1441"/>
      <c r="AC99" s="1441"/>
      <c r="AD99" s="1441"/>
      <c r="AE99" s="1441"/>
      <c r="AF99" s="1441"/>
      <c r="AG99" s="1441"/>
      <c r="AH99" s="1441"/>
    </row>
    <row r="100" spans="1:34">
      <c r="A100" s="1441"/>
      <c r="B100" s="1441"/>
      <c r="C100" s="1441"/>
      <c r="D100" s="1441"/>
      <c r="E100" s="1442"/>
      <c r="F100" s="1441"/>
      <c r="G100" s="1441"/>
      <c r="H100" s="1441"/>
      <c r="I100" s="1441" t="s">
        <v>1375</v>
      </c>
      <c r="J100" s="1456">
        <v>9.0999999999999998E-2</v>
      </c>
      <c r="K100" s="1458">
        <v>20</v>
      </c>
      <c r="L100" s="1456">
        <v>7.5999999999999998E-2</v>
      </c>
      <c r="M100" s="1441"/>
      <c r="N100" s="1441"/>
      <c r="O100" s="1441"/>
      <c r="P100" s="1441"/>
      <c r="Q100" s="1441"/>
      <c r="R100" s="1441"/>
      <c r="S100" s="1441"/>
      <c r="T100" s="1441"/>
      <c r="U100" s="1441"/>
      <c r="V100" s="1441"/>
      <c r="W100" s="1441"/>
      <c r="X100" s="1441"/>
      <c r="Y100" s="1441"/>
      <c r="Z100" s="1441"/>
      <c r="AA100" s="1441"/>
      <c r="AB100" s="1441"/>
      <c r="AC100" s="1441"/>
      <c r="AD100" s="1441"/>
      <c r="AE100" s="1441"/>
      <c r="AF100" s="1441"/>
      <c r="AG100" s="1441"/>
      <c r="AH100" s="1441"/>
    </row>
    <row r="101" spans="1:34">
      <c r="A101" s="1441"/>
      <c r="B101" s="1441"/>
      <c r="C101" s="1441"/>
      <c r="D101" s="1441"/>
      <c r="E101" s="1442"/>
      <c r="F101" s="1441"/>
      <c r="G101" s="1441"/>
      <c r="H101" s="1441"/>
      <c r="I101" s="1441" t="s">
        <v>1378</v>
      </c>
      <c r="J101" s="1456">
        <v>9.0999999999999998E-2</v>
      </c>
      <c r="K101" s="1458">
        <v>20</v>
      </c>
      <c r="L101" s="1456">
        <v>7.5999999999999998E-2</v>
      </c>
      <c r="M101" s="1441"/>
      <c r="N101" s="1441"/>
      <c r="O101" s="1441"/>
      <c r="P101" s="1441"/>
      <c r="Q101" s="1441"/>
      <c r="R101" s="1441"/>
      <c r="S101" s="1441"/>
      <c r="T101" s="1441"/>
      <c r="U101" s="1441"/>
      <c r="V101" s="1441"/>
      <c r="W101" s="1441"/>
      <c r="X101" s="1441"/>
      <c r="Y101" s="1441"/>
      <c r="Z101" s="1441"/>
      <c r="AA101" s="1441"/>
      <c r="AB101" s="1441"/>
      <c r="AC101" s="1441"/>
      <c r="AD101" s="1441"/>
      <c r="AE101" s="1441"/>
      <c r="AF101" s="1441"/>
      <c r="AG101" s="1441"/>
      <c r="AH101" s="1441"/>
    </row>
    <row r="102" spans="1:34">
      <c r="A102" s="1441"/>
      <c r="B102" s="1441"/>
      <c r="C102" s="1441"/>
      <c r="D102" s="1441"/>
      <c r="E102" s="1442"/>
      <c r="F102" s="1441"/>
      <c r="G102" s="1441"/>
      <c r="H102" s="1441"/>
      <c r="I102" s="1441" t="s">
        <v>1381</v>
      </c>
      <c r="J102" s="1456">
        <v>9.0999999999999998E-2</v>
      </c>
      <c r="K102" s="1458">
        <v>20</v>
      </c>
      <c r="L102" s="1456">
        <v>7.5999999999999998E-2</v>
      </c>
      <c r="M102" s="1441"/>
      <c r="N102" s="1441"/>
      <c r="O102" s="1441"/>
      <c r="P102" s="1441"/>
      <c r="Q102" s="1441"/>
      <c r="R102" s="1441"/>
      <c r="S102" s="1441"/>
      <c r="T102" s="1441"/>
      <c r="U102" s="1441"/>
      <c r="V102" s="1441"/>
      <c r="W102" s="1441"/>
      <c r="X102" s="1441"/>
      <c r="Y102" s="1441"/>
      <c r="Z102" s="1441"/>
      <c r="AA102" s="1441"/>
      <c r="AB102" s="1441"/>
      <c r="AC102" s="1441"/>
      <c r="AD102" s="1441"/>
      <c r="AE102" s="1441"/>
      <c r="AF102" s="1441"/>
      <c r="AG102" s="1441"/>
      <c r="AH102" s="1441"/>
    </row>
    <row r="103" spans="1:34">
      <c r="A103" s="1441"/>
      <c r="B103" s="1441"/>
      <c r="C103" s="1441"/>
      <c r="D103" s="1441"/>
      <c r="E103" s="1442"/>
      <c r="F103" s="1441"/>
      <c r="G103" s="1441"/>
      <c r="H103" s="1441"/>
      <c r="I103" s="1441" t="s">
        <v>1384</v>
      </c>
      <c r="J103" s="1456">
        <v>9.0999999999999998E-2</v>
      </c>
      <c r="K103" s="1458">
        <v>20</v>
      </c>
      <c r="L103" s="1456">
        <v>7.5999999999999998E-2</v>
      </c>
      <c r="M103" s="1441"/>
      <c r="N103" s="1441"/>
      <c r="O103" s="1441"/>
      <c r="P103" s="1441"/>
      <c r="Q103" s="1441"/>
      <c r="R103" s="1441"/>
      <c r="S103" s="1441"/>
      <c r="T103" s="1441"/>
      <c r="U103" s="1441"/>
      <c r="V103" s="1441"/>
      <c r="W103" s="1441"/>
      <c r="X103" s="1441"/>
      <c r="Y103" s="1441"/>
      <c r="Z103" s="1441"/>
      <c r="AA103" s="1441"/>
      <c r="AB103" s="1441"/>
      <c r="AC103" s="1441"/>
      <c r="AD103" s="1441"/>
      <c r="AE103" s="1441"/>
      <c r="AF103" s="1441"/>
      <c r="AG103" s="1441"/>
      <c r="AH103" s="1441"/>
    </row>
    <row r="104" spans="1:34">
      <c r="A104" s="1441"/>
      <c r="B104" s="1441"/>
      <c r="C104" s="1441"/>
      <c r="D104" s="1441"/>
      <c r="E104" s="1442"/>
      <c r="F104" s="1441"/>
      <c r="G104" s="1441"/>
      <c r="H104" s="1441"/>
      <c r="I104" s="1441" t="s">
        <v>1388</v>
      </c>
      <c r="J104" s="1456">
        <v>9.0999999999999998E-2</v>
      </c>
      <c r="K104" s="1458">
        <v>20</v>
      </c>
      <c r="L104" s="1456">
        <v>7.5999999999999998E-2</v>
      </c>
      <c r="M104" s="1441"/>
      <c r="N104" s="1441"/>
      <c r="O104" s="1441"/>
      <c r="P104" s="1441"/>
      <c r="Q104" s="1441"/>
      <c r="R104" s="1441"/>
      <c r="S104" s="1441"/>
      <c r="T104" s="1441"/>
      <c r="U104" s="1441"/>
      <c r="V104" s="1441"/>
      <c r="W104" s="1441"/>
      <c r="X104" s="1441"/>
      <c r="Y104" s="1441"/>
      <c r="Z104" s="1441"/>
      <c r="AA104" s="1441"/>
      <c r="AB104" s="1441"/>
      <c r="AC104" s="1441"/>
      <c r="AD104" s="1441"/>
      <c r="AE104" s="1441"/>
      <c r="AF104" s="1441"/>
      <c r="AG104" s="1441"/>
      <c r="AH104" s="1441"/>
    </row>
    <row r="105" spans="1:34">
      <c r="A105" s="1441"/>
      <c r="B105" s="1441"/>
      <c r="C105" s="1441"/>
      <c r="D105" s="1441"/>
      <c r="E105" s="1442"/>
      <c r="F105" s="1441"/>
      <c r="G105" s="1441"/>
      <c r="H105" s="1441"/>
      <c r="I105" s="1441" t="s">
        <v>1391</v>
      </c>
      <c r="J105" s="1456">
        <v>9.0999999999999998E-2</v>
      </c>
      <c r="K105" s="1458">
        <v>20</v>
      </c>
      <c r="L105" s="1456">
        <v>7.5999999999999998E-2</v>
      </c>
      <c r="M105" s="1441"/>
      <c r="N105" s="1441"/>
      <c r="O105" s="1441"/>
      <c r="P105" s="1441"/>
      <c r="Q105" s="1441"/>
      <c r="R105" s="1441"/>
      <c r="S105" s="1441"/>
      <c r="T105" s="1441"/>
      <c r="U105" s="1441"/>
      <c r="V105" s="1441"/>
      <c r="W105" s="1441"/>
      <c r="X105" s="1441"/>
      <c r="Y105" s="1441"/>
      <c r="Z105" s="1441"/>
      <c r="AA105" s="1441"/>
      <c r="AB105" s="1441"/>
      <c r="AC105" s="1441"/>
      <c r="AD105" s="1441"/>
      <c r="AE105" s="1441"/>
      <c r="AF105" s="1441"/>
      <c r="AG105" s="1441"/>
      <c r="AH105" s="1441"/>
    </row>
    <row r="106" spans="1:34">
      <c r="A106" s="1441"/>
      <c r="B106" s="1441"/>
      <c r="C106" s="1441"/>
      <c r="D106" s="1441"/>
      <c r="E106" s="1442"/>
      <c r="F106" s="1441"/>
      <c r="G106" s="1441"/>
      <c r="H106" s="1441"/>
      <c r="I106" s="1441" t="s">
        <v>1394</v>
      </c>
      <c r="J106" s="1456">
        <v>9.6299999999999997E-2</v>
      </c>
      <c r="K106" s="1458">
        <v>20</v>
      </c>
      <c r="L106" s="1456">
        <v>8.1299999999999997E-2</v>
      </c>
      <c r="M106" s="1441"/>
      <c r="N106" s="1441"/>
      <c r="O106" s="1441"/>
      <c r="P106" s="1441"/>
      <c r="Q106" s="1441"/>
      <c r="R106" s="1441"/>
      <c r="S106" s="1441"/>
      <c r="T106" s="1441"/>
      <c r="U106" s="1441"/>
      <c r="V106" s="1441"/>
      <c r="W106" s="1441"/>
      <c r="X106" s="1441"/>
      <c r="Y106" s="1441"/>
      <c r="Z106" s="1441"/>
      <c r="AA106" s="1441"/>
      <c r="AB106" s="1441"/>
      <c r="AC106" s="1441"/>
      <c r="AD106" s="1441"/>
      <c r="AE106" s="1441"/>
      <c r="AF106" s="1441"/>
      <c r="AG106" s="1441"/>
      <c r="AH106" s="1441"/>
    </row>
    <row r="107" spans="1:34">
      <c r="A107" s="1441"/>
      <c r="B107" s="1441"/>
      <c r="C107" s="1441"/>
      <c r="D107" s="1441"/>
      <c r="E107" s="1442"/>
      <c r="F107" s="1441"/>
      <c r="G107" s="1441"/>
      <c r="H107" s="1441"/>
      <c r="I107" s="1441" t="s">
        <v>1397</v>
      </c>
      <c r="J107" s="1456">
        <v>9.0999999999999998E-2</v>
      </c>
      <c r="K107" s="1458">
        <v>20</v>
      </c>
      <c r="L107" s="1456">
        <v>7.5999999999999998E-2</v>
      </c>
      <c r="M107" s="1441"/>
      <c r="N107" s="1441"/>
      <c r="O107" s="1441"/>
      <c r="P107" s="1441"/>
      <c r="Q107" s="1441"/>
      <c r="R107" s="1441"/>
      <c r="S107" s="1441"/>
      <c r="T107" s="1441"/>
      <c r="U107" s="1441"/>
      <c r="V107" s="1441"/>
      <c r="W107" s="1441"/>
      <c r="X107" s="1441"/>
      <c r="Y107" s="1441"/>
      <c r="Z107" s="1441"/>
      <c r="AA107" s="1441"/>
      <c r="AB107" s="1441"/>
      <c r="AC107" s="1441"/>
      <c r="AD107" s="1441"/>
      <c r="AE107" s="1441"/>
      <c r="AF107" s="1441"/>
      <c r="AG107" s="1441"/>
      <c r="AH107" s="1441"/>
    </row>
    <row r="108" spans="1:34">
      <c r="A108" s="1441"/>
      <c r="B108" s="1441"/>
      <c r="C108" s="1441"/>
      <c r="D108" s="1441"/>
      <c r="E108" s="1442"/>
      <c r="F108" s="1441"/>
      <c r="G108" s="1441"/>
      <c r="H108" s="1441"/>
      <c r="I108" s="1441" t="s">
        <v>1400</v>
      </c>
      <c r="J108" s="1456">
        <v>0.1106</v>
      </c>
      <c r="K108" s="1458">
        <v>20</v>
      </c>
      <c r="L108" s="1456">
        <v>9.5600000000000004E-2</v>
      </c>
      <c r="M108" s="1441"/>
      <c r="N108" s="1441"/>
      <c r="O108" s="1441"/>
      <c r="P108" s="1441"/>
      <c r="Q108" s="1441"/>
      <c r="R108" s="1441"/>
      <c r="S108" s="1441"/>
      <c r="T108" s="1441"/>
      <c r="U108" s="1441"/>
      <c r="V108" s="1441"/>
      <c r="W108" s="1441"/>
      <c r="X108" s="1441"/>
      <c r="Y108" s="1441"/>
      <c r="Z108" s="1441"/>
      <c r="AA108" s="1441"/>
      <c r="AB108" s="1441"/>
      <c r="AC108" s="1441"/>
      <c r="AD108" s="1441"/>
      <c r="AE108" s="1441"/>
      <c r="AF108" s="1441"/>
      <c r="AG108" s="1441"/>
      <c r="AH108" s="1441"/>
    </row>
    <row r="109" spans="1:34">
      <c r="A109" s="1441"/>
      <c r="B109" s="1441"/>
      <c r="C109" s="1441"/>
      <c r="D109" s="1441"/>
      <c r="E109" s="1442"/>
      <c r="F109" s="1441"/>
      <c r="G109" s="1441"/>
      <c r="H109" s="1441"/>
      <c r="I109" s="1441" t="s">
        <v>1403</v>
      </c>
      <c r="J109" s="1456">
        <v>9.0999999999999998E-2</v>
      </c>
      <c r="K109" s="1458">
        <v>20</v>
      </c>
      <c r="L109" s="1456">
        <v>7.5999999999999998E-2</v>
      </c>
      <c r="M109" s="1441"/>
      <c r="N109" s="1441"/>
      <c r="O109" s="1441"/>
      <c r="P109" s="1441"/>
      <c r="Q109" s="1441"/>
      <c r="R109" s="1441"/>
      <c r="S109" s="1441"/>
      <c r="T109" s="1441"/>
      <c r="U109" s="1441"/>
      <c r="V109" s="1441"/>
      <c r="W109" s="1441"/>
      <c r="X109" s="1441"/>
      <c r="Y109" s="1441"/>
      <c r="Z109" s="1441"/>
      <c r="AA109" s="1441"/>
      <c r="AB109" s="1441"/>
      <c r="AC109" s="1441"/>
      <c r="AD109" s="1441"/>
      <c r="AE109" s="1441"/>
      <c r="AF109" s="1441"/>
      <c r="AG109" s="1441"/>
      <c r="AH109" s="1441"/>
    </row>
    <row r="110" spans="1:34">
      <c r="A110" s="1441"/>
      <c r="B110" s="1441"/>
      <c r="C110" s="1441"/>
      <c r="D110" s="1441"/>
      <c r="E110" s="1442"/>
      <c r="F110" s="1441"/>
      <c r="G110" s="1441"/>
      <c r="H110" s="1441"/>
      <c r="I110" s="1441" t="s">
        <v>1407</v>
      </c>
      <c r="J110" s="1456">
        <v>8.5499999999999993E-2</v>
      </c>
      <c r="K110" s="1458">
        <v>20</v>
      </c>
      <c r="L110" s="1456">
        <v>7.0499999999999993E-2</v>
      </c>
      <c r="M110" s="1441"/>
      <c r="N110" s="1441"/>
      <c r="O110" s="1441"/>
      <c r="P110" s="1441"/>
      <c r="Q110" s="1441"/>
      <c r="R110" s="1441"/>
      <c r="S110" s="1441"/>
      <c r="T110" s="1441"/>
      <c r="U110" s="1441"/>
      <c r="V110" s="1441"/>
      <c r="W110" s="1441"/>
      <c r="X110" s="1441"/>
      <c r="Y110" s="1441"/>
      <c r="Z110" s="1441"/>
      <c r="AA110" s="1441"/>
      <c r="AB110" s="1441"/>
      <c r="AC110" s="1441"/>
      <c r="AD110" s="1441"/>
      <c r="AE110" s="1441"/>
      <c r="AF110" s="1441"/>
      <c r="AG110" s="1441"/>
      <c r="AH110" s="1441"/>
    </row>
    <row r="111" spans="1:34">
      <c r="A111" s="1441"/>
      <c r="B111" s="1441"/>
      <c r="C111" s="1441"/>
      <c r="D111" s="1441"/>
      <c r="E111" s="1442"/>
      <c r="F111" s="1441"/>
      <c r="G111" s="1441"/>
      <c r="H111" s="1441"/>
      <c r="I111" s="1441" t="s">
        <v>1410</v>
      </c>
      <c r="J111" s="1456">
        <v>9.0999999999999998E-2</v>
      </c>
      <c r="K111" s="1458">
        <v>20</v>
      </c>
      <c r="L111" s="1456">
        <v>7.5999999999999998E-2</v>
      </c>
      <c r="M111" s="1441"/>
      <c r="N111" s="1441"/>
      <c r="O111" s="1441"/>
      <c r="P111" s="1441"/>
      <c r="Q111" s="1441"/>
      <c r="R111" s="1441"/>
      <c r="S111" s="1441"/>
      <c r="T111" s="1441"/>
      <c r="U111" s="1441"/>
      <c r="V111" s="1441"/>
      <c r="W111" s="1441"/>
      <c r="X111" s="1441"/>
      <c r="Y111" s="1441"/>
      <c r="Z111" s="1441"/>
      <c r="AA111" s="1441"/>
      <c r="AB111" s="1441"/>
      <c r="AC111" s="1441"/>
      <c r="AD111" s="1441"/>
      <c r="AE111" s="1441"/>
      <c r="AF111" s="1441"/>
      <c r="AG111" s="1441"/>
      <c r="AH111" s="1441"/>
    </row>
    <row r="112" spans="1:34">
      <c r="A112" s="1441"/>
      <c r="B112" s="1441"/>
      <c r="C112" s="1441"/>
      <c r="D112" s="1441"/>
      <c r="E112" s="1442"/>
      <c r="F112" s="1441"/>
      <c r="G112" s="1441"/>
      <c r="H112" s="1441"/>
      <c r="I112" s="1441" t="s">
        <v>1413</v>
      </c>
      <c r="J112" s="1456">
        <v>9.0999999999999998E-2</v>
      </c>
      <c r="K112" s="1458">
        <v>20</v>
      </c>
      <c r="L112" s="1456">
        <v>7.5999999999999998E-2</v>
      </c>
      <c r="M112" s="1441"/>
      <c r="N112" s="1441"/>
      <c r="O112" s="1441"/>
      <c r="P112" s="1441"/>
      <c r="Q112" s="1441"/>
      <c r="R112" s="1441"/>
      <c r="S112" s="1441"/>
      <c r="T112" s="1441"/>
      <c r="U112" s="1441"/>
      <c r="V112" s="1441"/>
      <c r="W112" s="1441"/>
      <c r="X112" s="1441"/>
      <c r="Y112" s="1441"/>
      <c r="Z112" s="1441"/>
      <c r="AA112" s="1441"/>
      <c r="AB112" s="1441"/>
      <c r="AC112" s="1441"/>
      <c r="AD112" s="1441"/>
      <c r="AE112" s="1441"/>
      <c r="AF112" s="1441"/>
      <c r="AG112" s="1441"/>
      <c r="AH112" s="1441"/>
    </row>
    <row r="113" spans="1:34">
      <c r="A113" s="1441"/>
      <c r="B113" s="1441"/>
      <c r="C113" s="1441"/>
      <c r="D113" s="1441"/>
      <c r="E113" s="1442"/>
      <c r="F113" s="1441"/>
      <c r="G113" s="1441"/>
      <c r="H113" s="1441"/>
      <c r="I113" s="1441" t="s">
        <v>1416</v>
      </c>
      <c r="J113" s="1456">
        <v>9.0999999999999998E-2</v>
      </c>
      <c r="K113" s="1458">
        <v>20</v>
      </c>
      <c r="L113" s="1456">
        <v>7.5999999999999998E-2</v>
      </c>
      <c r="M113" s="1441"/>
      <c r="N113" s="1441"/>
      <c r="O113" s="1441"/>
      <c r="P113" s="1441"/>
      <c r="Q113" s="1441"/>
      <c r="R113" s="1441"/>
      <c r="S113" s="1441"/>
      <c r="T113" s="1441"/>
      <c r="U113" s="1441"/>
      <c r="V113" s="1441"/>
      <c r="W113" s="1441"/>
      <c r="X113" s="1441"/>
      <c r="Y113" s="1441"/>
      <c r="Z113" s="1441"/>
      <c r="AA113" s="1441"/>
      <c r="AB113" s="1441"/>
      <c r="AC113" s="1441"/>
      <c r="AD113" s="1441"/>
      <c r="AE113" s="1441"/>
      <c r="AF113" s="1441"/>
      <c r="AG113" s="1441"/>
      <c r="AH113" s="1441"/>
    </row>
    <row r="114" spans="1:34">
      <c r="A114" s="1441"/>
      <c r="B114" s="1441"/>
      <c r="C114" s="1441"/>
      <c r="D114" s="1441"/>
      <c r="E114" s="1442"/>
      <c r="F114" s="1441"/>
      <c r="G114" s="1441"/>
      <c r="H114" s="1441"/>
      <c r="I114" s="1441" t="s">
        <v>1419</v>
      </c>
      <c r="J114" s="1456">
        <v>9.0999999999999998E-2</v>
      </c>
      <c r="K114" s="1458">
        <v>20</v>
      </c>
      <c r="L114" s="1456">
        <v>7.5999999999999998E-2</v>
      </c>
      <c r="M114" s="1441"/>
      <c r="N114" s="1441"/>
      <c r="O114" s="1441"/>
      <c r="P114" s="1441"/>
      <c r="Q114" s="1441"/>
      <c r="R114" s="1441"/>
      <c r="S114" s="1441"/>
      <c r="T114" s="1441"/>
      <c r="U114" s="1441"/>
      <c r="V114" s="1441"/>
      <c r="W114" s="1441"/>
      <c r="X114" s="1441"/>
      <c r="Y114" s="1441"/>
      <c r="Z114" s="1441"/>
      <c r="AA114" s="1441"/>
      <c r="AB114" s="1441"/>
      <c r="AC114" s="1441"/>
      <c r="AD114" s="1441"/>
      <c r="AE114" s="1441"/>
      <c r="AF114" s="1441"/>
      <c r="AG114" s="1441"/>
      <c r="AH114" s="1441"/>
    </row>
    <row r="115" spans="1:34">
      <c r="A115" s="1441"/>
      <c r="B115" s="1441"/>
      <c r="C115" s="1441"/>
      <c r="D115" s="1441"/>
      <c r="E115" s="1442"/>
      <c r="F115" s="1441"/>
      <c r="G115" s="1441"/>
      <c r="H115" s="1441"/>
      <c r="I115" s="1441" t="s">
        <v>1422</v>
      </c>
      <c r="J115" s="1456">
        <v>9.0999999999999998E-2</v>
      </c>
      <c r="K115" s="1458">
        <v>20</v>
      </c>
      <c r="L115" s="1456">
        <v>7.5999999999999998E-2</v>
      </c>
      <c r="M115" s="1441"/>
      <c r="N115" s="1441"/>
      <c r="O115" s="1441"/>
      <c r="P115" s="1441"/>
      <c r="Q115" s="1441"/>
      <c r="R115" s="1441"/>
      <c r="S115" s="1441"/>
      <c r="T115" s="1441"/>
      <c r="U115" s="1441"/>
      <c r="V115" s="1441"/>
      <c r="W115" s="1441"/>
      <c r="X115" s="1441"/>
      <c r="Y115" s="1441"/>
      <c r="Z115" s="1441"/>
      <c r="AA115" s="1441"/>
      <c r="AB115" s="1441"/>
      <c r="AC115" s="1441"/>
      <c r="AD115" s="1441"/>
      <c r="AE115" s="1441"/>
      <c r="AF115" s="1441"/>
      <c r="AG115" s="1441"/>
      <c r="AH115" s="1441"/>
    </row>
    <row r="116" spans="1:34">
      <c r="A116" s="1441"/>
      <c r="B116" s="1441"/>
      <c r="C116" s="1441"/>
      <c r="D116" s="1441"/>
      <c r="E116" s="1442"/>
      <c r="F116" s="1441"/>
      <c r="G116" s="1441"/>
      <c r="H116" s="1441"/>
      <c r="I116" s="1441" t="s">
        <v>1428</v>
      </c>
      <c r="J116" s="1456">
        <v>9.0999999999999998E-2</v>
      </c>
      <c r="K116" s="1458">
        <v>20</v>
      </c>
      <c r="L116" s="1456">
        <v>7.5999999999999998E-2</v>
      </c>
      <c r="M116" s="1441"/>
      <c r="N116" s="1441"/>
      <c r="O116" s="1441"/>
      <c r="P116" s="1441"/>
      <c r="Q116" s="1441"/>
      <c r="R116" s="1441"/>
      <c r="S116" s="1441"/>
      <c r="T116" s="1441"/>
      <c r="U116" s="1441"/>
      <c r="V116" s="1441"/>
      <c r="W116" s="1441"/>
      <c r="X116" s="1441"/>
      <c r="Y116" s="1441"/>
      <c r="Z116" s="1441"/>
      <c r="AA116" s="1441"/>
      <c r="AB116" s="1441"/>
      <c r="AC116" s="1441"/>
      <c r="AD116" s="1441"/>
      <c r="AE116" s="1441"/>
      <c r="AF116" s="1441"/>
      <c r="AG116" s="1441"/>
      <c r="AH116" s="1441"/>
    </row>
    <row r="117" spans="1:34">
      <c r="A117" s="1441"/>
      <c r="B117" s="1441"/>
      <c r="C117" s="1441"/>
      <c r="D117" s="1441"/>
      <c r="E117" s="1442"/>
      <c r="F117" s="1441"/>
      <c r="G117" s="1441"/>
      <c r="H117" s="1441"/>
      <c r="I117" s="1441" t="s">
        <v>1431</v>
      </c>
      <c r="J117" s="1456">
        <v>9.0999999999999998E-2</v>
      </c>
      <c r="K117" s="1458">
        <v>20</v>
      </c>
      <c r="L117" s="1456">
        <v>7.5999999999999998E-2</v>
      </c>
      <c r="M117" s="1441"/>
      <c r="N117" s="1441"/>
      <c r="O117" s="1441"/>
      <c r="P117" s="1441"/>
      <c r="Q117" s="1441"/>
      <c r="R117" s="1441"/>
      <c r="S117" s="1441"/>
      <c r="T117" s="1441"/>
      <c r="U117" s="1441"/>
      <c r="V117" s="1441"/>
      <c r="W117" s="1441"/>
      <c r="X117" s="1441"/>
      <c r="Y117" s="1441"/>
      <c r="Z117" s="1441"/>
      <c r="AA117" s="1441"/>
      <c r="AB117" s="1441"/>
      <c r="AC117" s="1441"/>
      <c r="AD117" s="1441"/>
      <c r="AE117" s="1441"/>
      <c r="AF117" s="1441"/>
      <c r="AG117" s="1441"/>
      <c r="AH117" s="1441"/>
    </row>
    <row r="118" spans="1:34">
      <c r="A118" s="1441"/>
      <c r="B118" s="1441"/>
      <c r="C118" s="1441"/>
      <c r="D118" s="1441"/>
      <c r="E118" s="1442"/>
      <c r="F118" s="1441"/>
      <c r="G118" s="1441"/>
      <c r="H118" s="1441"/>
      <c r="I118" s="1441" t="s">
        <v>1434</v>
      </c>
      <c r="J118" s="1456">
        <v>9.9000000000000005E-2</v>
      </c>
      <c r="K118" s="1458">
        <v>20</v>
      </c>
      <c r="L118" s="1456">
        <v>8.4000000000000005E-2</v>
      </c>
      <c r="M118" s="1441"/>
      <c r="N118" s="1441"/>
      <c r="O118" s="1441"/>
      <c r="P118" s="1441"/>
      <c r="Q118" s="1441"/>
      <c r="R118" s="1441"/>
      <c r="S118" s="1441"/>
      <c r="T118" s="1441"/>
      <c r="U118" s="1441"/>
      <c r="V118" s="1441"/>
      <c r="W118" s="1441"/>
      <c r="X118" s="1441"/>
      <c r="Y118" s="1441"/>
      <c r="Z118" s="1441"/>
      <c r="AA118" s="1441"/>
      <c r="AB118" s="1441"/>
      <c r="AC118" s="1441"/>
      <c r="AD118" s="1441"/>
      <c r="AE118" s="1441"/>
      <c r="AF118" s="1441"/>
      <c r="AG118" s="1441"/>
      <c r="AH118" s="1441"/>
    </row>
    <row r="119" spans="1:34">
      <c r="A119" s="1441"/>
      <c r="B119" s="1441"/>
      <c r="C119" s="1441"/>
      <c r="D119" s="1441"/>
      <c r="E119" s="1442"/>
      <c r="F119" s="1441"/>
      <c r="G119" s="1441"/>
      <c r="H119" s="1441"/>
      <c r="I119" s="1441" t="s">
        <v>1437</v>
      </c>
      <c r="J119" s="1456">
        <v>9.0999999999999998E-2</v>
      </c>
      <c r="K119" s="1458">
        <v>20</v>
      </c>
      <c r="L119" s="1456">
        <v>7.5999999999999998E-2</v>
      </c>
      <c r="M119" s="1441"/>
      <c r="N119" s="1441"/>
      <c r="O119" s="1441"/>
      <c r="P119" s="1441"/>
      <c r="Q119" s="1441"/>
      <c r="R119" s="1441"/>
      <c r="S119" s="1441"/>
      <c r="T119" s="1441"/>
      <c r="U119" s="1441"/>
      <c r="V119" s="1441"/>
      <c r="W119" s="1441"/>
      <c r="X119" s="1441"/>
      <c r="Y119" s="1441"/>
      <c r="Z119" s="1441"/>
      <c r="AA119" s="1441"/>
      <c r="AB119" s="1441"/>
      <c r="AC119" s="1441"/>
      <c r="AD119" s="1441"/>
      <c r="AE119" s="1441"/>
      <c r="AF119" s="1441"/>
      <c r="AG119" s="1441"/>
      <c r="AH119" s="1441"/>
    </row>
    <row r="120" spans="1:34">
      <c r="A120" s="1441"/>
      <c r="B120" s="1441"/>
      <c r="C120" s="1441"/>
      <c r="D120" s="1441"/>
      <c r="E120" s="1442"/>
      <c r="F120" s="1441"/>
      <c r="G120" s="1441"/>
      <c r="H120" s="1441"/>
      <c r="I120" s="1441" t="s">
        <v>1440</v>
      </c>
      <c r="J120" s="1456">
        <v>9.0999999999999998E-2</v>
      </c>
      <c r="K120" s="1458">
        <v>20</v>
      </c>
      <c r="L120" s="1456">
        <v>7.5999999999999998E-2</v>
      </c>
      <c r="M120" s="1441"/>
      <c r="N120" s="1441"/>
      <c r="O120" s="1441"/>
      <c r="P120" s="1441"/>
      <c r="Q120" s="1441"/>
      <c r="R120" s="1441"/>
      <c r="S120" s="1441"/>
      <c r="T120" s="1441"/>
      <c r="U120" s="1441"/>
      <c r="V120" s="1441"/>
      <c r="W120" s="1441"/>
      <c r="X120" s="1441"/>
      <c r="Y120" s="1441"/>
      <c r="Z120" s="1441"/>
      <c r="AA120" s="1441"/>
      <c r="AB120" s="1441"/>
      <c r="AC120" s="1441"/>
      <c r="AD120" s="1441"/>
      <c r="AE120" s="1441"/>
      <c r="AF120" s="1441"/>
      <c r="AG120" s="1441"/>
      <c r="AH120" s="1441"/>
    </row>
    <row r="121" spans="1:34">
      <c r="A121" s="1441"/>
      <c r="B121" s="1441"/>
      <c r="C121" s="1441"/>
      <c r="D121" s="1441"/>
      <c r="E121" s="1442"/>
      <c r="F121" s="1441"/>
      <c r="G121" s="1441"/>
      <c r="H121" s="1441"/>
      <c r="I121" s="1441" t="s">
        <v>1443</v>
      </c>
      <c r="J121" s="1456">
        <v>9.0999999999999998E-2</v>
      </c>
      <c r="K121" s="1458">
        <v>20</v>
      </c>
      <c r="L121" s="1456">
        <v>7.5999999999999998E-2</v>
      </c>
      <c r="M121" s="1441"/>
      <c r="N121" s="1441"/>
      <c r="O121" s="1441"/>
      <c r="P121" s="1441"/>
      <c r="Q121" s="1441"/>
      <c r="R121" s="1441"/>
      <c r="S121" s="1441"/>
      <c r="T121" s="1441"/>
      <c r="U121" s="1441"/>
      <c r="V121" s="1441"/>
      <c r="W121" s="1441"/>
      <c r="X121" s="1441"/>
      <c r="Y121" s="1441"/>
      <c r="Z121" s="1441"/>
      <c r="AA121" s="1441"/>
      <c r="AB121" s="1441"/>
      <c r="AC121" s="1441"/>
      <c r="AD121" s="1441"/>
      <c r="AE121" s="1441"/>
      <c r="AF121" s="1441"/>
      <c r="AG121" s="1441"/>
      <c r="AH121" s="1441"/>
    </row>
    <row r="122" spans="1:34">
      <c r="A122" s="1441"/>
      <c r="B122" s="1441"/>
      <c r="C122" s="1441"/>
      <c r="D122" s="1441"/>
      <c r="E122" s="1442"/>
      <c r="F122" s="1441"/>
      <c r="G122" s="1441"/>
      <c r="H122" s="1441"/>
      <c r="I122" s="1441" t="s">
        <v>1446</v>
      </c>
      <c r="J122" s="1456">
        <v>9.0999999999999998E-2</v>
      </c>
      <c r="K122" s="1458">
        <v>20</v>
      </c>
      <c r="L122" s="1456">
        <v>7.5999999999999998E-2</v>
      </c>
      <c r="M122" s="1441"/>
      <c r="N122" s="1441"/>
      <c r="O122" s="1441"/>
      <c r="P122" s="1441"/>
      <c r="Q122" s="1441"/>
      <c r="R122" s="1441"/>
      <c r="S122" s="1441"/>
      <c r="T122" s="1441"/>
      <c r="U122" s="1441"/>
      <c r="V122" s="1441"/>
      <c r="W122" s="1441"/>
      <c r="X122" s="1441"/>
      <c r="Y122" s="1441"/>
      <c r="Z122" s="1441"/>
      <c r="AA122" s="1441"/>
      <c r="AB122" s="1441"/>
      <c r="AC122" s="1441"/>
      <c r="AD122" s="1441"/>
      <c r="AE122" s="1441"/>
      <c r="AF122" s="1441"/>
      <c r="AG122" s="1441"/>
      <c r="AH122" s="1441"/>
    </row>
    <row r="123" spans="1:34">
      <c r="A123" s="1441"/>
      <c r="B123" s="1441"/>
      <c r="C123" s="1441"/>
      <c r="D123" s="1441"/>
      <c r="E123" s="1442"/>
      <c r="F123" s="1441"/>
      <c r="G123" s="1441"/>
      <c r="H123" s="1441"/>
      <c r="I123" s="1441" t="s">
        <v>1449</v>
      </c>
      <c r="J123" s="1456">
        <v>9.0999999999999998E-2</v>
      </c>
      <c r="K123" s="1458">
        <v>20</v>
      </c>
      <c r="L123" s="1456">
        <v>7.5999999999999998E-2</v>
      </c>
      <c r="M123" s="1441"/>
      <c r="N123" s="1441"/>
      <c r="O123" s="1441"/>
      <c r="P123" s="1441"/>
      <c r="Q123" s="1441"/>
      <c r="R123" s="1441"/>
      <c r="S123" s="1441"/>
      <c r="T123" s="1441"/>
      <c r="U123" s="1441"/>
      <c r="V123" s="1441"/>
      <c r="W123" s="1441"/>
      <c r="X123" s="1441"/>
      <c r="Y123" s="1441"/>
      <c r="Z123" s="1441"/>
      <c r="AA123" s="1441"/>
      <c r="AB123" s="1441"/>
      <c r="AC123" s="1441"/>
      <c r="AD123" s="1441"/>
      <c r="AE123" s="1441"/>
      <c r="AF123" s="1441"/>
      <c r="AG123" s="1441"/>
      <c r="AH123" s="1441"/>
    </row>
    <row r="124" spans="1:34">
      <c r="A124" s="1441"/>
      <c r="B124" s="1441"/>
      <c r="C124" s="1441"/>
      <c r="D124" s="1441"/>
      <c r="E124" s="1442"/>
      <c r="F124" s="1441"/>
      <c r="G124" s="1441"/>
      <c r="H124" s="1441"/>
      <c r="I124" s="1441" t="s">
        <v>1451</v>
      </c>
      <c r="J124" s="1456">
        <v>9.0999999999999998E-2</v>
      </c>
      <c r="K124" s="1458">
        <v>20</v>
      </c>
      <c r="L124" s="1456">
        <v>7.5999999999999998E-2</v>
      </c>
      <c r="M124" s="1441"/>
      <c r="N124" s="1441"/>
      <c r="O124" s="1441"/>
      <c r="P124" s="1441"/>
      <c r="Q124" s="1441"/>
      <c r="R124" s="1441"/>
      <c r="S124" s="1441"/>
      <c r="T124" s="1441"/>
      <c r="U124" s="1441"/>
      <c r="V124" s="1441"/>
      <c r="W124" s="1441"/>
      <c r="X124" s="1441"/>
      <c r="Y124" s="1441"/>
      <c r="Z124" s="1441"/>
      <c r="AA124" s="1441"/>
      <c r="AB124" s="1441"/>
      <c r="AC124" s="1441"/>
      <c r="AD124" s="1441"/>
      <c r="AE124" s="1441"/>
      <c r="AF124" s="1441"/>
      <c r="AG124" s="1441"/>
      <c r="AH124" s="1441"/>
    </row>
    <row r="125" spans="1:34">
      <c r="A125" s="1441"/>
      <c r="B125" s="1441"/>
      <c r="C125" s="1441"/>
      <c r="D125" s="1441"/>
      <c r="E125" s="1442"/>
      <c r="F125" s="1441"/>
      <c r="G125" s="1441"/>
      <c r="H125" s="1441"/>
      <c r="I125" s="1441" t="s">
        <v>1454</v>
      </c>
      <c r="J125" s="1456">
        <v>9.0999999999999998E-2</v>
      </c>
      <c r="K125" s="1458">
        <v>20</v>
      </c>
      <c r="L125" s="1456">
        <v>7.5999999999999998E-2</v>
      </c>
      <c r="M125" s="1441"/>
      <c r="N125" s="1441"/>
      <c r="O125" s="1441"/>
      <c r="P125" s="1441"/>
      <c r="Q125" s="1441"/>
      <c r="R125" s="1441"/>
      <c r="S125" s="1441"/>
      <c r="T125" s="1441"/>
      <c r="U125" s="1441"/>
      <c r="V125" s="1441"/>
      <c r="W125" s="1441"/>
      <c r="X125" s="1441"/>
      <c r="Y125" s="1441"/>
      <c r="Z125" s="1441"/>
      <c r="AA125" s="1441"/>
      <c r="AB125" s="1441"/>
      <c r="AC125" s="1441"/>
      <c r="AD125" s="1441"/>
      <c r="AE125" s="1441"/>
      <c r="AF125" s="1441"/>
      <c r="AG125" s="1441"/>
      <c r="AH125" s="1441"/>
    </row>
    <row r="126" spans="1:34">
      <c r="A126" s="1441"/>
      <c r="B126" s="1441"/>
      <c r="C126" s="1441"/>
      <c r="D126" s="1441"/>
      <c r="E126" s="1442"/>
      <c r="F126" s="1441"/>
      <c r="G126" s="1441"/>
      <c r="H126" s="1441"/>
      <c r="I126" s="1441" t="s">
        <v>1457</v>
      </c>
      <c r="J126" s="1456">
        <v>9.0999999999999998E-2</v>
      </c>
      <c r="K126" s="1458">
        <v>20</v>
      </c>
      <c r="L126" s="1456">
        <v>7.5999999999999998E-2</v>
      </c>
      <c r="M126" s="1441"/>
      <c r="N126" s="1441"/>
      <c r="O126" s="1441"/>
      <c r="P126" s="1441"/>
      <c r="Q126" s="1441"/>
      <c r="R126" s="1441"/>
      <c r="S126" s="1441"/>
      <c r="T126" s="1441"/>
      <c r="U126" s="1441"/>
      <c r="V126" s="1441"/>
      <c r="W126" s="1441"/>
      <c r="X126" s="1441"/>
      <c r="Y126" s="1441"/>
      <c r="Z126" s="1441"/>
      <c r="AA126" s="1441"/>
      <c r="AB126" s="1441"/>
      <c r="AC126" s="1441"/>
      <c r="AD126" s="1441"/>
      <c r="AE126" s="1441"/>
      <c r="AF126" s="1441"/>
      <c r="AG126" s="1441"/>
      <c r="AH126" s="1441"/>
    </row>
    <row r="127" spans="1:34">
      <c r="A127" s="1441"/>
      <c r="B127" s="1441"/>
      <c r="C127" s="1441"/>
      <c r="D127" s="1441"/>
      <c r="E127" s="1442"/>
      <c r="F127" s="1441"/>
      <c r="G127" s="1441"/>
      <c r="H127" s="1441"/>
      <c r="I127" s="1441" t="s">
        <v>1460</v>
      </c>
      <c r="J127" s="1456">
        <v>9.0999999999999998E-2</v>
      </c>
      <c r="K127" s="1458">
        <v>20</v>
      </c>
      <c r="L127" s="1456">
        <v>7.5999999999999998E-2</v>
      </c>
      <c r="M127" s="1441"/>
      <c r="N127" s="1441"/>
      <c r="O127" s="1441"/>
      <c r="P127" s="1441"/>
      <c r="Q127" s="1441"/>
      <c r="R127" s="1441"/>
      <c r="S127" s="1441"/>
      <c r="T127" s="1441"/>
      <c r="U127" s="1441"/>
      <c r="V127" s="1441"/>
      <c r="W127" s="1441"/>
      <c r="X127" s="1441"/>
      <c r="Y127" s="1441"/>
      <c r="Z127" s="1441"/>
      <c r="AA127" s="1441"/>
      <c r="AB127" s="1441"/>
      <c r="AC127" s="1441"/>
      <c r="AD127" s="1441"/>
      <c r="AE127" s="1441"/>
      <c r="AF127" s="1441"/>
      <c r="AG127" s="1441"/>
      <c r="AH127" s="1441"/>
    </row>
    <row r="128" spans="1:34">
      <c r="A128" s="1441"/>
      <c r="B128" s="1441"/>
      <c r="C128" s="1441"/>
      <c r="D128" s="1441"/>
      <c r="E128" s="1442"/>
      <c r="F128" s="1441"/>
      <c r="G128" s="1441"/>
      <c r="H128" s="1441"/>
      <c r="I128" s="1441" t="s">
        <v>1463</v>
      </c>
      <c r="J128" s="1456">
        <v>9.0999999999999998E-2</v>
      </c>
      <c r="K128" s="1458">
        <v>20</v>
      </c>
      <c r="L128" s="1456">
        <v>7.5999999999999998E-2</v>
      </c>
      <c r="M128" s="1441"/>
      <c r="N128" s="1441"/>
      <c r="O128" s="1441"/>
      <c r="P128" s="1441"/>
      <c r="Q128" s="1441"/>
      <c r="R128" s="1441"/>
      <c r="S128" s="1441"/>
      <c r="T128" s="1441"/>
      <c r="U128" s="1441"/>
      <c r="V128" s="1441"/>
      <c r="W128" s="1441"/>
      <c r="X128" s="1441"/>
      <c r="Y128" s="1441"/>
      <c r="Z128" s="1441"/>
      <c r="AA128" s="1441"/>
      <c r="AB128" s="1441"/>
      <c r="AC128" s="1441"/>
      <c r="AD128" s="1441"/>
      <c r="AE128" s="1441"/>
      <c r="AF128" s="1441"/>
      <c r="AG128" s="1441"/>
      <c r="AH128" s="1441"/>
    </row>
    <row r="129" spans="1:34">
      <c r="A129" s="1441"/>
      <c r="B129" s="1441"/>
      <c r="C129" s="1441"/>
      <c r="D129" s="1441"/>
      <c r="E129" s="1442"/>
      <c r="F129" s="1441"/>
      <c r="G129" s="1441"/>
      <c r="H129" s="1441"/>
      <c r="I129" s="961" t="s">
        <v>6085</v>
      </c>
      <c r="J129" s="1456">
        <v>9.0999999999999998E-2</v>
      </c>
      <c r="K129" s="1458">
        <v>20</v>
      </c>
      <c r="L129" s="1463">
        <v>7.5999999999999998E-2</v>
      </c>
      <c r="M129" s="1441"/>
      <c r="N129" s="1441"/>
      <c r="O129" s="1441"/>
      <c r="P129" s="1441"/>
      <c r="Q129" s="1441"/>
      <c r="R129" s="1441"/>
      <c r="S129" s="1441"/>
      <c r="T129" s="1441"/>
      <c r="U129" s="1441"/>
      <c r="V129" s="1441"/>
      <c r="W129" s="1441"/>
      <c r="X129" s="1441"/>
      <c r="Y129" s="1441"/>
      <c r="Z129" s="1441"/>
      <c r="AA129" s="1441"/>
      <c r="AB129" s="1441"/>
      <c r="AC129" s="1441"/>
      <c r="AD129" s="1441"/>
      <c r="AE129" s="1441"/>
      <c r="AF129" s="1441"/>
      <c r="AG129" s="1441"/>
      <c r="AH129" s="1441"/>
    </row>
    <row r="130" spans="1:34">
      <c r="A130" s="1441"/>
      <c r="B130" s="1441"/>
      <c r="C130" s="1441"/>
      <c r="D130" s="1441"/>
      <c r="E130" s="1442"/>
      <c r="F130" s="1441"/>
      <c r="G130" s="1441"/>
      <c r="H130" s="1441"/>
      <c r="I130" s="1441" t="s">
        <v>1466</v>
      </c>
      <c r="J130" s="1456">
        <v>9.0999999999999998E-2</v>
      </c>
      <c r="K130" s="1458">
        <v>20</v>
      </c>
      <c r="L130" s="1456">
        <v>7.5999999999999998E-2</v>
      </c>
      <c r="M130" s="1441"/>
      <c r="N130" s="1441"/>
      <c r="O130" s="1441"/>
      <c r="P130" s="1441"/>
      <c r="Q130" s="1441"/>
      <c r="R130" s="1441"/>
      <c r="S130" s="1441"/>
      <c r="T130" s="1441"/>
      <c r="U130" s="1441"/>
      <c r="V130" s="1441"/>
      <c r="W130" s="1441"/>
      <c r="X130" s="1441"/>
      <c r="Y130" s="1441"/>
      <c r="Z130" s="1441"/>
      <c r="AA130" s="1441"/>
      <c r="AB130" s="1441"/>
      <c r="AC130" s="1441"/>
      <c r="AD130" s="1441"/>
      <c r="AE130" s="1441"/>
      <c r="AF130" s="1441"/>
      <c r="AG130" s="1441"/>
      <c r="AH130" s="1441"/>
    </row>
    <row r="131" spans="1:34">
      <c r="A131" s="1441"/>
      <c r="B131" s="1441"/>
      <c r="C131" s="1441"/>
      <c r="D131" s="1441"/>
      <c r="E131" s="1442"/>
      <c r="F131" s="1441"/>
      <c r="G131" s="1441"/>
      <c r="H131" s="1441"/>
      <c r="I131" s="1441" t="s">
        <v>1469</v>
      </c>
      <c r="J131" s="1456">
        <v>9.0999999999999998E-2</v>
      </c>
      <c r="K131" s="1458">
        <v>20</v>
      </c>
      <c r="L131" s="1456">
        <v>7.5999999999999998E-2</v>
      </c>
      <c r="M131" s="1441"/>
      <c r="N131" s="1441"/>
      <c r="O131" s="1441"/>
      <c r="P131" s="1441"/>
      <c r="Q131" s="1441"/>
      <c r="R131" s="1441"/>
      <c r="S131" s="1441"/>
      <c r="T131" s="1441"/>
      <c r="U131" s="1441"/>
      <c r="V131" s="1441"/>
      <c r="W131" s="1441"/>
      <c r="X131" s="1441"/>
      <c r="Y131" s="1441"/>
      <c r="Z131" s="1441"/>
      <c r="AA131" s="1441"/>
      <c r="AB131" s="1441"/>
      <c r="AC131" s="1441"/>
      <c r="AD131" s="1441"/>
      <c r="AE131" s="1441"/>
      <c r="AF131" s="1441"/>
      <c r="AG131" s="1441"/>
      <c r="AH131" s="1441"/>
    </row>
    <row r="132" spans="1:34">
      <c r="A132" s="1441"/>
      <c r="B132" s="1441"/>
      <c r="C132" s="1441"/>
      <c r="D132" s="1441"/>
      <c r="E132" s="1442"/>
      <c r="F132" s="1441"/>
      <c r="G132" s="1441"/>
      <c r="H132" s="1441"/>
      <c r="I132" s="1441" t="s">
        <v>1472</v>
      </c>
      <c r="J132" s="1456">
        <v>9.0999999999999998E-2</v>
      </c>
      <c r="K132" s="1458">
        <v>20</v>
      </c>
      <c r="L132" s="1456">
        <v>7.5999999999999998E-2</v>
      </c>
      <c r="M132" s="1441"/>
      <c r="N132" s="1441"/>
      <c r="O132" s="1441"/>
      <c r="P132" s="1441"/>
      <c r="Q132" s="1441"/>
      <c r="R132" s="1441"/>
      <c r="S132" s="1441"/>
      <c r="T132" s="1441"/>
      <c r="U132" s="1441"/>
      <c r="V132" s="1441"/>
      <c r="W132" s="1441"/>
      <c r="X132" s="1441"/>
      <c r="Y132" s="1441"/>
      <c r="Z132" s="1441"/>
      <c r="AA132" s="1441"/>
      <c r="AB132" s="1441"/>
      <c r="AC132" s="1441"/>
      <c r="AD132" s="1441"/>
      <c r="AE132" s="1441"/>
      <c r="AF132" s="1441"/>
      <c r="AG132" s="1441"/>
      <c r="AH132" s="1441"/>
    </row>
    <row r="133" spans="1:34">
      <c r="A133" s="1441"/>
      <c r="B133" s="1441"/>
      <c r="C133" s="1441"/>
      <c r="D133" s="1441"/>
      <c r="E133" s="1442"/>
      <c r="F133" s="1441"/>
      <c r="G133" s="1441"/>
      <c r="H133" s="1441"/>
      <c r="I133" s="1441" t="s">
        <v>1475</v>
      </c>
      <c r="J133" s="1456">
        <v>9.0999999999999998E-2</v>
      </c>
      <c r="K133" s="1458">
        <v>20</v>
      </c>
      <c r="L133" s="1456">
        <v>7.5999999999999998E-2</v>
      </c>
      <c r="M133" s="1441"/>
      <c r="N133" s="1441"/>
      <c r="O133" s="1441"/>
      <c r="P133" s="1441"/>
      <c r="Q133" s="1441"/>
      <c r="R133" s="1441"/>
      <c r="S133" s="1441"/>
      <c r="T133" s="1441"/>
      <c r="U133" s="1441"/>
      <c r="V133" s="1441"/>
      <c r="W133" s="1441"/>
      <c r="X133" s="1441"/>
      <c r="Y133" s="1441"/>
      <c r="Z133" s="1441"/>
      <c r="AA133" s="1441"/>
      <c r="AB133" s="1441"/>
      <c r="AC133" s="1441"/>
      <c r="AD133" s="1441"/>
      <c r="AE133" s="1441"/>
      <c r="AF133" s="1441"/>
      <c r="AG133" s="1441"/>
      <c r="AH133" s="1441"/>
    </row>
    <row r="134" spans="1:34">
      <c r="A134" s="1441"/>
      <c r="B134" s="1441"/>
      <c r="C134" s="1441"/>
      <c r="D134" s="1441"/>
      <c r="E134" s="1442"/>
      <c r="F134" s="1441"/>
      <c r="G134" s="1441"/>
      <c r="H134" s="1441"/>
      <c r="I134" s="1441" t="s">
        <v>1477</v>
      </c>
      <c r="J134" s="1456">
        <v>0.15699999999999997</v>
      </c>
      <c r="K134" s="1458">
        <v>20</v>
      </c>
      <c r="L134" s="1456">
        <v>0.14199999999999999</v>
      </c>
      <c r="M134" s="1441"/>
      <c r="N134" s="1441"/>
      <c r="O134" s="1441"/>
      <c r="P134" s="1441"/>
      <c r="Q134" s="1441"/>
      <c r="R134" s="1441"/>
      <c r="S134" s="1441"/>
      <c r="T134" s="1441"/>
      <c r="U134" s="1441"/>
      <c r="V134" s="1441"/>
      <c r="W134" s="1441"/>
      <c r="X134" s="1441"/>
      <c r="Y134" s="1441"/>
      <c r="Z134" s="1441"/>
      <c r="AA134" s="1441"/>
      <c r="AB134" s="1441"/>
      <c r="AC134" s="1441"/>
      <c r="AD134" s="1441"/>
      <c r="AE134" s="1441"/>
      <c r="AF134" s="1441"/>
      <c r="AG134" s="1441"/>
      <c r="AH134" s="1441"/>
    </row>
    <row r="135" spans="1:34">
      <c r="A135" s="1441"/>
      <c r="B135" s="1441"/>
      <c r="C135" s="1441"/>
      <c r="D135" s="1441"/>
      <c r="E135" s="1442"/>
      <c r="F135" s="1441"/>
      <c r="G135" s="1441"/>
      <c r="H135" s="1441"/>
      <c r="I135" s="1441" t="s">
        <v>1480</v>
      </c>
      <c r="J135" s="1456">
        <v>9.0999999999999998E-2</v>
      </c>
      <c r="K135" s="1458">
        <v>20</v>
      </c>
      <c r="L135" s="1456">
        <v>7.5999999999999998E-2</v>
      </c>
      <c r="M135" s="1441"/>
      <c r="N135" s="1441"/>
      <c r="O135" s="1441"/>
      <c r="P135" s="1441"/>
      <c r="Q135" s="1441"/>
      <c r="R135" s="1441"/>
      <c r="S135" s="1441"/>
      <c r="T135" s="1441"/>
      <c r="U135" s="1441"/>
      <c r="V135" s="1441"/>
      <c r="W135" s="1441"/>
      <c r="X135" s="1441"/>
      <c r="Y135" s="1441"/>
      <c r="Z135" s="1441"/>
      <c r="AA135" s="1441"/>
      <c r="AB135" s="1441"/>
      <c r="AC135" s="1441"/>
      <c r="AD135" s="1441"/>
      <c r="AE135" s="1441"/>
      <c r="AF135" s="1441"/>
      <c r="AG135" s="1441"/>
      <c r="AH135" s="1441"/>
    </row>
    <row r="136" spans="1:34">
      <c r="A136" s="1441"/>
      <c r="B136" s="1441"/>
      <c r="C136" s="1441"/>
      <c r="D136" s="1441"/>
      <c r="E136" s="1442"/>
      <c r="F136" s="1441"/>
      <c r="G136" s="1441"/>
      <c r="H136" s="1441"/>
      <c r="I136" s="1441" t="s">
        <v>1483</v>
      </c>
      <c r="J136" s="1456">
        <v>9.0999999999999998E-2</v>
      </c>
      <c r="K136" s="1458">
        <v>20</v>
      </c>
      <c r="L136" s="1456">
        <v>7.5999999999999998E-2</v>
      </c>
      <c r="M136" s="1441"/>
      <c r="N136" s="1441"/>
      <c r="O136" s="1441"/>
      <c r="P136" s="1441"/>
      <c r="Q136" s="1441"/>
      <c r="R136" s="1441"/>
      <c r="S136" s="1441"/>
      <c r="T136" s="1441"/>
      <c r="U136" s="1441"/>
      <c r="V136" s="1441"/>
      <c r="W136" s="1441"/>
      <c r="X136" s="1441"/>
      <c r="Y136" s="1441"/>
      <c r="Z136" s="1441"/>
      <c r="AA136" s="1441"/>
      <c r="AB136" s="1441"/>
      <c r="AC136" s="1441"/>
      <c r="AD136" s="1441"/>
      <c r="AE136" s="1441"/>
      <c r="AF136" s="1441"/>
      <c r="AG136" s="1441"/>
      <c r="AH136" s="1441"/>
    </row>
    <row r="137" spans="1:34">
      <c r="A137" s="1441"/>
      <c r="B137" s="1441"/>
      <c r="C137" s="1441"/>
      <c r="D137" s="1441"/>
      <c r="E137" s="1442"/>
      <c r="F137" s="1441"/>
      <c r="G137" s="1441"/>
      <c r="H137" s="1441"/>
      <c r="I137" s="1441" t="s">
        <v>1486</v>
      </c>
      <c r="J137" s="1456">
        <v>9.0999999999999998E-2</v>
      </c>
      <c r="K137" s="1458">
        <v>20</v>
      </c>
      <c r="L137" s="1456">
        <v>7.5999999999999998E-2</v>
      </c>
      <c r="M137" s="1441"/>
      <c r="N137" s="1441"/>
      <c r="O137" s="1441"/>
      <c r="P137" s="1441"/>
      <c r="Q137" s="1441"/>
      <c r="R137" s="1441"/>
      <c r="S137" s="1441"/>
      <c r="T137" s="1441"/>
      <c r="U137" s="1441"/>
      <c r="V137" s="1441"/>
      <c r="W137" s="1441"/>
      <c r="X137" s="1441"/>
      <c r="Y137" s="1441"/>
      <c r="Z137" s="1441"/>
      <c r="AA137" s="1441"/>
      <c r="AB137" s="1441"/>
      <c r="AC137" s="1441"/>
      <c r="AD137" s="1441"/>
      <c r="AE137" s="1441"/>
      <c r="AF137" s="1441"/>
      <c r="AG137" s="1441"/>
      <c r="AH137" s="1441"/>
    </row>
    <row r="138" spans="1:34">
      <c r="A138" s="1441"/>
      <c r="B138" s="1441"/>
      <c r="C138" s="1441"/>
      <c r="D138" s="1441"/>
      <c r="E138" s="1442"/>
      <c r="F138" s="1441"/>
      <c r="G138" s="1441"/>
      <c r="H138" s="1441"/>
      <c r="I138" s="1441" t="s">
        <v>1489</v>
      </c>
      <c r="J138" s="1456">
        <v>9.0999999999999998E-2</v>
      </c>
      <c r="K138" s="1458">
        <v>20</v>
      </c>
      <c r="L138" s="1456">
        <v>7.5999999999999998E-2</v>
      </c>
      <c r="M138" s="1441"/>
      <c r="N138" s="1441"/>
      <c r="O138" s="1441"/>
      <c r="P138" s="1441"/>
      <c r="Q138" s="1441"/>
      <c r="R138" s="1441"/>
      <c r="S138" s="1441"/>
      <c r="T138" s="1441"/>
      <c r="U138" s="1441"/>
      <c r="V138" s="1441"/>
      <c r="W138" s="1441"/>
      <c r="X138" s="1441"/>
      <c r="Y138" s="1441"/>
      <c r="Z138" s="1441"/>
      <c r="AA138" s="1441"/>
      <c r="AB138" s="1441"/>
      <c r="AC138" s="1441"/>
      <c r="AD138" s="1441"/>
      <c r="AE138" s="1441"/>
      <c r="AF138" s="1441"/>
      <c r="AG138" s="1441"/>
      <c r="AH138" s="1441"/>
    </row>
    <row r="139" spans="1:34">
      <c r="A139" s="1441"/>
      <c r="B139" s="1441"/>
      <c r="C139" s="1441"/>
      <c r="D139" s="1441"/>
      <c r="E139" s="1442"/>
      <c r="F139" s="1441"/>
      <c r="G139" s="1441"/>
      <c r="H139" s="1441"/>
      <c r="I139" s="1441" t="s">
        <v>1492</v>
      </c>
      <c r="J139" s="1456">
        <v>9.0999999999999998E-2</v>
      </c>
      <c r="K139" s="1458">
        <v>20</v>
      </c>
      <c r="L139" s="1456">
        <v>7.5999999999999998E-2</v>
      </c>
      <c r="M139" s="1441"/>
      <c r="N139" s="1441"/>
      <c r="O139" s="1441"/>
      <c r="P139" s="1441"/>
      <c r="Q139" s="1441"/>
      <c r="R139" s="1441"/>
      <c r="S139" s="1441"/>
      <c r="T139" s="1441"/>
      <c r="U139" s="1441"/>
      <c r="V139" s="1441"/>
      <c r="W139" s="1441"/>
      <c r="X139" s="1441"/>
      <c r="Y139" s="1441"/>
      <c r="Z139" s="1441"/>
      <c r="AA139" s="1441"/>
      <c r="AB139" s="1441"/>
      <c r="AC139" s="1441"/>
      <c r="AD139" s="1441"/>
      <c r="AE139" s="1441"/>
      <c r="AF139" s="1441"/>
      <c r="AG139" s="1441"/>
      <c r="AH139" s="1441"/>
    </row>
    <row r="140" spans="1:34">
      <c r="A140" s="1441"/>
      <c r="B140" s="1441"/>
      <c r="C140" s="1441"/>
      <c r="D140" s="1441"/>
      <c r="E140" s="1442"/>
      <c r="F140" s="1441"/>
      <c r="G140" s="1441"/>
      <c r="H140" s="1441"/>
      <c r="I140" s="1441" t="s">
        <v>1495</v>
      </c>
      <c r="J140" s="1456">
        <v>9.0999999999999998E-2</v>
      </c>
      <c r="K140" s="1458">
        <v>20</v>
      </c>
      <c r="L140" s="1456">
        <v>7.5999999999999998E-2</v>
      </c>
      <c r="M140" s="1441"/>
      <c r="N140" s="1441"/>
      <c r="O140" s="1441"/>
      <c r="P140" s="1441"/>
      <c r="Q140" s="1441"/>
      <c r="R140" s="1441"/>
      <c r="S140" s="1441"/>
      <c r="T140" s="1441"/>
      <c r="U140" s="1441"/>
      <c r="V140" s="1441"/>
      <c r="W140" s="1441"/>
      <c r="X140" s="1441"/>
      <c r="Y140" s="1441"/>
      <c r="Z140" s="1441"/>
      <c r="AA140" s="1441"/>
      <c r="AB140" s="1441"/>
      <c r="AC140" s="1441"/>
      <c r="AD140" s="1441"/>
      <c r="AE140" s="1441"/>
      <c r="AF140" s="1441"/>
      <c r="AG140" s="1441"/>
      <c r="AH140" s="1441"/>
    </row>
    <row r="141" spans="1:34">
      <c r="A141" s="1441"/>
      <c r="B141" s="1441"/>
      <c r="C141" s="1441"/>
      <c r="D141" s="1441"/>
      <c r="E141" s="1442"/>
      <c r="F141" s="1441"/>
      <c r="G141" s="1441"/>
      <c r="H141" s="1441"/>
      <c r="I141" s="1441" t="s">
        <v>1498</v>
      </c>
      <c r="J141" s="1456">
        <v>9.0999999999999998E-2</v>
      </c>
      <c r="K141" s="1458">
        <v>20</v>
      </c>
      <c r="L141" s="1456">
        <v>7.5999999999999998E-2</v>
      </c>
      <c r="M141" s="1441"/>
      <c r="N141" s="1441"/>
      <c r="O141" s="1441"/>
      <c r="P141" s="1441"/>
      <c r="Q141" s="1441"/>
      <c r="R141" s="1441"/>
      <c r="S141" s="1441"/>
      <c r="T141" s="1441"/>
      <c r="U141" s="1441"/>
      <c r="V141" s="1441"/>
      <c r="W141" s="1441"/>
      <c r="X141" s="1441"/>
      <c r="Y141" s="1441"/>
      <c r="Z141" s="1441"/>
      <c r="AA141" s="1441"/>
      <c r="AB141" s="1441"/>
      <c r="AC141" s="1441"/>
      <c r="AD141" s="1441"/>
      <c r="AE141" s="1441"/>
      <c r="AF141" s="1441"/>
      <c r="AG141" s="1441"/>
      <c r="AH141" s="1441"/>
    </row>
    <row r="142" spans="1:34">
      <c r="A142" s="1441"/>
      <c r="B142" s="1441"/>
      <c r="C142" s="1441"/>
      <c r="D142" s="1441"/>
      <c r="E142" s="1442"/>
      <c r="F142" s="1441"/>
      <c r="G142" s="1441"/>
      <c r="H142" s="1441"/>
      <c r="I142" s="1441" t="s">
        <v>1501</v>
      </c>
      <c r="J142" s="1456">
        <v>9.0999999999999998E-2</v>
      </c>
      <c r="K142" s="1458">
        <v>20</v>
      </c>
      <c r="L142" s="1456">
        <v>7.5999999999999998E-2</v>
      </c>
      <c r="M142" s="1441"/>
      <c r="N142" s="1441"/>
      <c r="O142" s="1441"/>
      <c r="P142" s="1441"/>
      <c r="Q142" s="1441"/>
      <c r="R142" s="1441"/>
      <c r="S142" s="1441"/>
      <c r="T142" s="1441"/>
      <c r="U142" s="1441"/>
      <c r="V142" s="1441"/>
      <c r="W142" s="1441"/>
      <c r="X142" s="1441"/>
      <c r="Y142" s="1441"/>
      <c r="Z142" s="1441"/>
      <c r="AA142" s="1441"/>
      <c r="AB142" s="1441"/>
      <c r="AC142" s="1441"/>
      <c r="AD142" s="1441"/>
      <c r="AE142" s="1441"/>
      <c r="AF142" s="1441"/>
      <c r="AG142" s="1441"/>
      <c r="AH142" s="1441"/>
    </row>
    <row r="143" spans="1:34">
      <c r="A143" s="1441"/>
      <c r="B143" s="1441"/>
      <c r="C143" s="1441"/>
      <c r="D143" s="1441"/>
      <c r="E143" s="1442"/>
      <c r="F143" s="1441"/>
      <c r="G143" s="1441"/>
      <c r="H143" s="1441"/>
      <c r="I143" s="1441" t="s">
        <v>1504</v>
      </c>
      <c r="J143" s="1456">
        <v>9.0999999999999998E-2</v>
      </c>
      <c r="K143" s="1458">
        <v>20</v>
      </c>
      <c r="L143" s="1456">
        <v>7.5999999999999998E-2</v>
      </c>
      <c r="M143" s="1441"/>
      <c r="N143" s="1441"/>
      <c r="O143" s="1441"/>
      <c r="P143" s="1441"/>
      <c r="Q143" s="1441"/>
      <c r="R143" s="1441"/>
      <c r="S143" s="1441"/>
      <c r="T143" s="1441"/>
      <c r="U143" s="1441"/>
      <c r="V143" s="1441"/>
      <c r="W143" s="1441"/>
      <c r="X143" s="1441"/>
      <c r="Y143" s="1441"/>
      <c r="Z143" s="1441"/>
      <c r="AA143" s="1441"/>
      <c r="AB143" s="1441"/>
      <c r="AC143" s="1441"/>
      <c r="AD143" s="1441"/>
      <c r="AE143" s="1441"/>
      <c r="AF143" s="1441"/>
      <c r="AG143" s="1441"/>
      <c r="AH143" s="1441"/>
    </row>
    <row r="144" spans="1:34">
      <c r="A144" s="1441"/>
      <c r="B144" s="1441"/>
      <c r="C144" s="1441"/>
      <c r="D144" s="1441"/>
      <c r="E144" s="1442"/>
      <c r="F144" s="1441"/>
      <c r="G144" s="1441"/>
      <c r="H144" s="1441"/>
      <c r="I144" s="1441" t="s">
        <v>1507</v>
      </c>
      <c r="J144" s="1456">
        <v>9.0999999999999998E-2</v>
      </c>
      <c r="K144" s="1458">
        <v>20</v>
      </c>
      <c r="L144" s="1456">
        <v>7.5999999999999998E-2</v>
      </c>
      <c r="M144" s="1441"/>
      <c r="N144" s="1441"/>
      <c r="O144" s="1441"/>
      <c r="P144" s="1441"/>
      <c r="Q144" s="1441"/>
      <c r="R144" s="1441"/>
      <c r="S144" s="1441"/>
      <c r="T144" s="1441"/>
      <c r="U144" s="1441"/>
      <c r="V144" s="1441"/>
      <c r="W144" s="1441"/>
      <c r="X144" s="1441"/>
      <c r="Y144" s="1441"/>
      <c r="Z144" s="1441"/>
      <c r="AA144" s="1441"/>
      <c r="AB144" s="1441"/>
      <c r="AC144" s="1441"/>
      <c r="AD144" s="1441"/>
      <c r="AE144" s="1441"/>
      <c r="AF144" s="1441"/>
      <c r="AG144" s="1441"/>
      <c r="AH144" s="1441"/>
    </row>
    <row r="145" spans="1:34">
      <c r="A145" s="1441"/>
      <c r="B145" s="1441"/>
      <c r="C145" s="1441"/>
      <c r="D145" s="1441"/>
      <c r="E145" s="1442"/>
      <c r="F145" s="1441"/>
      <c r="G145" s="1441"/>
      <c r="H145" s="1441"/>
      <c r="I145" s="1441" t="s">
        <v>1510</v>
      </c>
      <c r="J145" s="1456">
        <v>9.0999999999999998E-2</v>
      </c>
      <c r="K145" s="1458">
        <v>20</v>
      </c>
      <c r="L145" s="1456">
        <v>7.5999999999999998E-2</v>
      </c>
      <c r="M145" s="1441"/>
      <c r="N145" s="1441"/>
      <c r="O145" s="1441"/>
      <c r="P145" s="1441"/>
      <c r="Q145" s="1441"/>
      <c r="R145" s="1441"/>
      <c r="S145" s="1441"/>
      <c r="T145" s="1441"/>
      <c r="U145" s="1441"/>
      <c r="V145" s="1441"/>
      <c r="W145" s="1441"/>
      <c r="X145" s="1441"/>
      <c r="Y145" s="1441"/>
      <c r="Z145" s="1441"/>
      <c r="AA145" s="1441"/>
      <c r="AB145" s="1441"/>
      <c r="AC145" s="1441"/>
      <c r="AD145" s="1441"/>
      <c r="AE145" s="1441"/>
      <c r="AF145" s="1441"/>
      <c r="AG145" s="1441"/>
      <c r="AH145" s="1441"/>
    </row>
    <row r="146" spans="1:34">
      <c r="A146" s="1441"/>
      <c r="B146" s="1441"/>
      <c r="C146" s="1441"/>
      <c r="D146" s="1441"/>
      <c r="E146" s="1442"/>
      <c r="F146" s="1441"/>
      <c r="G146" s="1441"/>
      <c r="H146" s="1441"/>
      <c r="I146" s="1441" t="s">
        <v>1513</v>
      </c>
      <c r="J146" s="1456">
        <v>9.0999999999999998E-2</v>
      </c>
      <c r="K146" s="1458">
        <v>20</v>
      </c>
      <c r="L146" s="1456">
        <v>7.5999999999999998E-2</v>
      </c>
      <c r="M146" s="1441"/>
      <c r="N146" s="1441"/>
      <c r="O146" s="1441"/>
      <c r="P146" s="1441"/>
      <c r="Q146" s="1441"/>
      <c r="R146" s="1441"/>
      <c r="S146" s="1441"/>
      <c r="T146" s="1441"/>
      <c r="U146" s="1441"/>
      <c r="V146" s="1441"/>
      <c r="W146" s="1441"/>
      <c r="X146" s="1441"/>
      <c r="Y146" s="1441"/>
      <c r="Z146" s="1441"/>
      <c r="AA146" s="1441"/>
      <c r="AB146" s="1441"/>
      <c r="AC146" s="1441"/>
      <c r="AD146" s="1441"/>
      <c r="AE146" s="1441"/>
      <c r="AF146" s="1441"/>
      <c r="AG146" s="1441"/>
      <c r="AH146" s="1441"/>
    </row>
    <row r="147" spans="1:34">
      <c r="A147" s="1441"/>
      <c r="B147" s="1441"/>
      <c r="C147" s="1441"/>
      <c r="D147" s="1441"/>
      <c r="E147" s="1442"/>
      <c r="F147" s="1441"/>
      <c r="G147" s="1441"/>
      <c r="H147" s="1441"/>
      <c r="I147" s="1441" t="s">
        <v>1516</v>
      </c>
      <c r="J147" s="1456">
        <v>9.0999999999999998E-2</v>
      </c>
      <c r="K147" s="1458">
        <v>20</v>
      </c>
      <c r="L147" s="1456">
        <v>7.5999999999999998E-2</v>
      </c>
      <c r="M147" s="1441"/>
      <c r="N147" s="1441"/>
      <c r="O147" s="1441"/>
      <c r="P147" s="1441"/>
      <c r="Q147" s="1441"/>
      <c r="R147" s="1441"/>
      <c r="S147" s="1441"/>
      <c r="T147" s="1441"/>
      <c r="U147" s="1441"/>
      <c r="V147" s="1441"/>
      <c r="W147" s="1441"/>
      <c r="X147" s="1441"/>
      <c r="Y147" s="1441"/>
      <c r="Z147" s="1441"/>
      <c r="AA147" s="1441"/>
      <c r="AB147" s="1441"/>
      <c r="AC147" s="1441"/>
      <c r="AD147" s="1441"/>
      <c r="AE147" s="1441"/>
      <c r="AF147" s="1441"/>
      <c r="AG147" s="1441"/>
      <c r="AH147" s="1441"/>
    </row>
    <row r="148" spans="1:34">
      <c r="A148" s="1441"/>
      <c r="B148" s="1441"/>
      <c r="C148" s="1441"/>
      <c r="D148" s="1441"/>
      <c r="E148" s="1442"/>
      <c r="F148" s="1441"/>
      <c r="G148" s="1441"/>
      <c r="H148" s="1441"/>
      <c r="I148" s="1441" t="s">
        <v>1518</v>
      </c>
      <c r="J148" s="1456">
        <v>9.0999999999999998E-2</v>
      </c>
      <c r="K148" s="1458">
        <v>20</v>
      </c>
      <c r="L148" s="1456">
        <v>7.5999999999999998E-2</v>
      </c>
      <c r="M148" s="1441"/>
      <c r="N148" s="1441"/>
      <c r="O148" s="1441"/>
      <c r="P148" s="1441"/>
      <c r="Q148" s="1441"/>
      <c r="R148" s="1441"/>
      <c r="S148" s="1441"/>
      <c r="T148" s="1441"/>
      <c r="U148" s="1441"/>
      <c r="V148" s="1441"/>
      <c r="W148" s="1441"/>
      <c r="X148" s="1441"/>
      <c r="Y148" s="1441"/>
      <c r="Z148" s="1441"/>
      <c r="AA148" s="1441"/>
      <c r="AB148" s="1441"/>
      <c r="AC148" s="1441"/>
      <c r="AD148" s="1441"/>
      <c r="AE148" s="1441"/>
      <c r="AF148" s="1441"/>
      <c r="AG148" s="1441"/>
      <c r="AH148" s="1441"/>
    </row>
    <row r="149" spans="1:34">
      <c r="A149" s="1441"/>
      <c r="B149" s="1441"/>
      <c r="C149" s="1441"/>
      <c r="D149" s="1441"/>
      <c r="E149" s="1442"/>
      <c r="F149" s="1441"/>
      <c r="G149" s="1441"/>
      <c r="H149" s="1441"/>
      <c r="I149" s="1441" t="s">
        <v>1521</v>
      </c>
      <c r="J149" s="1456">
        <v>9.0999999999999998E-2</v>
      </c>
      <c r="K149" s="1458">
        <v>20</v>
      </c>
      <c r="L149" s="1456">
        <v>7.5999999999999998E-2</v>
      </c>
      <c r="M149" s="1441"/>
      <c r="N149" s="1441"/>
      <c r="O149" s="1441"/>
      <c r="P149" s="1441"/>
      <c r="Q149" s="1441"/>
      <c r="R149" s="1441"/>
      <c r="S149" s="1441"/>
      <c r="T149" s="1441"/>
      <c r="U149" s="1441"/>
      <c r="V149" s="1441"/>
      <c r="W149" s="1441"/>
      <c r="X149" s="1441"/>
      <c r="Y149" s="1441"/>
      <c r="Z149" s="1441"/>
      <c r="AA149" s="1441"/>
      <c r="AB149" s="1441"/>
      <c r="AC149" s="1441"/>
      <c r="AD149" s="1441"/>
      <c r="AE149" s="1441"/>
      <c r="AF149" s="1441"/>
      <c r="AG149" s="1441"/>
      <c r="AH149" s="1441"/>
    </row>
    <row r="150" spans="1:34">
      <c r="A150" s="1441"/>
      <c r="B150" s="1441"/>
      <c r="C150" s="1441"/>
      <c r="D150" s="1441"/>
      <c r="E150" s="1442"/>
      <c r="F150" s="1441"/>
      <c r="G150" s="1441"/>
      <c r="H150" s="1441"/>
      <c r="I150" s="1441" t="s">
        <v>1524</v>
      </c>
      <c r="J150" s="1456">
        <v>9.0999999999999998E-2</v>
      </c>
      <c r="K150" s="1458">
        <v>20</v>
      </c>
      <c r="L150" s="1456">
        <v>7.5999999999999998E-2</v>
      </c>
      <c r="M150" s="1441"/>
      <c r="N150" s="1441"/>
      <c r="O150" s="1441"/>
      <c r="P150" s="1441"/>
      <c r="Q150" s="1441"/>
      <c r="R150" s="1441"/>
      <c r="S150" s="1441"/>
      <c r="T150" s="1441"/>
      <c r="U150" s="1441"/>
      <c r="V150" s="1441"/>
      <c r="W150" s="1441"/>
      <c r="X150" s="1441"/>
      <c r="Y150" s="1441"/>
      <c r="Z150" s="1441"/>
      <c r="AA150" s="1441"/>
      <c r="AB150" s="1441"/>
      <c r="AC150" s="1441"/>
      <c r="AD150" s="1441"/>
      <c r="AE150" s="1441"/>
      <c r="AF150" s="1441"/>
      <c r="AG150" s="1441"/>
      <c r="AH150" s="1441"/>
    </row>
    <row r="151" spans="1:34">
      <c r="A151" s="1441"/>
      <c r="B151" s="1441"/>
      <c r="C151" s="1441"/>
      <c r="D151" s="1441"/>
      <c r="E151" s="1442"/>
      <c r="F151" s="1441"/>
      <c r="G151" s="1441"/>
      <c r="H151" s="1441"/>
      <c r="I151" s="1441" t="s">
        <v>1527</v>
      </c>
      <c r="J151" s="1456">
        <v>9.0999999999999998E-2</v>
      </c>
      <c r="K151" s="1458">
        <v>20</v>
      </c>
      <c r="L151" s="1456">
        <v>7.5999999999999998E-2</v>
      </c>
      <c r="M151" s="1441"/>
      <c r="N151" s="1441"/>
      <c r="O151" s="1441"/>
      <c r="P151" s="1441"/>
      <c r="Q151" s="1441"/>
      <c r="R151" s="1441"/>
      <c r="S151" s="1441"/>
      <c r="T151" s="1441"/>
      <c r="U151" s="1441"/>
      <c r="V151" s="1441"/>
      <c r="W151" s="1441"/>
      <c r="X151" s="1441"/>
      <c r="Y151" s="1441"/>
      <c r="Z151" s="1441"/>
      <c r="AA151" s="1441"/>
      <c r="AB151" s="1441"/>
      <c r="AC151" s="1441"/>
      <c r="AD151" s="1441"/>
      <c r="AE151" s="1441"/>
      <c r="AF151" s="1441"/>
      <c r="AG151" s="1441"/>
      <c r="AH151" s="1441"/>
    </row>
    <row r="152" spans="1:34">
      <c r="A152" s="1441"/>
      <c r="B152" s="1441"/>
      <c r="C152" s="1441"/>
      <c r="D152" s="1441"/>
      <c r="E152" s="1442"/>
      <c r="F152" s="1441"/>
      <c r="G152" s="1441"/>
      <c r="H152" s="1441"/>
      <c r="I152" s="1441" t="s">
        <v>1530</v>
      </c>
      <c r="J152" s="1456">
        <v>9.0999999999999998E-2</v>
      </c>
      <c r="K152" s="1458">
        <v>20</v>
      </c>
      <c r="L152" s="1456">
        <v>7.5999999999999998E-2</v>
      </c>
      <c r="M152" s="1441"/>
      <c r="N152" s="1441"/>
      <c r="O152" s="1441"/>
      <c r="P152" s="1441"/>
      <c r="Q152" s="1441"/>
      <c r="R152" s="1441"/>
      <c r="S152" s="1441"/>
      <c r="T152" s="1441"/>
      <c r="U152" s="1441"/>
      <c r="V152" s="1441"/>
      <c r="W152" s="1441"/>
      <c r="X152" s="1441"/>
      <c r="Y152" s="1441"/>
      <c r="Z152" s="1441"/>
      <c r="AA152" s="1441"/>
      <c r="AB152" s="1441"/>
      <c r="AC152" s="1441"/>
      <c r="AD152" s="1441"/>
      <c r="AE152" s="1441"/>
      <c r="AF152" s="1441"/>
      <c r="AG152" s="1441"/>
      <c r="AH152" s="1441"/>
    </row>
    <row r="153" spans="1:34">
      <c r="A153" s="1441"/>
      <c r="B153" s="1441"/>
      <c r="C153" s="1441"/>
      <c r="D153" s="1441"/>
      <c r="E153" s="1442"/>
      <c r="F153" s="1441"/>
      <c r="G153" s="1441"/>
      <c r="H153" s="1441"/>
      <c r="I153" s="1441" t="s">
        <v>2338</v>
      </c>
      <c r="J153" s="1456">
        <v>9.0999999999999998E-2</v>
      </c>
      <c r="K153" s="1458">
        <v>20</v>
      </c>
      <c r="L153" s="1456">
        <v>7.5999999999999998E-2</v>
      </c>
      <c r="M153" s="1441"/>
      <c r="N153" s="1441"/>
      <c r="O153" s="1441"/>
      <c r="P153" s="1441"/>
      <c r="Q153" s="1441"/>
      <c r="R153" s="1441"/>
      <c r="S153" s="1441"/>
      <c r="T153" s="1441"/>
      <c r="U153" s="1441"/>
      <c r="V153" s="1441"/>
      <c r="W153" s="1441"/>
      <c r="X153" s="1441"/>
      <c r="Y153" s="1441"/>
      <c r="Z153" s="1441"/>
      <c r="AA153" s="1441"/>
      <c r="AB153" s="1441"/>
      <c r="AC153" s="1441"/>
      <c r="AD153" s="1441"/>
      <c r="AE153" s="1441"/>
      <c r="AF153" s="1441"/>
      <c r="AG153" s="1441"/>
      <c r="AH153" s="1441"/>
    </row>
    <row r="154" spans="1:34">
      <c r="A154" s="1441"/>
      <c r="B154" s="1441"/>
      <c r="C154" s="1441"/>
      <c r="D154" s="1441"/>
      <c r="E154" s="1442"/>
      <c r="F154" s="1441"/>
      <c r="G154" s="1441"/>
      <c r="H154" s="1441"/>
      <c r="I154" s="1441" t="s">
        <v>1535</v>
      </c>
      <c r="J154" s="1456">
        <v>9.0999999999999998E-2</v>
      </c>
      <c r="K154" s="1458">
        <v>20</v>
      </c>
      <c r="L154" s="1456">
        <v>7.5999999999999998E-2</v>
      </c>
      <c r="M154" s="1441"/>
      <c r="N154" s="1441"/>
      <c r="O154" s="1441"/>
      <c r="P154" s="1441"/>
      <c r="Q154" s="1441"/>
      <c r="R154" s="1441"/>
      <c r="S154" s="1441"/>
      <c r="T154" s="1441"/>
      <c r="U154" s="1441"/>
      <c r="V154" s="1441"/>
      <c r="W154" s="1441"/>
      <c r="X154" s="1441"/>
      <c r="Y154" s="1441"/>
      <c r="Z154" s="1441"/>
      <c r="AA154" s="1441"/>
      <c r="AB154" s="1441"/>
      <c r="AC154" s="1441"/>
      <c r="AD154" s="1441"/>
      <c r="AE154" s="1441"/>
      <c r="AF154" s="1441"/>
      <c r="AG154" s="1441"/>
      <c r="AH154" s="1441"/>
    </row>
    <row r="155" spans="1:34">
      <c r="A155" s="1441"/>
      <c r="B155" s="1441"/>
      <c r="C155" s="1441"/>
      <c r="D155" s="1441"/>
      <c r="E155" s="1442"/>
      <c r="F155" s="1441"/>
      <c r="G155" s="1441"/>
      <c r="H155" s="1441"/>
      <c r="I155" s="1441" t="s">
        <v>1538</v>
      </c>
      <c r="J155" s="1456">
        <v>9.0999999999999998E-2</v>
      </c>
      <c r="K155" s="1458">
        <v>20</v>
      </c>
      <c r="L155" s="1456">
        <v>7.5999999999999998E-2</v>
      </c>
      <c r="M155" s="1441"/>
      <c r="N155" s="1441"/>
      <c r="O155" s="1441"/>
      <c r="P155" s="1441"/>
      <c r="Q155" s="1441"/>
      <c r="R155" s="1441"/>
      <c r="S155" s="1441"/>
      <c r="T155" s="1441"/>
      <c r="U155" s="1441"/>
      <c r="V155" s="1441"/>
      <c r="W155" s="1441"/>
      <c r="X155" s="1441"/>
      <c r="Y155" s="1441"/>
      <c r="Z155" s="1441"/>
      <c r="AA155" s="1441"/>
      <c r="AB155" s="1441"/>
      <c r="AC155" s="1441"/>
      <c r="AD155" s="1441"/>
      <c r="AE155" s="1441"/>
      <c r="AF155" s="1441"/>
      <c r="AG155" s="1441"/>
      <c r="AH155" s="1441"/>
    </row>
    <row r="156" spans="1:34">
      <c r="A156" s="1441"/>
      <c r="B156" s="1441"/>
      <c r="C156" s="1441"/>
      <c r="D156" s="1441"/>
      <c r="E156" s="1442"/>
      <c r="F156" s="1441"/>
      <c r="G156" s="1441"/>
      <c r="H156" s="1441"/>
      <c r="I156" s="1441" t="s">
        <v>1540</v>
      </c>
      <c r="J156" s="1456">
        <v>9.0999999999999998E-2</v>
      </c>
      <c r="K156" s="1458">
        <v>20</v>
      </c>
      <c r="L156" s="1456">
        <v>7.5999999999999998E-2</v>
      </c>
      <c r="M156" s="1441"/>
      <c r="N156" s="1441"/>
      <c r="O156" s="1441"/>
      <c r="P156" s="1441"/>
      <c r="Q156" s="1441"/>
      <c r="R156" s="1441"/>
      <c r="S156" s="1441"/>
      <c r="T156" s="1441"/>
      <c r="U156" s="1441"/>
      <c r="V156" s="1441"/>
      <c r="W156" s="1441"/>
      <c r="X156" s="1441"/>
      <c r="Y156" s="1441"/>
      <c r="Z156" s="1441"/>
      <c r="AA156" s="1441"/>
      <c r="AB156" s="1441"/>
      <c r="AC156" s="1441"/>
      <c r="AD156" s="1441"/>
      <c r="AE156" s="1441"/>
      <c r="AF156" s="1441"/>
      <c r="AG156" s="1441"/>
      <c r="AH156" s="1441"/>
    </row>
    <row r="157" spans="1:34">
      <c r="A157" s="1441"/>
      <c r="B157" s="1441"/>
      <c r="C157" s="1441"/>
      <c r="D157" s="1441"/>
      <c r="E157" s="1442"/>
      <c r="F157" s="1441"/>
      <c r="G157" s="1441"/>
      <c r="H157" s="1441"/>
      <c r="I157" s="1441" t="s">
        <v>1543</v>
      </c>
      <c r="J157" s="1456">
        <v>9.0999999999999998E-2</v>
      </c>
      <c r="K157" s="1458">
        <v>20</v>
      </c>
      <c r="L157" s="1456">
        <v>7.5999999999999998E-2</v>
      </c>
      <c r="M157" s="1441"/>
      <c r="N157" s="1441"/>
      <c r="O157" s="1441"/>
      <c r="P157" s="1441"/>
      <c r="Q157" s="1441"/>
      <c r="R157" s="1441"/>
      <c r="S157" s="1441"/>
      <c r="T157" s="1441"/>
      <c r="U157" s="1441"/>
      <c r="V157" s="1441"/>
      <c r="W157" s="1441"/>
      <c r="X157" s="1441"/>
      <c r="Y157" s="1441"/>
      <c r="Z157" s="1441"/>
      <c r="AA157" s="1441"/>
      <c r="AB157" s="1441"/>
      <c r="AC157" s="1441"/>
      <c r="AD157" s="1441"/>
      <c r="AE157" s="1441"/>
      <c r="AF157" s="1441"/>
      <c r="AG157" s="1441"/>
      <c r="AH157" s="1441"/>
    </row>
    <row r="158" spans="1:34">
      <c r="A158" s="1441"/>
      <c r="B158" s="1441"/>
      <c r="C158" s="1441"/>
      <c r="D158" s="1441"/>
      <c r="E158" s="1442"/>
      <c r="F158" s="1441"/>
      <c r="G158" s="1441"/>
      <c r="H158" s="1441"/>
      <c r="I158" s="1441" t="s">
        <v>1546</v>
      </c>
      <c r="J158" s="1456">
        <v>9.0999999999999998E-2</v>
      </c>
      <c r="K158" s="1458">
        <v>20</v>
      </c>
      <c r="L158" s="1456">
        <v>7.5999999999999998E-2</v>
      </c>
      <c r="M158" s="1441"/>
      <c r="N158" s="1441"/>
      <c r="O158" s="1441"/>
      <c r="P158" s="1441"/>
      <c r="Q158" s="1441"/>
      <c r="R158" s="1441"/>
      <c r="S158" s="1441"/>
      <c r="T158" s="1441"/>
      <c r="U158" s="1441"/>
      <c r="V158" s="1441"/>
      <c r="W158" s="1441"/>
      <c r="X158" s="1441"/>
      <c r="Y158" s="1441"/>
      <c r="Z158" s="1441"/>
      <c r="AA158" s="1441"/>
      <c r="AB158" s="1441"/>
      <c r="AC158" s="1441"/>
      <c r="AD158" s="1441"/>
      <c r="AE158" s="1441"/>
      <c r="AF158" s="1441"/>
      <c r="AG158" s="1441"/>
      <c r="AH158" s="1441"/>
    </row>
    <row r="159" spans="1:34">
      <c r="A159" s="1441"/>
      <c r="B159" s="1441"/>
      <c r="C159" s="1441"/>
      <c r="D159" s="1441"/>
      <c r="E159" s="1442"/>
      <c r="F159" s="1441"/>
      <c r="G159" s="1441"/>
      <c r="H159" s="1441"/>
      <c r="I159" s="1441" t="s">
        <v>1549</v>
      </c>
      <c r="J159" s="1456">
        <v>9.0999999999999998E-2</v>
      </c>
      <c r="K159" s="1458">
        <v>20</v>
      </c>
      <c r="L159" s="1456">
        <v>7.5999999999999998E-2</v>
      </c>
      <c r="M159" s="1441"/>
      <c r="N159" s="1441"/>
      <c r="O159" s="1441"/>
      <c r="P159" s="1441"/>
      <c r="Q159" s="1441"/>
      <c r="R159" s="1441"/>
      <c r="S159" s="1441"/>
      <c r="T159" s="1441"/>
      <c r="U159" s="1441"/>
      <c r="V159" s="1441"/>
      <c r="W159" s="1441"/>
      <c r="X159" s="1441"/>
      <c r="Y159" s="1441"/>
      <c r="Z159" s="1441"/>
      <c r="AA159" s="1441"/>
      <c r="AB159" s="1441"/>
      <c r="AC159" s="1441"/>
      <c r="AD159" s="1441"/>
      <c r="AE159" s="1441"/>
      <c r="AF159" s="1441"/>
      <c r="AG159" s="1441"/>
      <c r="AH159" s="1441"/>
    </row>
    <row r="160" spans="1:34">
      <c r="A160" s="1441"/>
      <c r="B160" s="1441"/>
      <c r="C160" s="1441"/>
      <c r="D160" s="1441"/>
      <c r="E160" s="1442"/>
      <c r="F160" s="1441"/>
      <c r="G160" s="1441"/>
      <c r="H160" s="1441"/>
      <c r="I160" s="1441" t="s">
        <v>1552</v>
      </c>
      <c r="J160" s="1456">
        <v>9.0999999999999998E-2</v>
      </c>
      <c r="K160" s="1458">
        <v>20</v>
      </c>
      <c r="L160" s="1456">
        <v>7.5999999999999998E-2</v>
      </c>
      <c r="M160" s="1441"/>
      <c r="N160" s="1441"/>
      <c r="O160" s="1441"/>
      <c r="P160" s="1441"/>
      <c r="Q160" s="1441"/>
      <c r="R160" s="1441"/>
      <c r="S160" s="1441"/>
      <c r="T160" s="1441"/>
      <c r="U160" s="1441"/>
      <c r="V160" s="1441"/>
      <c r="W160" s="1441"/>
      <c r="X160" s="1441"/>
      <c r="Y160" s="1441"/>
      <c r="Z160" s="1441"/>
      <c r="AA160" s="1441"/>
      <c r="AB160" s="1441"/>
      <c r="AC160" s="1441"/>
      <c r="AD160" s="1441"/>
      <c r="AE160" s="1441"/>
      <c r="AF160" s="1441"/>
      <c r="AG160" s="1441"/>
      <c r="AH160" s="1441"/>
    </row>
    <row r="161" spans="1:34">
      <c r="A161" s="1441"/>
      <c r="B161" s="1441"/>
      <c r="C161" s="1441"/>
      <c r="D161" s="1441"/>
      <c r="E161" s="1442"/>
      <c r="F161" s="1441"/>
      <c r="G161" s="1441"/>
      <c r="H161" s="1441"/>
      <c r="I161" s="1441" t="s">
        <v>1555</v>
      </c>
      <c r="J161" s="1456">
        <v>9.0999999999999998E-2</v>
      </c>
      <c r="K161" s="1458">
        <v>20</v>
      </c>
      <c r="L161" s="1456">
        <v>7.5999999999999998E-2</v>
      </c>
      <c r="M161" s="1441"/>
      <c r="N161" s="1441"/>
      <c r="O161" s="1441"/>
      <c r="P161" s="1441"/>
      <c r="Q161" s="1441"/>
      <c r="R161" s="1441"/>
      <c r="S161" s="1441"/>
      <c r="T161" s="1441"/>
      <c r="U161" s="1441"/>
      <c r="V161" s="1441"/>
      <c r="W161" s="1441"/>
      <c r="X161" s="1441"/>
      <c r="Y161" s="1441"/>
      <c r="Z161" s="1441"/>
      <c r="AA161" s="1441"/>
      <c r="AB161" s="1441"/>
      <c r="AC161" s="1441"/>
      <c r="AD161" s="1441"/>
      <c r="AE161" s="1441"/>
      <c r="AF161" s="1441"/>
      <c r="AG161" s="1441"/>
      <c r="AH161" s="1441"/>
    </row>
    <row r="162" spans="1:34">
      <c r="A162" s="1441"/>
      <c r="B162" s="1441"/>
      <c r="C162" s="1441"/>
      <c r="D162" s="1441"/>
      <c r="E162" s="1442"/>
      <c r="F162" s="1441"/>
      <c r="G162" s="1441"/>
      <c r="H162" s="1441"/>
      <c r="I162" s="1441" t="s">
        <v>1558</v>
      </c>
      <c r="J162" s="1456">
        <v>9.0999999999999998E-2</v>
      </c>
      <c r="K162" s="1458">
        <v>20</v>
      </c>
      <c r="L162" s="1456">
        <v>7.5999999999999998E-2</v>
      </c>
      <c r="M162" s="1441"/>
      <c r="N162" s="1441"/>
      <c r="O162" s="1441"/>
      <c r="P162" s="1441"/>
      <c r="Q162" s="1441"/>
      <c r="R162" s="1441"/>
      <c r="S162" s="1441"/>
      <c r="T162" s="1441"/>
      <c r="U162" s="1441"/>
      <c r="V162" s="1441"/>
      <c r="W162" s="1441"/>
      <c r="X162" s="1441"/>
      <c r="Y162" s="1441"/>
      <c r="Z162" s="1441"/>
      <c r="AA162" s="1441"/>
      <c r="AB162" s="1441"/>
      <c r="AC162" s="1441"/>
      <c r="AD162" s="1441"/>
      <c r="AE162" s="1441"/>
      <c r="AF162" s="1441"/>
      <c r="AG162" s="1441"/>
      <c r="AH162" s="1441"/>
    </row>
    <row r="163" spans="1:34">
      <c r="A163" s="1441"/>
      <c r="B163" s="1441"/>
      <c r="C163" s="1441"/>
      <c r="D163" s="1441"/>
      <c r="E163" s="1442"/>
      <c r="F163" s="1441"/>
      <c r="G163" s="1441"/>
      <c r="H163" s="1441"/>
      <c r="I163" s="1441" t="s">
        <v>1561</v>
      </c>
      <c r="J163" s="1456">
        <v>9.0999999999999998E-2</v>
      </c>
      <c r="K163" s="1458">
        <v>20</v>
      </c>
      <c r="L163" s="1456">
        <v>7.5999999999999998E-2</v>
      </c>
      <c r="M163" s="1441"/>
      <c r="N163" s="1441"/>
      <c r="O163" s="1441"/>
      <c r="P163" s="1441"/>
      <c r="Q163" s="1441"/>
      <c r="R163" s="1441"/>
      <c r="S163" s="1441"/>
      <c r="T163" s="1441"/>
      <c r="U163" s="1441"/>
      <c r="V163" s="1441"/>
      <c r="W163" s="1441"/>
      <c r="X163" s="1441"/>
      <c r="Y163" s="1441"/>
      <c r="Z163" s="1441"/>
      <c r="AA163" s="1441"/>
      <c r="AB163" s="1441"/>
      <c r="AC163" s="1441"/>
      <c r="AD163" s="1441"/>
      <c r="AE163" s="1441"/>
      <c r="AF163" s="1441"/>
      <c r="AG163" s="1441"/>
      <c r="AH163" s="1441"/>
    </row>
    <row r="164" spans="1:34">
      <c r="A164" s="1441"/>
      <c r="B164" s="1441"/>
      <c r="C164" s="1441"/>
      <c r="D164" s="1441"/>
      <c r="E164" s="1442"/>
      <c r="F164" s="1441"/>
      <c r="G164" s="1441"/>
      <c r="H164" s="1441"/>
      <c r="I164" s="1441" t="s">
        <v>1564</v>
      </c>
      <c r="J164" s="1456">
        <v>9.0999999999999998E-2</v>
      </c>
      <c r="K164" s="1458">
        <v>20</v>
      </c>
      <c r="L164" s="1456">
        <v>7.5999999999999998E-2</v>
      </c>
      <c r="M164" s="1441"/>
      <c r="N164" s="1441"/>
      <c r="O164" s="1441"/>
      <c r="P164" s="1441"/>
      <c r="Q164" s="1441"/>
      <c r="R164" s="1441"/>
      <c r="S164" s="1441"/>
      <c r="T164" s="1441"/>
      <c r="U164" s="1441"/>
      <c r="V164" s="1441"/>
      <c r="W164" s="1441"/>
      <c r="X164" s="1441"/>
      <c r="Y164" s="1441"/>
      <c r="Z164" s="1441"/>
      <c r="AA164" s="1441"/>
      <c r="AB164" s="1441"/>
      <c r="AC164" s="1441"/>
      <c r="AD164" s="1441"/>
      <c r="AE164" s="1441"/>
      <c r="AF164" s="1441"/>
      <c r="AG164" s="1441"/>
      <c r="AH164" s="1441"/>
    </row>
    <row r="165" spans="1:34">
      <c r="A165" s="1441"/>
      <c r="B165" s="1441"/>
      <c r="C165" s="1441"/>
      <c r="D165" s="1441"/>
      <c r="E165" s="1442"/>
      <c r="F165" s="1441"/>
      <c r="G165" s="1441"/>
      <c r="H165" s="1441"/>
      <c r="I165" s="1441" t="s">
        <v>1567</v>
      </c>
      <c r="J165" s="1456">
        <v>9.0999999999999998E-2</v>
      </c>
      <c r="K165" s="1458">
        <v>20</v>
      </c>
      <c r="L165" s="1456">
        <v>7.5999999999999998E-2</v>
      </c>
      <c r="M165" s="1441"/>
      <c r="N165" s="1441"/>
      <c r="O165" s="1441"/>
      <c r="P165" s="1441"/>
      <c r="Q165" s="1441"/>
      <c r="R165" s="1441"/>
      <c r="S165" s="1441"/>
      <c r="T165" s="1441"/>
      <c r="U165" s="1441"/>
      <c r="V165" s="1441"/>
      <c r="W165" s="1441"/>
      <c r="X165" s="1441"/>
      <c r="Y165" s="1441"/>
      <c r="Z165" s="1441"/>
      <c r="AA165" s="1441"/>
      <c r="AB165" s="1441"/>
      <c r="AC165" s="1441"/>
      <c r="AD165" s="1441"/>
      <c r="AE165" s="1441"/>
      <c r="AF165" s="1441"/>
      <c r="AG165" s="1441"/>
      <c r="AH165" s="1441"/>
    </row>
    <row r="166" spans="1:34">
      <c r="A166" s="1441"/>
      <c r="B166" s="1441"/>
      <c r="C166" s="1441"/>
      <c r="D166" s="1441"/>
      <c r="E166" s="1442"/>
      <c r="F166" s="1441"/>
      <c r="G166" s="1441"/>
      <c r="H166" s="1441"/>
      <c r="I166" s="1441" t="s">
        <v>1570</v>
      </c>
      <c r="J166" s="1456">
        <v>9.0999999999999998E-2</v>
      </c>
      <c r="K166" s="1458">
        <v>20</v>
      </c>
      <c r="L166" s="1456">
        <v>7.5999999999999998E-2</v>
      </c>
      <c r="M166" s="1441"/>
      <c r="N166" s="1441"/>
      <c r="O166" s="1441"/>
      <c r="P166" s="1441"/>
      <c r="Q166" s="1441"/>
      <c r="R166" s="1441"/>
      <c r="S166" s="1441"/>
      <c r="T166" s="1441"/>
      <c r="U166" s="1441"/>
      <c r="V166" s="1441"/>
      <c r="W166" s="1441"/>
      <c r="X166" s="1441"/>
      <c r="Y166" s="1441"/>
      <c r="Z166" s="1441"/>
      <c r="AA166" s="1441"/>
      <c r="AB166" s="1441"/>
      <c r="AC166" s="1441"/>
      <c r="AD166" s="1441"/>
      <c r="AE166" s="1441"/>
      <c r="AF166" s="1441"/>
      <c r="AG166" s="1441"/>
      <c r="AH166" s="1441"/>
    </row>
    <row r="167" spans="1:34">
      <c r="A167" s="1441"/>
      <c r="B167" s="1441"/>
      <c r="C167" s="1441"/>
      <c r="D167" s="1441"/>
      <c r="E167" s="1442"/>
      <c r="F167" s="1441"/>
      <c r="G167" s="1441"/>
      <c r="H167" s="1441"/>
      <c r="I167" s="1441" t="s">
        <v>1573</v>
      </c>
      <c r="J167" s="1456">
        <v>9.0999999999999998E-2</v>
      </c>
      <c r="K167" s="1458">
        <v>20</v>
      </c>
      <c r="L167" s="1456">
        <v>7.5999999999999998E-2</v>
      </c>
      <c r="M167" s="1441"/>
      <c r="N167" s="1441"/>
      <c r="O167" s="1441"/>
      <c r="P167" s="1441"/>
      <c r="Q167" s="1441"/>
      <c r="R167" s="1441"/>
      <c r="S167" s="1441"/>
      <c r="T167" s="1441"/>
      <c r="U167" s="1441"/>
      <c r="V167" s="1441"/>
      <c r="W167" s="1441"/>
      <c r="X167" s="1441"/>
      <c r="Y167" s="1441"/>
      <c r="Z167" s="1441"/>
      <c r="AA167" s="1441"/>
      <c r="AB167" s="1441"/>
      <c r="AC167" s="1441"/>
      <c r="AD167" s="1441"/>
      <c r="AE167" s="1441"/>
      <c r="AF167" s="1441"/>
      <c r="AG167" s="1441"/>
      <c r="AH167" s="1441"/>
    </row>
    <row r="168" spans="1:34">
      <c r="A168" s="1441"/>
      <c r="B168" s="1441"/>
      <c r="C168" s="1441"/>
      <c r="D168" s="1441"/>
      <c r="E168" s="1442"/>
      <c r="F168" s="1441"/>
      <c r="G168" s="1441"/>
      <c r="H168" s="1441"/>
      <c r="I168" s="1441" t="s">
        <v>1576</v>
      </c>
      <c r="J168" s="1456">
        <v>9.0999999999999998E-2</v>
      </c>
      <c r="K168" s="1458">
        <v>20</v>
      </c>
      <c r="L168" s="1456">
        <v>7.5999999999999998E-2</v>
      </c>
      <c r="M168" s="1441"/>
      <c r="N168" s="1441"/>
      <c r="O168" s="1441"/>
      <c r="P168" s="1441"/>
      <c r="Q168" s="1441"/>
      <c r="R168" s="1441"/>
      <c r="S168" s="1441"/>
      <c r="T168" s="1441"/>
      <c r="U168" s="1441"/>
      <c r="V168" s="1441"/>
      <c r="W168" s="1441"/>
      <c r="X168" s="1441"/>
      <c r="Y168" s="1441"/>
      <c r="Z168" s="1441"/>
      <c r="AA168" s="1441"/>
      <c r="AB168" s="1441"/>
      <c r="AC168" s="1441"/>
      <c r="AD168" s="1441"/>
      <c r="AE168" s="1441"/>
      <c r="AF168" s="1441"/>
      <c r="AG168" s="1441"/>
      <c r="AH168" s="1441"/>
    </row>
    <row r="169" spans="1:34">
      <c r="A169" s="1441"/>
      <c r="B169" s="1441"/>
      <c r="C169" s="1441"/>
      <c r="D169" s="1441"/>
      <c r="E169" s="1442"/>
      <c r="F169" s="1441"/>
      <c r="G169" s="1441"/>
      <c r="H169" s="1441"/>
      <c r="I169" s="1441" t="s">
        <v>1578</v>
      </c>
      <c r="J169" s="1456">
        <v>9.0999999999999998E-2</v>
      </c>
      <c r="K169" s="1458">
        <v>20</v>
      </c>
      <c r="L169" s="1456">
        <v>7.5999999999999998E-2</v>
      </c>
      <c r="M169" s="1441"/>
      <c r="N169" s="1441"/>
      <c r="O169" s="1441"/>
      <c r="P169" s="1441"/>
      <c r="Q169" s="1441"/>
      <c r="R169" s="1441"/>
      <c r="S169" s="1441"/>
      <c r="T169" s="1441"/>
      <c r="U169" s="1441"/>
      <c r="V169" s="1441"/>
      <c r="W169" s="1441"/>
      <c r="X169" s="1441"/>
      <c r="Y169" s="1441"/>
      <c r="Z169" s="1441"/>
      <c r="AA169" s="1441"/>
      <c r="AB169" s="1441"/>
      <c r="AC169" s="1441"/>
      <c r="AD169" s="1441"/>
      <c r="AE169" s="1441"/>
      <c r="AF169" s="1441"/>
      <c r="AG169" s="1441"/>
      <c r="AH169" s="1441"/>
    </row>
    <row r="170" spans="1:34">
      <c r="A170" s="1441"/>
      <c r="B170" s="1441"/>
      <c r="C170" s="1441"/>
      <c r="D170" s="1441"/>
      <c r="E170" s="1442"/>
      <c r="F170" s="1441"/>
      <c r="G170" s="1441"/>
      <c r="H170" s="1441"/>
      <c r="I170" s="1441" t="s">
        <v>1581</v>
      </c>
      <c r="J170" s="1456">
        <v>9.0999999999999998E-2</v>
      </c>
      <c r="K170" s="1458">
        <v>20</v>
      </c>
      <c r="L170" s="1456">
        <v>7.5999999999999998E-2</v>
      </c>
      <c r="M170" s="1441"/>
      <c r="N170" s="1441"/>
      <c r="O170" s="1441"/>
      <c r="P170" s="1441"/>
      <c r="Q170" s="1441"/>
      <c r="R170" s="1441"/>
      <c r="S170" s="1441"/>
      <c r="T170" s="1441"/>
      <c r="U170" s="1441"/>
      <c r="V170" s="1441"/>
      <c r="W170" s="1441"/>
      <c r="X170" s="1441"/>
      <c r="Y170" s="1441"/>
      <c r="Z170" s="1441"/>
      <c r="AA170" s="1441"/>
      <c r="AB170" s="1441"/>
      <c r="AC170" s="1441"/>
      <c r="AD170" s="1441"/>
      <c r="AE170" s="1441"/>
      <c r="AF170" s="1441"/>
      <c r="AG170" s="1441"/>
      <c r="AH170" s="1441"/>
    </row>
    <row r="171" spans="1:34">
      <c r="A171" s="1441"/>
      <c r="B171" s="1441"/>
      <c r="C171" s="1441"/>
      <c r="D171" s="1441"/>
      <c r="E171" s="1442"/>
      <c r="F171" s="1441"/>
      <c r="G171" s="1441"/>
      <c r="H171" s="1441"/>
      <c r="I171" s="1441" t="s">
        <v>1584</v>
      </c>
      <c r="J171" s="1456">
        <v>9.0999999999999998E-2</v>
      </c>
      <c r="K171" s="1458">
        <v>20</v>
      </c>
      <c r="L171" s="1456">
        <v>7.5999999999999998E-2</v>
      </c>
      <c r="M171" s="1441"/>
      <c r="N171" s="1441"/>
      <c r="O171" s="1441"/>
      <c r="P171" s="1441"/>
      <c r="Q171" s="1441"/>
      <c r="R171" s="1441"/>
      <c r="S171" s="1441"/>
      <c r="T171" s="1441"/>
      <c r="U171" s="1441"/>
      <c r="V171" s="1441"/>
      <c r="W171" s="1441"/>
      <c r="X171" s="1441"/>
      <c r="Y171" s="1441"/>
      <c r="Z171" s="1441"/>
      <c r="AA171" s="1441"/>
      <c r="AB171" s="1441"/>
      <c r="AC171" s="1441"/>
      <c r="AD171" s="1441"/>
      <c r="AE171" s="1441"/>
      <c r="AF171" s="1441"/>
      <c r="AG171" s="1441"/>
      <c r="AH171" s="1441"/>
    </row>
    <row r="172" spans="1:34">
      <c r="A172" s="1441"/>
      <c r="B172" s="1441"/>
      <c r="C172" s="1441"/>
      <c r="D172" s="1441"/>
      <c r="E172" s="1442"/>
      <c r="F172" s="1441"/>
      <c r="G172" s="1441"/>
      <c r="H172" s="1441"/>
      <c r="I172" s="1441" t="s">
        <v>1587</v>
      </c>
      <c r="J172" s="1456">
        <v>9.0999999999999998E-2</v>
      </c>
      <c r="K172" s="1458">
        <v>20</v>
      </c>
      <c r="L172" s="1456">
        <v>7.5999999999999998E-2</v>
      </c>
      <c r="M172" s="1441"/>
      <c r="N172" s="1441"/>
      <c r="O172" s="1441"/>
      <c r="P172" s="1441"/>
      <c r="Q172" s="1441"/>
      <c r="R172" s="1441"/>
      <c r="S172" s="1441"/>
      <c r="T172" s="1441"/>
      <c r="U172" s="1441"/>
      <c r="V172" s="1441"/>
      <c r="W172" s="1441"/>
      <c r="X172" s="1441"/>
      <c r="Y172" s="1441"/>
      <c r="Z172" s="1441"/>
      <c r="AA172" s="1441"/>
      <c r="AB172" s="1441"/>
      <c r="AC172" s="1441"/>
      <c r="AD172" s="1441"/>
      <c r="AE172" s="1441"/>
      <c r="AF172" s="1441"/>
      <c r="AG172" s="1441"/>
      <c r="AH172" s="1441"/>
    </row>
    <row r="173" spans="1:34">
      <c r="A173" s="1441"/>
      <c r="B173" s="1441"/>
      <c r="C173" s="1441"/>
      <c r="D173" s="1441"/>
      <c r="E173" s="1442"/>
      <c r="F173" s="1441"/>
      <c r="G173" s="1441"/>
      <c r="H173" s="1441"/>
      <c r="I173" s="1441" t="s">
        <v>1590</v>
      </c>
      <c r="J173" s="1456">
        <v>9.0999999999999998E-2</v>
      </c>
      <c r="K173" s="1458">
        <v>20</v>
      </c>
      <c r="L173" s="1456">
        <v>7.5999999999999998E-2</v>
      </c>
      <c r="M173" s="1441"/>
      <c r="N173" s="1441"/>
      <c r="O173" s="1441"/>
      <c r="P173" s="1441"/>
      <c r="Q173" s="1441"/>
      <c r="R173" s="1441"/>
      <c r="S173" s="1441"/>
      <c r="T173" s="1441"/>
      <c r="U173" s="1441"/>
      <c r="V173" s="1441"/>
      <c r="W173" s="1441"/>
      <c r="X173" s="1441"/>
      <c r="Y173" s="1441"/>
      <c r="Z173" s="1441"/>
      <c r="AA173" s="1441"/>
      <c r="AB173" s="1441"/>
      <c r="AC173" s="1441"/>
      <c r="AD173" s="1441"/>
      <c r="AE173" s="1441"/>
      <c r="AF173" s="1441"/>
      <c r="AG173" s="1441"/>
      <c r="AH173" s="1441"/>
    </row>
    <row r="174" spans="1:34">
      <c r="A174" s="1441"/>
      <c r="B174" s="1441"/>
      <c r="C174" s="1441"/>
      <c r="D174" s="1441"/>
      <c r="E174" s="1442"/>
      <c r="F174" s="1441"/>
      <c r="G174" s="1441"/>
      <c r="H174" s="1441"/>
      <c r="I174" s="1441" t="s">
        <v>1593</v>
      </c>
      <c r="J174" s="1456">
        <v>9.0999999999999998E-2</v>
      </c>
      <c r="K174" s="1458">
        <v>20</v>
      </c>
      <c r="L174" s="1456">
        <v>7.5999999999999998E-2</v>
      </c>
      <c r="M174" s="1441"/>
      <c r="N174" s="1441"/>
      <c r="O174" s="1441"/>
      <c r="P174" s="1441"/>
      <c r="Q174" s="1441"/>
      <c r="R174" s="1441"/>
      <c r="S174" s="1441"/>
      <c r="T174" s="1441"/>
      <c r="U174" s="1441"/>
      <c r="V174" s="1441"/>
      <c r="W174" s="1441"/>
      <c r="X174" s="1441"/>
      <c r="Y174" s="1441"/>
      <c r="Z174" s="1441"/>
      <c r="AA174" s="1441"/>
      <c r="AB174" s="1441"/>
      <c r="AC174" s="1441"/>
      <c r="AD174" s="1441"/>
      <c r="AE174" s="1441"/>
      <c r="AF174" s="1441"/>
      <c r="AG174" s="1441"/>
      <c r="AH174" s="1441"/>
    </row>
    <row r="175" spans="1:34">
      <c r="A175" s="1441"/>
      <c r="B175" s="1441"/>
      <c r="C175" s="1441"/>
      <c r="D175" s="1441"/>
      <c r="E175" s="1442"/>
      <c r="F175" s="1441"/>
      <c r="G175" s="1441"/>
      <c r="H175" s="1441"/>
      <c r="I175" s="1441" t="s">
        <v>1596</v>
      </c>
      <c r="J175" s="1456">
        <v>7.6999999999999999E-2</v>
      </c>
      <c r="K175" s="1458">
        <v>20</v>
      </c>
      <c r="L175" s="1456">
        <v>6.2E-2</v>
      </c>
      <c r="M175" s="1441"/>
      <c r="N175" s="1441"/>
      <c r="O175" s="1441"/>
      <c r="P175" s="1441"/>
      <c r="Q175" s="1441"/>
      <c r="R175" s="1441"/>
      <c r="S175" s="1441"/>
      <c r="T175" s="1441"/>
      <c r="U175" s="1441"/>
      <c r="V175" s="1441"/>
      <c r="W175" s="1441"/>
      <c r="X175" s="1441"/>
      <c r="Y175" s="1441"/>
      <c r="Z175" s="1441"/>
      <c r="AA175" s="1441"/>
      <c r="AB175" s="1441"/>
      <c r="AC175" s="1441"/>
      <c r="AD175" s="1441"/>
      <c r="AE175" s="1441"/>
      <c r="AF175" s="1441"/>
      <c r="AG175" s="1441"/>
      <c r="AH175" s="1441"/>
    </row>
    <row r="176" spans="1:34">
      <c r="A176" s="1441"/>
      <c r="B176" s="1441"/>
      <c r="C176" s="1441"/>
      <c r="D176" s="1441"/>
      <c r="E176" s="1442"/>
      <c r="F176" s="1441"/>
      <c r="G176" s="1441"/>
      <c r="H176" s="1441"/>
      <c r="I176" s="1441" t="s">
        <v>1599</v>
      </c>
      <c r="J176" s="1456">
        <v>7.7399999999999997E-2</v>
      </c>
      <c r="K176" s="1458">
        <v>20</v>
      </c>
      <c r="L176" s="1456">
        <v>6.2399999999999997E-2</v>
      </c>
      <c r="M176" s="1441"/>
      <c r="N176" s="1441"/>
      <c r="O176" s="1441"/>
      <c r="P176" s="1441"/>
      <c r="Q176" s="1441"/>
      <c r="R176" s="1441"/>
      <c r="S176" s="1441"/>
      <c r="T176" s="1441"/>
      <c r="U176" s="1441"/>
      <c r="V176" s="1441"/>
      <c r="W176" s="1441"/>
      <c r="X176" s="1441"/>
      <c r="Y176" s="1441"/>
      <c r="Z176" s="1441"/>
      <c r="AA176" s="1441"/>
      <c r="AB176" s="1441"/>
      <c r="AC176" s="1441"/>
      <c r="AD176" s="1441"/>
      <c r="AE176" s="1441"/>
      <c r="AF176" s="1441"/>
      <c r="AG176" s="1441"/>
      <c r="AH176" s="1441"/>
    </row>
    <row r="177" spans="1:34">
      <c r="A177" s="1441"/>
      <c r="B177" s="1441"/>
      <c r="C177" s="1441"/>
      <c r="D177" s="1441"/>
      <c r="E177" s="1442"/>
      <c r="F177" s="1441"/>
      <c r="G177" s="1441"/>
      <c r="H177" s="1441"/>
      <c r="I177" s="1441" t="s">
        <v>1602</v>
      </c>
      <c r="J177" s="1456">
        <v>9.0999999999999998E-2</v>
      </c>
      <c r="K177" s="1458">
        <v>20</v>
      </c>
      <c r="L177" s="1456">
        <v>7.5999999999999998E-2</v>
      </c>
      <c r="M177" s="1441"/>
      <c r="N177" s="1441"/>
      <c r="O177" s="1441"/>
      <c r="P177" s="1441"/>
      <c r="Q177" s="1441"/>
      <c r="R177" s="1441"/>
      <c r="S177" s="1441"/>
      <c r="T177" s="1441"/>
      <c r="U177" s="1441"/>
      <c r="V177" s="1441"/>
      <c r="W177" s="1441"/>
      <c r="X177" s="1441"/>
      <c r="Y177" s="1441"/>
      <c r="Z177" s="1441"/>
      <c r="AA177" s="1441"/>
      <c r="AB177" s="1441"/>
      <c r="AC177" s="1441"/>
      <c r="AD177" s="1441"/>
      <c r="AE177" s="1441"/>
      <c r="AF177" s="1441"/>
      <c r="AG177" s="1441"/>
      <c r="AH177" s="1441"/>
    </row>
    <row r="178" spans="1:34">
      <c r="A178" s="1441"/>
      <c r="B178" s="1441"/>
      <c r="C178" s="1441"/>
      <c r="D178" s="1441"/>
      <c r="E178" s="1442"/>
      <c r="F178" s="1441"/>
      <c r="G178" s="1441"/>
      <c r="H178" s="1441"/>
      <c r="I178" s="1441" t="s">
        <v>1605</v>
      </c>
      <c r="J178" s="1456">
        <v>9.0999999999999998E-2</v>
      </c>
      <c r="K178" s="1458">
        <v>20</v>
      </c>
      <c r="L178" s="1456">
        <v>7.5999999999999998E-2</v>
      </c>
      <c r="M178" s="1441"/>
      <c r="N178" s="1441"/>
      <c r="O178" s="1441"/>
      <c r="P178" s="1441"/>
      <c r="Q178" s="1441"/>
      <c r="R178" s="1441"/>
      <c r="S178" s="1441"/>
      <c r="T178" s="1441"/>
      <c r="U178" s="1441"/>
      <c r="V178" s="1441"/>
      <c r="W178" s="1441"/>
      <c r="X178" s="1441"/>
      <c r="Y178" s="1441"/>
      <c r="Z178" s="1441"/>
      <c r="AA178" s="1441"/>
      <c r="AB178" s="1441"/>
      <c r="AC178" s="1441"/>
      <c r="AD178" s="1441"/>
      <c r="AE178" s="1441"/>
      <c r="AF178" s="1441"/>
      <c r="AG178" s="1441"/>
      <c r="AH178" s="1441"/>
    </row>
    <row r="179" spans="1:34">
      <c r="A179" s="1441"/>
      <c r="B179" s="1441"/>
      <c r="C179" s="1441"/>
      <c r="D179" s="1441"/>
      <c r="E179" s="1442"/>
      <c r="F179" s="1441"/>
      <c r="G179" s="1441"/>
      <c r="H179" s="1441"/>
      <c r="I179" s="1441" t="s">
        <v>1608</v>
      </c>
      <c r="J179" s="1456">
        <v>9.0999999999999998E-2</v>
      </c>
      <c r="K179" s="1458">
        <v>20</v>
      </c>
      <c r="L179" s="1456">
        <v>7.5999999999999998E-2</v>
      </c>
      <c r="M179" s="1441"/>
      <c r="N179" s="1441"/>
      <c r="O179" s="1441"/>
      <c r="P179" s="1441"/>
      <c r="Q179" s="1441"/>
      <c r="R179" s="1441"/>
      <c r="S179" s="1441"/>
      <c r="T179" s="1441"/>
      <c r="U179" s="1441"/>
      <c r="V179" s="1441"/>
      <c r="W179" s="1441"/>
      <c r="X179" s="1441"/>
      <c r="Y179" s="1441"/>
      <c r="Z179" s="1441"/>
      <c r="AA179" s="1441"/>
      <c r="AB179" s="1441"/>
      <c r="AC179" s="1441"/>
      <c r="AD179" s="1441"/>
      <c r="AE179" s="1441"/>
      <c r="AF179" s="1441"/>
      <c r="AG179" s="1441"/>
      <c r="AH179" s="1441"/>
    </row>
    <row r="180" spans="1:34">
      <c r="A180" s="1441"/>
      <c r="B180" s="1441"/>
      <c r="C180" s="1441"/>
      <c r="D180" s="1441"/>
      <c r="E180" s="1442"/>
      <c r="F180" s="1441"/>
      <c r="G180" s="1441"/>
      <c r="H180" s="1441"/>
      <c r="I180" s="1441" t="s">
        <v>1611</v>
      </c>
      <c r="J180" s="1456">
        <v>9.0999999999999998E-2</v>
      </c>
      <c r="K180" s="1458">
        <v>20</v>
      </c>
      <c r="L180" s="1456">
        <v>7.5999999999999998E-2</v>
      </c>
      <c r="M180" s="1441"/>
      <c r="N180" s="1441"/>
      <c r="O180" s="1441"/>
      <c r="P180" s="1441"/>
      <c r="Q180" s="1441"/>
      <c r="R180" s="1441"/>
      <c r="S180" s="1441"/>
      <c r="T180" s="1441"/>
      <c r="U180" s="1441"/>
      <c r="V180" s="1441"/>
      <c r="W180" s="1441"/>
      <c r="X180" s="1441"/>
      <c r="Y180" s="1441"/>
      <c r="Z180" s="1441"/>
      <c r="AA180" s="1441"/>
      <c r="AB180" s="1441"/>
      <c r="AC180" s="1441"/>
      <c r="AD180" s="1441"/>
      <c r="AE180" s="1441"/>
      <c r="AF180" s="1441"/>
      <c r="AG180" s="1441"/>
      <c r="AH180" s="1441"/>
    </row>
    <row r="181" spans="1:34">
      <c r="A181" s="1441"/>
      <c r="B181" s="1441"/>
      <c r="C181" s="1441"/>
      <c r="D181" s="1441"/>
      <c r="E181" s="1442"/>
      <c r="F181" s="1441"/>
      <c r="G181" s="1441"/>
      <c r="H181" s="1441"/>
      <c r="I181" s="1441" t="s">
        <v>1614</v>
      </c>
      <c r="J181" s="1456">
        <v>9.0999999999999998E-2</v>
      </c>
      <c r="K181" s="1458">
        <v>20</v>
      </c>
      <c r="L181" s="1456">
        <v>7.5999999999999998E-2</v>
      </c>
      <c r="M181" s="1441"/>
      <c r="N181" s="1441"/>
      <c r="O181" s="1441"/>
      <c r="P181" s="1441"/>
      <c r="Q181" s="1441"/>
      <c r="R181" s="1441"/>
      <c r="S181" s="1441"/>
      <c r="T181" s="1441"/>
      <c r="U181" s="1441"/>
      <c r="V181" s="1441"/>
      <c r="W181" s="1441"/>
      <c r="X181" s="1441"/>
      <c r="Y181" s="1441"/>
      <c r="Z181" s="1441"/>
      <c r="AA181" s="1441"/>
      <c r="AB181" s="1441"/>
      <c r="AC181" s="1441"/>
      <c r="AD181" s="1441"/>
      <c r="AE181" s="1441"/>
      <c r="AF181" s="1441"/>
      <c r="AG181" s="1441"/>
      <c r="AH181" s="1441"/>
    </row>
    <row r="182" spans="1:34">
      <c r="A182" s="1441"/>
      <c r="B182" s="1441"/>
      <c r="C182" s="1441"/>
      <c r="D182" s="1441"/>
      <c r="E182" s="1442"/>
      <c r="F182" s="1441"/>
      <c r="G182" s="1441"/>
      <c r="H182" s="1441"/>
      <c r="I182" s="1441" t="s">
        <v>1617</v>
      </c>
      <c r="J182" s="1456">
        <v>9.0999999999999998E-2</v>
      </c>
      <c r="K182" s="1458">
        <v>20</v>
      </c>
      <c r="L182" s="1456">
        <v>7.5999999999999998E-2</v>
      </c>
      <c r="M182" s="1441"/>
      <c r="N182" s="1441"/>
      <c r="O182" s="1441"/>
      <c r="P182" s="1441"/>
      <c r="Q182" s="1441"/>
      <c r="R182" s="1441"/>
      <c r="S182" s="1441"/>
      <c r="T182" s="1441"/>
      <c r="U182" s="1441"/>
      <c r="V182" s="1441"/>
      <c r="W182" s="1441"/>
      <c r="X182" s="1441"/>
      <c r="Y182" s="1441"/>
      <c r="Z182" s="1441"/>
      <c r="AA182" s="1441"/>
      <c r="AB182" s="1441"/>
      <c r="AC182" s="1441"/>
      <c r="AD182" s="1441"/>
      <c r="AE182" s="1441"/>
      <c r="AF182" s="1441"/>
      <c r="AG182" s="1441"/>
      <c r="AH182" s="1441"/>
    </row>
    <row r="183" spans="1:34">
      <c r="A183" s="1441"/>
      <c r="B183" s="1441"/>
      <c r="C183" s="1441"/>
      <c r="D183" s="1441"/>
      <c r="E183" s="1442"/>
      <c r="F183" s="1441"/>
      <c r="G183" s="1441"/>
      <c r="H183" s="1441"/>
      <c r="I183" s="1441" t="s">
        <v>1620</v>
      </c>
      <c r="J183" s="1456">
        <v>9.0999999999999998E-2</v>
      </c>
      <c r="K183" s="1458">
        <v>20</v>
      </c>
      <c r="L183" s="1456">
        <v>7.5999999999999998E-2</v>
      </c>
      <c r="M183" s="1441"/>
      <c r="N183" s="1441"/>
      <c r="O183" s="1441"/>
      <c r="P183" s="1441"/>
      <c r="Q183" s="1441"/>
      <c r="R183" s="1441"/>
      <c r="S183" s="1441"/>
      <c r="T183" s="1441"/>
      <c r="U183" s="1441"/>
      <c r="V183" s="1441"/>
      <c r="W183" s="1441"/>
      <c r="X183" s="1441"/>
      <c r="Y183" s="1441"/>
      <c r="Z183" s="1441"/>
      <c r="AA183" s="1441"/>
      <c r="AB183" s="1441"/>
      <c r="AC183" s="1441"/>
      <c r="AD183" s="1441"/>
      <c r="AE183" s="1441"/>
      <c r="AF183" s="1441"/>
      <c r="AG183" s="1441"/>
      <c r="AH183" s="1441"/>
    </row>
    <row r="184" spans="1:34">
      <c r="A184" s="1441"/>
      <c r="B184" s="1441"/>
      <c r="C184" s="1441"/>
      <c r="D184" s="1441"/>
      <c r="E184" s="1442"/>
      <c r="F184" s="1441"/>
      <c r="G184" s="1441"/>
      <c r="H184" s="1441"/>
      <c r="I184" s="1441" t="s">
        <v>1623</v>
      </c>
      <c r="J184" s="1456">
        <v>9.0999999999999998E-2</v>
      </c>
      <c r="K184" s="1458">
        <v>20</v>
      </c>
      <c r="L184" s="1456">
        <v>7.5999999999999998E-2</v>
      </c>
      <c r="M184" s="1441"/>
      <c r="N184" s="1441"/>
      <c r="O184" s="1441"/>
      <c r="P184" s="1441"/>
      <c r="Q184" s="1441"/>
      <c r="R184" s="1441"/>
      <c r="S184" s="1441"/>
      <c r="T184" s="1441"/>
      <c r="U184" s="1441"/>
      <c r="V184" s="1441"/>
      <c r="W184" s="1441"/>
      <c r="X184" s="1441"/>
      <c r="Y184" s="1441"/>
      <c r="Z184" s="1441"/>
      <c r="AA184" s="1441"/>
      <c r="AB184" s="1441"/>
      <c r="AC184" s="1441"/>
      <c r="AD184" s="1441"/>
      <c r="AE184" s="1441"/>
      <c r="AF184" s="1441"/>
      <c r="AG184" s="1441"/>
      <c r="AH184" s="1441"/>
    </row>
    <row r="185" spans="1:34">
      <c r="A185" s="1441"/>
      <c r="B185" s="1441"/>
      <c r="C185" s="1441"/>
      <c r="D185" s="1441"/>
      <c r="E185" s="1442"/>
      <c r="F185" s="1441"/>
      <c r="G185" s="1441"/>
      <c r="H185" s="1441"/>
      <c r="I185" s="1441" t="s">
        <v>1626</v>
      </c>
      <c r="J185" s="1456">
        <v>9.0999999999999998E-2</v>
      </c>
      <c r="K185" s="1458">
        <v>20</v>
      </c>
      <c r="L185" s="1456">
        <v>7.5999999999999998E-2</v>
      </c>
      <c r="M185" s="1441"/>
      <c r="N185" s="1441"/>
      <c r="O185" s="1441"/>
      <c r="P185" s="1441"/>
      <c r="Q185" s="1441"/>
      <c r="R185" s="1441"/>
      <c r="S185" s="1441"/>
      <c r="T185" s="1441"/>
      <c r="U185" s="1441"/>
      <c r="V185" s="1441"/>
      <c r="W185" s="1441"/>
      <c r="X185" s="1441"/>
      <c r="Y185" s="1441"/>
      <c r="Z185" s="1441"/>
      <c r="AA185" s="1441"/>
      <c r="AB185" s="1441"/>
      <c r="AC185" s="1441"/>
      <c r="AD185" s="1441"/>
      <c r="AE185" s="1441"/>
      <c r="AF185" s="1441"/>
      <c r="AG185" s="1441"/>
      <c r="AH185" s="1441"/>
    </row>
    <row r="186" spans="1:34">
      <c r="A186" s="1441"/>
      <c r="B186" s="1441"/>
      <c r="C186" s="1441"/>
      <c r="D186" s="1441"/>
      <c r="E186" s="1442"/>
      <c r="F186" s="1441"/>
      <c r="G186" s="1441"/>
      <c r="H186" s="1441"/>
      <c r="I186" s="1441" t="s">
        <v>1629</v>
      </c>
      <c r="J186" s="1456">
        <v>0.10639999999999999</v>
      </c>
      <c r="K186" s="1458">
        <v>20</v>
      </c>
      <c r="L186" s="1456">
        <v>9.1399999999999995E-2</v>
      </c>
      <c r="M186" s="1441"/>
      <c r="N186" s="1441"/>
      <c r="O186" s="1441"/>
      <c r="P186" s="1441"/>
      <c r="Q186" s="1441"/>
      <c r="R186" s="1441"/>
      <c r="S186" s="1441"/>
      <c r="T186" s="1441"/>
      <c r="U186" s="1441"/>
      <c r="V186" s="1441"/>
      <c r="W186" s="1441"/>
      <c r="X186" s="1441"/>
      <c r="Y186" s="1441"/>
      <c r="Z186" s="1441"/>
      <c r="AA186" s="1441"/>
      <c r="AB186" s="1441"/>
      <c r="AC186" s="1441"/>
      <c r="AD186" s="1441"/>
      <c r="AE186" s="1441"/>
      <c r="AF186" s="1441"/>
      <c r="AG186" s="1441"/>
      <c r="AH186" s="1441"/>
    </row>
    <row r="187" spans="1:34">
      <c r="A187" s="1441"/>
      <c r="B187" s="1441"/>
      <c r="C187" s="1441"/>
      <c r="D187" s="1441"/>
      <c r="E187" s="1442"/>
      <c r="F187" s="1441"/>
      <c r="G187" s="1441"/>
      <c r="H187" s="1441"/>
      <c r="I187" s="1441" t="s">
        <v>1632</v>
      </c>
      <c r="J187" s="1456">
        <v>9.0999999999999998E-2</v>
      </c>
      <c r="K187" s="1458">
        <v>20</v>
      </c>
      <c r="L187" s="1456">
        <v>7.5999999999999998E-2</v>
      </c>
      <c r="M187" s="1441"/>
      <c r="N187" s="1441"/>
      <c r="O187" s="1441"/>
      <c r="P187" s="1441"/>
      <c r="Q187" s="1441"/>
      <c r="R187" s="1441"/>
      <c r="S187" s="1441"/>
      <c r="T187" s="1441"/>
      <c r="U187" s="1441"/>
      <c r="V187" s="1441"/>
      <c r="W187" s="1441"/>
      <c r="X187" s="1441"/>
      <c r="Y187" s="1441"/>
      <c r="Z187" s="1441"/>
      <c r="AA187" s="1441"/>
      <c r="AB187" s="1441"/>
      <c r="AC187" s="1441"/>
      <c r="AD187" s="1441"/>
      <c r="AE187" s="1441"/>
      <c r="AF187" s="1441"/>
      <c r="AG187" s="1441"/>
      <c r="AH187" s="1441"/>
    </row>
    <row r="188" spans="1:34">
      <c r="A188" s="1441"/>
      <c r="B188" s="1441"/>
      <c r="C188" s="1441"/>
      <c r="D188" s="1441"/>
      <c r="E188" s="1442"/>
      <c r="F188" s="1441"/>
      <c r="G188" s="1441"/>
      <c r="H188" s="1441"/>
      <c r="I188" s="1441" t="s">
        <v>1635</v>
      </c>
      <c r="J188" s="1456">
        <v>9.1300000000000006E-2</v>
      </c>
      <c r="K188" s="1458">
        <v>20</v>
      </c>
      <c r="L188" s="1456">
        <v>7.6300000000000007E-2</v>
      </c>
      <c r="M188" s="1441"/>
      <c r="N188" s="1441"/>
      <c r="O188" s="1441"/>
      <c r="P188" s="1441"/>
      <c r="Q188" s="1441"/>
      <c r="R188" s="1441"/>
      <c r="S188" s="1441"/>
      <c r="T188" s="1441"/>
      <c r="U188" s="1441"/>
      <c r="V188" s="1441"/>
      <c r="W188" s="1441"/>
      <c r="X188" s="1441"/>
      <c r="Y188" s="1441"/>
      <c r="Z188" s="1441"/>
      <c r="AA188" s="1441"/>
      <c r="AB188" s="1441"/>
      <c r="AC188" s="1441"/>
      <c r="AD188" s="1441"/>
      <c r="AE188" s="1441"/>
      <c r="AF188" s="1441"/>
      <c r="AG188" s="1441"/>
      <c r="AH188" s="1441"/>
    </row>
    <row r="189" spans="1:34">
      <c r="A189" s="1441"/>
      <c r="B189" s="1441"/>
      <c r="C189" s="1441"/>
      <c r="D189" s="1441"/>
      <c r="E189" s="1442"/>
      <c r="F189" s="1441"/>
      <c r="G189" s="1441"/>
      <c r="H189" s="1441"/>
      <c r="I189" s="1441" t="s">
        <v>1638</v>
      </c>
      <c r="J189" s="1456">
        <v>9.0999999999999998E-2</v>
      </c>
      <c r="K189" s="1458">
        <v>20</v>
      </c>
      <c r="L189" s="1456">
        <v>7.5999999999999998E-2</v>
      </c>
      <c r="M189" s="1441"/>
      <c r="N189" s="1441"/>
      <c r="O189" s="1441"/>
      <c r="P189" s="1441"/>
      <c r="Q189" s="1441"/>
      <c r="R189" s="1441"/>
      <c r="S189" s="1441"/>
      <c r="T189" s="1441"/>
      <c r="U189" s="1441"/>
      <c r="V189" s="1441"/>
      <c r="W189" s="1441"/>
      <c r="X189" s="1441"/>
      <c r="Y189" s="1441"/>
      <c r="Z189" s="1441"/>
      <c r="AA189" s="1441"/>
      <c r="AB189" s="1441"/>
      <c r="AC189" s="1441"/>
      <c r="AD189" s="1441"/>
      <c r="AE189" s="1441"/>
      <c r="AF189" s="1441"/>
      <c r="AG189" s="1441"/>
      <c r="AH189" s="1441"/>
    </row>
    <row r="190" spans="1:34">
      <c r="A190" s="1441"/>
      <c r="B190" s="1441"/>
      <c r="C190" s="1441"/>
      <c r="D190" s="1441"/>
      <c r="E190" s="1442"/>
      <c r="F190" s="1441"/>
      <c r="G190" s="1441"/>
      <c r="H190" s="1441"/>
      <c r="I190" s="1441" t="s">
        <v>1641</v>
      </c>
      <c r="J190" s="1456">
        <v>9.0999999999999998E-2</v>
      </c>
      <c r="K190" s="1458">
        <v>20</v>
      </c>
      <c r="L190" s="1456">
        <v>7.5999999999999998E-2</v>
      </c>
      <c r="M190" s="1441"/>
      <c r="N190" s="1441"/>
      <c r="O190" s="1441"/>
      <c r="P190" s="1441"/>
      <c r="Q190" s="1441"/>
      <c r="R190" s="1441"/>
      <c r="S190" s="1441"/>
      <c r="T190" s="1441"/>
      <c r="U190" s="1441"/>
      <c r="V190" s="1441"/>
      <c r="W190" s="1441"/>
      <c r="X190" s="1441"/>
      <c r="Y190" s="1441"/>
      <c r="Z190" s="1441"/>
      <c r="AA190" s="1441"/>
      <c r="AB190" s="1441"/>
      <c r="AC190" s="1441"/>
      <c r="AD190" s="1441"/>
      <c r="AE190" s="1441"/>
      <c r="AF190" s="1441"/>
      <c r="AG190" s="1441"/>
      <c r="AH190" s="1441"/>
    </row>
    <row r="191" spans="1:34">
      <c r="A191" s="1441"/>
      <c r="B191" s="1441"/>
      <c r="C191" s="1441"/>
      <c r="D191" s="1441"/>
      <c r="E191" s="1442"/>
      <c r="F191" s="1441"/>
      <c r="G191" s="1441"/>
      <c r="H191" s="1441"/>
      <c r="I191" s="1441" t="s">
        <v>1644</v>
      </c>
      <c r="J191" s="1456">
        <v>9.0999999999999998E-2</v>
      </c>
      <c r="K191" s="1458">
        <v>20</v>
      </c>
      <c r="L191" s="1456">
        <v>7.5999999999999998E-2</v>
      </c>
      <c r="M191" s="1441"/>
      <c r="N191" s="1441"/>
      <c r="O191" s="1441"/>
      <c r="P191" s="1441"/>
      <c r="Q191" s="1441"/>
      <c r="R191" s="1441"/>
      <c r="S191" s="1441"/>
      <c r="T191" s="1441"/>
      <c r="U191" s="1441"/>
      <c r="V191" s="1441"/>
      <c r="W191" s="1441"/>
      <c r="X191" s="1441"/>
      <c r="Y191" s="1441"/>
      <c r="Z191" s="1441"/>
      <c r="AA191" s="1441"/>
      <c r="AB191" s="1441"/>
      <c r="AC191" s="1441"/>
      <c r="AD191" s="1441"/>
      <c r="AE191" s="1441"/>
      <c r="AF191" s="1441"/>
      <c r="AG191" s="1441"/>
      <c r="AH191" s="1441"/>
    </row>
    <row r="192" spans="1:34">
      <c r="A192" s="1441"/>
      <c r="B192" s="1441"/>
      <c r="C192" s="1441"/>
      <c r="D192" s="1441"/>
      <c r="E192" s="1442"/>
      <c r="F192" s="1441"/>
      <c r="G192" s="1441"/>
      <c r="H192" s="1441"/>
      <c r="I192" s="1441" t="s">
        <v>1647</v>
      </c>
      <c r="J192" s="1456">
        <v>9.0999999999999998E-2</v>
      </c>
      <c r="K192" s="1458">
        <v>20</v>
      </c>
      <c r="L192" s="1456">
        <v>7.5999999999999998E-2</v>
      </c>
      <c r="M192" s="1441"/>
      <c r="N192" s="1441"/>
      <c r="O192" s="1441"/>
      <c r="P192" s="1441"/>
      <c r="Q192" s="1441"/>
      <c r="R192" s="1441"/>
      <c r="S192" s="1441"/>
      <c r="T192" s="1441"/>
      <c r="U192" s="1441"/>
      <c r="V192" s="1441"/>
      <c r="W192" s="1441"/>
      <c r="X192" s="1441"/>
      <c r="Y192" s="1441"/>
      <c r="Z192" s="1441"/>
      <c r="AA192" s="1441"/>
      <c r="AB192" s="1441"/>
      <c r="AC192" s="1441"/>
      <c r="AD192" s="1441"/>
      <c r="AE192" s="1441"/>
      <c r="AF192" s="1441"/>
      <c r="AG192" s="1441"/>
      <c r="AH192" s="1441"/>
    </row>
    <row r="193" spans="1:34">
      <c r="A193" s="1441"/>
      <c r="B193" s="1441"/>
      <c r="C193" s="1441"/>
      <c r="D193" s="1441"/>
      <c r="E193" s="1442"/>
      <c r="F193" s="1441"/>
      <c r="G193" s="1441"/>
      <c r="H193" s="1441"/>
      <c r="I193" s="1441" t="s">
        <v>1650</v>
      </c>
      <c r="J193" s="1456">
        <v>9.7000000000000003E-2</v>
      </c>
      <c r="K193" s="1458">
        <v>20</v>
      </c>
      <c r="L193" s="1456">
        <v>8.2000000000000003E-2</v>
      </c>
      <c r="M193" s="1441"/>
      <c r="N193" s="1441"/>
      <c r="O193" s="1441"/>
      <c r="P193" s="1441"/>
      <c r="Q193" s="1441"/>
      <c r="R193" s="1441"/>
      <c r="S193" s="1441"/>
      <c r="T193" s="1441"/>
      <c r="U193" s="1441"/>
      <c r="V193" s="1441"/>
      <c r="W193" s="1441"/>
      <c r="X193" s="1441"/>
      <c r="Y193" s="1441"/>
      <c r="Z193" s="1441"/>
      <c r="AA193" s="1441"/>
      <c r="AB193" s="1441"/>
      <c r="AC193" s="1441"/>
      <c r="AD193" s="1441"/>
      <c r="AE193" s="1441"/>
      <c r="AF193" s="1441"/>
      <c r="AG193" s="1441"/>
      <c r="AH193" s="1441"/>
    </row>
    <row r="194" spans="1:34">
      <c r="A194" s="1441"/>
      <c r="B194" s="1441"/>
      <c r="C194" s="1441"/>
      <c r="D194" s="1441"/>
      <c r="E194" s="1442"/>
      <c r="F194" s="1441"/>
      <c r="G194" s="1441"/>
      <c r="H194" s="1441"/>
      <c r="I194" s="1441" t="s">
        <v>1653</v>
      </c>
      <c r="J194" s="1456">
        <v>9.0999999999999998E-2</v>
      </c>
      <c r="K194" s="1458">
        <v>20</v>
      </c>
      <c r="L194" s="1456">
        <v>7.5999999999999998E-2</v>
      </c>
      <c r="M194" s="1441"/>
      <c r="N194" s="1441"/>
      <c r="O194" s="1441"/>
      <c r="P194" s="1441"/>
      <c r="Q194" s="1441"/>
      <c r="R194" s="1441"/>
      <c r="S194" s="1441"/>
      <c r="T194" s="1441"/>
      <c r="U194" s="1441"/>
      <c r="V194" s="1441"/>
      <c r="W194" s="1441"/>
      <c r="X194" s="1441"/>
      <c r="Y194" s="1441"/>
      <c r="Z194" s="1441"/>
      <c r="AA194" s="1441"/>
      <c r="AB194" s="1441"/>
      <c r="AC194" s="1441"/>
      <c r="AD194" s="1441"/>
      <c r="AE194" s="1441"/>
      <c r="AF194" s="1441"/>
      <c r="AG194" s="1441"/>
      <c r="AH194" s="1441"/>
    </row>
    <row r="195" spans="1:34">
      <c r="A195" s="1441"/>
      <c r="B195" s="1441"/>
      <c r="C195" s="1441"/>
      <c r="D195" s="1441"/>
      <c r="E195" s="1442"/>
      <c r="F195" s="1441"/>
      <c r="G195" s="1441"/>
      <c r="H195" s="1441"/>
      <c r="I195" s="1441" t="s">
        <v>1656</v>
      </c>
      <c r="J195" s="1456">
        <v>9.0999999999999998E-2</v>
      </c>
      <c r="K195" s="1458">
        <v>20</v>
      </c>
      <c r="L195" s="1456">
        <v>7.5999999999999998E-2</v>
      </c>
      <c r="M195" s="1441"/>
      <c r="N195" s="1441"/>
      <c r="O195" s="1441"/>
      <c r="P195" s="1441"/>
      <c r="Q195" s="1441"/>
      <c r="R195" s="1441"/>
      <c r="S195" s="1441"/>
      <c r="T195" s="1441"/>
      <c r="U195" s="1441"/>
      <c r="V195" s="1441"/>
      <c r="W195" s="1441"/>
      <c r="X195" s="1441"/>
      <c r="Y195" s="1441"/>
      <c r="Z195" s="1441"/>
      <c r="AA195" s="1441"/>
      <c r="AB195" s="1441"/>
      <c r="AC195" s="1441"/>
      <c r="AD195" s="1441"/>
      <c r="AE195" s="1441"/>
      <c r="AF195" s="1441"/>
      <c r="AG195" s="1441"/>
      <c r="AH195" s="1441"/>
    </row>
    <row r="196" spans="1:34">
      <c r="A196" s="1441"/>
      <c r="B196" s="1441"/>
      <c r="C196" s="1441"/>
      <c r="D196" s="1441"/>
      <c r="E196" s="1442"/>
      <c r="F196" s="1441"/>
      <c r="G196" s="1441"/>
      <c r="H196" s="1441"/>
      <c r="I196" s="1441" t="s">
        <v>1659</v>
      </c>
      <c r="J196" s="1456">
        <v>9.0999999999999998E-2</v>
      </c>
      <c r="K196" s="1458">
        <v>20</v>
      </c>
      <c r="L196" s="1456">
        <v>7.5999999999999998E-2</v>
      </c>
      <c r="M196" s="1441"/>
      <c r="N196" s="1441"/>
      <c r="O196" s="1441"/>
      <c r="P196" s="1441"/>
      <c r="Q196" s="1441"/>
      <c r="R196" s="1441"/>
      <c r="S196" s="1441"/>
      <c r="T196" s="1441"/>
      <c r="U196" s="1441"/>
      <c r="V196" s="1441"/>
      <c r="W196" s="1441"/>
      <c r="X196" s="1441"/>
      <c r="Y196" s="1441"/>
      <c r="Z196" s="1441"/>
      <c r="AA196" s="1441"/>
      <c r="AB196" s="1441"/>
      <c r="AC196" s="1441"/>
      <c r="AD196" s="1441"/>
      <c r="AE196" s="1441"/>
      <c r="AF196" s="1441"/>
      <c r="AG196" s="1441"/>
      <c r="AH196" s="1441"/>
    </row>
    <row r="197" spans="1:34">
      <c r="A197" s="1441"/>
      <c r="B197" s="1441"/>
      <c r="C197" s="1441"/>
      <c r="D197" s="1441"/>
      <c r="E197" s="1442"/>
      <c r="F197" s="1441"/>
      <c r="G197" s="1441"/>
      <c r="H197" s="1441"/>
      <c r="I197" s="1441" t="s">
        <v>1662</v>
      </c>
      <c r="J197" s="1456">
        <v>9.0999999999999998E-2</v>
      </c>
      <c r="K197" s="1458">
        <v>20</v>
      </c>
      <c r="L197" s="1456">
        <v>7.5999999999999998E-2</v>
      </c>
      <c r="M197" s="1441"/>
      <c r="N197" s="1441"/>
      <c r="O197" s="1441"/>
      <c r="P197" s="1441"/>
      <c r="Q197" s="1441"/>
      <c r="R197" s="1441"/>
      <c r="S197" s="1441"/>
      <c r="T197" s="1441"/>
      <c r="U197" s="1441"/>
      <c r="V197" s="1441"/>
      <c r="W197" s="1441"/>
      <c r="X197" s="1441"/>
      <c r="Y197" s="1441"/>
      <c r="Z197" s="1441"/>
      <c r="AA197" s="1441"/>
      <c r="AB197" s="1441"/>
      <c r="AC197" s="1441"/>
      <c r="AD197" s="1441"/>
      <c r="AE197" s="1441"/>
      <c r="AF197" s="1441"/>
      <c r="AG197" s="1441"/>
      <c r="AH197" s="1441"/>
    </row>
    <row r="198" spans="1:34">
      <c r="A198" s="1441"/>
      <c r="B198" s="1441"/>
      <c r="C198" s="1441"/>
      <c r="D198" s="1441"/>
      <c r="E198" s="1442"/>
      <c r="F198" s="1441"/>
      <c r="G198" s="1441"/>
      <c r="H198" s="1441"/>
      <c r="I198" s="1441" t="s">
        <v>1665</v>
      </c>
      <c r="J198" s="1456">
        <v>0.1057</v>
      </c>
      <c r="K198" s="1458">
        <v>20</v>
      </c>
      <c r="L198" s="1456">
        <v>9.0700000000000003E-2</v>
      </c>
      <c r="M198" s="1441"/>
      <c r="N198" s="1441"/>
      <c r="O198" s="1441"/>
      <c r="P198" s="1441"/>
      <c r="Q198" s="1441"/>
      <c r="R198" s="1441"/>
      <c r="S198" s="1441"/>
      <c r="T198" s="1441"/>
      <c r="U198" s="1441"/>
      <c r="V198" s="1441"/>
      <c r="W198" s="1441"/>
      <c r="X198" s="1441"/>
      <c r="Y198" s="1441"/>
      <c r="Z198" s="1441"/>
      <c r="AA198" s="1441"/>
      <c r="AB198" s="1441"/>
      <c r="AC198" s="1441"/>
      <c r="AD198" s="1441"/>
      <c r="AE198" s="1441"/>
      <c r="AF198" s="1441"/>
      <c r="AG198" s="1441"/>
      <c r="AH198" s="1441"/>
    </row>
    <row r="199" spans="1:34">
      <c r="A199" s="1441"/>
      <c r="B199" s="1441"/>
      <c r="C199" s="1441"/>
      <c r="D199" s="1441"/>
      <c r="E199" s="1442"/>
      <c r="F199" s="1441"/>
      <c r="G199" s="1441"/>
      <c r="H199" s="1441"/>
      <c r="I199" s="1441" t="s">
        <v>1668</v>
      </c>
      <c r="J199" s="1456">
        <v>9.0999999999999998E-2</v>
      </c>
      <c r="K199" s="1458">
        <v>20</v>
      </c>
      <c r="L199" s="1456">
        <v>7.5999999999999998E-2</v>
      </c>
      <c r="M199" s="1441"/>
      <c r="N199" s="1441"/>
      <c r="O199" s="1441"/>
      <c r="P199" s="1441"/>
      <c r="Q199" s="1441"/>
      <c r="R199" s="1441"/>
      <c r="S199" s="1441"/>
      <c r="T199" s="1441"/>
      <c r="U199" s="1441"/>
      <c r="V199" s="1441"/>
      <c r="W199" s="1441"/>
      <c r="X199" s="1441"/>
      <c r="Y199" s="1441"/>
      <c r="Z199" s="1441"/>
      <c r="AA199" s="1441"/>
      <c r="AB199" s="1441"/>
      <c r="AC199" s="1441"/>
      <c r="AD199" s="1441"/>
      <c r="AE199" s="1441"/>
      <c r="AF199" s="1441"/>
      <c r="AG199" s="1441"/>
      <c r="AH199" s="1441"/>
    </row>
    <row r="200" spans="1:34">
      <c r="A200" s="1441"/>
      <c r="B200" s="1441"/>
      <c r="C200" s="1441"/>
      <c r="D200" s="1441"/>
      <c r="E200" s="1442"/>
      <c r="F200" s="1441"/>
      <c r="G200" s="1441"/>
      <c r="H200" s="1441"/>
      <c r="I200" s="1441" t="s">
        <v>785</v>
      </c>
      <c r="J200" s="1456">
        <v>9.7500000000000003E-2</v>
      </c>
      <c r="K200" s="1458">
        <v>20</v>
      </c>
      <c r="L200" s="1456">
        <v>8.2500000000000004E-2</v>
      </c>
      <c r="M200" s="1441"/>
      <c r="N200" s="1441"/>
      <c r="O200" s="1441"/>
      <c r="P200" s="1441"/>
      <c r="Q200" s="1441"/>
      <c r="R200" s="1441"/>
      <c r="S200" s="1441"/>
      <c r="T200" s="1441"/>
      <c r="U200" s="1441"/>
      <c r="V200" s="1441"/>
      <c r="W200" s="1441"/>
      <c r="X200" s="1441"/>
      <c r="Y200" s="1441"/>
      <c r="Z200" s="1441"/>
      <c r="AA200" s="1441"/>
      <c r="AB200" s="1441"/>
      <c r="AC200" s="1441"/>
      <c r="AD200" s="1441"/>
      <c r="AE200" s="1441"/>
      <c r="AF200" s="1441"/>
      <c r="AG200" s="1441"/>
      <c r="AH200" s="1441"/>
    </row>
    <row r="201" spans="1:34">
      <c r="A201" s="1441"/>
      <c r="B201" s="1441"/>
      <c r="C201" s="1441"/>
      <c r="D201" s="1441"/>
      <c r="E201" s="1442"/>
      <c r="F201" s="1441"/>
      <c r="G201" s="1441"/>
      <c r="H201" s="1441"/>
      <c r="I201" s="1441" t="s">
        <v>1672</v>
      </c>
      <c r="J201" s="1456">
        <v>9.0999999999999998E-2</v>
      </c>
      <c r="K201" s="1458">
        <v>20</v>
      </c>
      <c r="L201" s="1456">
        <v>7.5999999999999998E-2</v>
      </c>
      <c r="M201" s="1441"/>
      <c r="N201" s="1441"/>
      <c r="O201" s="1441"/>
      <c r="P201" s="1441"/>
      <c r="Q201" s="1441"/>
      <c r="R201" s="1441"/>
      <c r="S201" s="1441"/>
      <c r="T201" s="1441"/>
      <c r="U201" s="1441"/>
      <c r="V201" s="1441"/>
      <c r="W201" s="1441"/>
      <c r="X201" s="1441"/>
      <c r="Y201" s="1441"/>
      <c r="Z201" s="1441"/>
      <c r="AA201" s="1441"/>
      <c r="AB201" s="1441"/>
      <c r="AC201" s="1441"/>
      <c r="AD201" s="1441"/>
      <c r="AE201" s="1441"/>
      <c r="AF201" s="1441"/>
      <c r="AG201" s="1441"/>
      <c r="AH201" s="1441"/>
    </row>
    <row r="202" spans="1:34">
      <c r="A202" s="1441"/>
      <c r="B202" s="1441"/>
      <c r="C202" s="1441"/>
      <c r="D202" s="1441"/>
      <c r="E202" s="1442"/>
      <c r="F202" s="1441"/>
      <c r="G202" s="1441"/>
      <c r="H202" s="1441"/>
      <c r="I202" s="1441" t="s">
        <v>1675</v>
      </c>
      <c r="J202" s="1456">
        <v>9.0999999999999998E-2</v>
      </c>
      <c r="K202" s="1458">
        <v>20</v>
      </c>
      <c r="L202" s="1456">
        <v>7.5999999999999998E-2</v>
      </c>
      <c r="M202" s="1441"/>
      <c r="N202" s="1441"/>
      <c r="O202" s="1441"/>
      <c r="P202" s="1441"/>
      <c r="Q202" s="1441"/>
      <c r="R202" s="1441"/>
      <c r="S202" s="1441"/>
      <c r="T202" s="1441"/>
      <c r="U202" s="1441"/>
      <c r="V202" s="1441"/>
      <c r="W202" s="1441"/>
      <c r="X202" s="1441"/>
      <c r="Y202" s="1441"/>
      <c r="Z202" s="1441"/>
      <c r="AA202" s="1441"/>
      <c r="AB202" s="1441"/>
      <c r="AC202" s="1441"/>
      <c r="AD202" s="1441"/>
      <c r="AE202" s="1441"/>
      <c r="AF202" s="1441"/>
      <c r="AG202" s="1441"/>
      <c r="AH202" s="1441"/>
    </row>
    <row r="203" spans="1:34">
      <c r="A203" s="1441"/>
      <c r="B203" s="1441"/>
      <c r="C203" s="1441"/>
      <c r="D203" s="1441"/>
      <c r="E203" s="1442"/>
      <c r="F203" s="1441"/>
      <c r="G203" s="1441"/>
      <c r="H203" s="1441"/>
      <c r="I203" s="1441" t="s">
        <v>1678</v>
      </c>
      <c r="J203" s="1456">
        <v>9.0999999999999998E-2</v>
      </c>
      <c r="K203" s="1458">
        <v>20</v>
      </c>
      <c r="L203" s="1456">
        <v>7.5999999999999998E-2</v>
      </c>
      <c r="M203" s="1441"/>
      <c r="N203" s="1441"/>
      <c r="O203" s="1441"/>
      <c r="P203" s="1441"/>
      <c r="Q203" s="1441"/>
      <c r="R203" s="1441"/>
      <c r="S203" s="1441"/>
      <c r="T203" s="1441"/>
      <c r="U203" s="1441"/>
      <c r="V203" s="1441"/>
      <c r="W203" s="1441"/>
      <c r="X203" s="1441"/>
      <c r="Y203" s="1441"/>
      <c r="Z203" s="1441"/>
      <c r="AA203" s="1441"/>
      <c r="AB203" s="1441"/>
      <c r="AC203" s="1441"/>
      <c r="AD203" s="1441"/>
      <c r="AE203" s="1441"/>
      <c r="AF203" s="1441"/>
      <c r="AG203" s="1441"/>
      <c r="AH203" s="1441"/>
    </row>
    <row r="204" spans="1:34">
      <c r="A204" s="1441"/>
      <c r="B204" s="1441"/>
      <c r="C204" s="1441"/>
      <c r="D204" s="1441"/>
      <c r="E204" s="1442"/>
      <c r="F204" s="1441"/>
      <c r="G204" s="1441"/>
      <c r="H204" s="1441"/>
      <c r="I204" s="1441" t="s">
        <v>1681</v>
      </c>
      <c r="J204" s="1456">
        <v>9.0999999999999998E-2</v>
      </c>
      <c r="K204" s="1458">
        <v>20</v>
      </c>
      <c r="L204" s="1456">
        <v>7.5999999999999998E-2</v>
      </c>
      <c r="M204" s="1441"/>
      <c r="N204" s="1441"/>
      <c r="O204" s="1441"/>
      <c r="P204" s="1441"/>
      <c r="Q204" s="1441"/>
      <c r="R204" s="1441"/>
      <c r="S204" s="1441"/>
      <c r="T204" s="1441"/>
      <c r="U204" s="1441"/>
      <c r="V204" s="1441"/>
      <c r="W204" s="1441"/>
      <c r="X204" s="1441"/>
      <c r="Y204" s="1441"/>
      <c r="Z204" s="1441"/>
      <c r="AA204" s="1441"/>
      <c r="AB204" s="1441"/>
      <c r="AC204" s="1441"/>
      <c r="AD204" s="1441"/>
      <c r="AE204" s="1441"/>
      <c r="AF204" s="1441"/>
      <c r="AG204" s="1441"/>
      <c r="AH204" s="1441"/>
    </row>
    <row r="205" spans="1:34">
      <c r="A205" s="1441"/>
      <c r="B205" s="1441"/>
      <c r="C205" s="1441"/>
      <c r="D205" s="1441"/>
      <c r="E205" s="1442"/>
      <c r="F205" s="1441"/>
      <c r="G205" s="1441"/>
      <c r="H205" s="1441"/>
      <c r="I205" s="1441" t="s">
        <v>1684</v>
      </c>
      <c r="J205" s="1456">
        <v>9.0999999999999998E-2</v>
      </c>
      <c r="K205" s="1458">
        <v>20</v>
      </c>
      <c r="L205" s="1456">
        <v>7.5999999999999998E-2</v>
      </c>
      <c r="M205" s="1441"/>
      <c r="N205" s="1441"/>
      <c r="O205" s="1441"/>
      <c r="P205" s="1441"/>
      <c r="Q205" s="1441"/>
      <c r="R205" s="1441"/>
      <c r="S205" s="1441"/>
      <c r="T205" s="1441"/>
      <c r="U205" s="1441"/>
      <c r="V205" s="1441"/>
      <c r="W205" s="1441"/>
      <c r="X205" s="1441"/>
      <c r="Y205" s="1441"/>
      <c r="Z205" s="1441"/>
      <c r="AA205" s="1441"/>
      <c r="AB205" s="1441"/>
      <c r="AC205" s="1441"/>
      <c r="AD205" s="1441"/>
      <c r="AE205" s="1441"/>
      <c r="AF205" s="1441"/>
      <c r="AG205" s="1441"/>
      <c r="AH205" s="1441"/>
    </row>
    <row r="206" spans="1:34">
      <c r="A206" s="1441"/>
      <c r="B206" s="1441"/>
      <c r="C206" s="1441"/>
      <c r="D206" s="1441"/>
      <c r="E206" s="1442"/>
      <c r="F206" s="1441"/>
      <c r="G206" s="1441"/>
      <c r="H206" s="1441"/>
      <c r="I206" s="1441" t="s">
        <v>1687</v>
      </c>
      <c r="J206" s="1456">
        <v>7.7399999999999997E-2</v>
      </c>
      <c r="K206" s="1458">
        <v>20</v>
      </c>
      <c r="L206" s="1456">
        <v>6.2399999999999997E-2</v>
      </c>
      <c r="M206" s="1441"/>
      <c r="N206" s="1441"/>
      <c r="O206" s="1441"/>
      <c r="P206" s="1441"/>
      <c r="Q206" s="1441"/>
      <c r="R206" s="1441"/>
      <c r="S206" s="1441"/>
      <c r="T206" s="1441"/>
      <c r="U206" s="1441"/>
      <c r="V206" s="1441"/>
      <c r="W206" s="1441"/>
      <c r="X206" s="1441"/>
      <c r="Y206" s="1441"/>
      <c r="Z206" s="1441"/>
      <c r="AA206" s="1441"/>
      <c r="AB206" s="1441"/>
      <c r="AC206" s="1441"/>
      <c r="AD206" s="1441"/>
      <c r="AE206" s="1441"/>
      <c r="AF206" s="1441"/>
      <c r="AG206" s="1441"/>
      <c r="AH206" s="1441"/>
    </row>
    <row r="207" spans="1:34">
      <c r="A207" s="1441"/>
      <c r="B207" s="1441"/>
      <c r="C207" s="1441"/>
      <c r="D207" s="1441"/>
      <c r="E207" s="1442"/>
      <c r="F207" s="1441"/>
      <c r="G207" s="1441"/>
      <c r="H207" s="1441"/>
      <c r="I207" s="1441" t="s">
        <v>1690</v>
      </c>
      <c r="J207" s="1456">
        <v>9.0999999999999998E-2</v>
      </c>
      <c r="K207" s="1458">
        <v>20</v>
      </c>
      <c r="L207" s="1456">
        <v>7.5999999999999998E-2</v>
      </c>
      <c r="M207" s="1441"/>
      <c r="N207" s="1441"/>
      <c r="O207" s="1441"/>
      <c r="P207" s="1441"/>
      <c r="Q207" s="1441"/>
      <c r="R207" s="1441"/>
      <c r="S207" s="1441"/>
      <c r="T207" s="1441"/>
      <c r="U207" s="1441"/>
      <c r="V207" s="1441"/>
      <c r="W207" s="1441"/>
      <c r="X207" s="1441"/>
      <c r="Y207" s="1441"/>
      <c r="Z207" s="1441"/>
      <c r="AA207" s="1441"/>
      <c r="AB207" s="1441"/>
      <c r="AC207" s="1441"/>
      <c r="AD207" s="1441"/>
      <c r="AE207" s="1441"/>
      <c r="AF207" s="1441"/>
      <c r="AG207" s="1441"/>
      <c r="AH207" s="1441"/>
    </row>
    <row r="208" spans="1:34">
      <c r="A208" s="1441"/>
      <c r="B208" s="1441"/>
      <c r="C208" s="1441"/>
      <c r="D208" s="1441"/>
      <c r="E208" s="1442"/>
      <c r="F208" s="1441"/>
      <c r="G208" s="1441"/>
      <c r="H208" s="1441"/>
      <c r="I208" s="1441" t="s">
        <v>1693</v>
      </c>
      <c r="J208" s="1456">
        <v>9.0999999999999998E-2</v>
      </c>
      <c r="K208" s="1458">
        <v>20</v>
      </c>
      <c r="L208" s="1456">
        <v>7.5999999999999998E-2</v>
      </c>
      <c r="M208" s="1441"/>
      <c r="N208" s="1441"/>
      <c r="O208" s="1441"/>
      <c r="P208" s="1441"/>
      <c r="Q208" s="1441"/>
      <c r="R208" s="1441"/>
      <c r="S208" s="1441"/>
      <c r="T208" s="1441"/>
      <c r="U208" s="1441"/>
      <c r="V208" s="1441"/>
      <c r="W208" s="1441"/>
      <c r="X208" s="1441"/>
      <c r="Y208" s="1441"/>
      <c r="Z208" s="1441"/>
      <c r="AA208" s="1441"/>
      <c r="AB208" s="1441"/>
      <c r="AC208" s="1441"/>
      <c r="AD208" s="1441"/>
      <c r="AE208" s="1441"/>
      <c r="AF208" s="1441"/>
      <c r="AG208" s="1441"/>
      <c r="AH208" s="1441"/>
    </row>
    <row r="209" spans="1:34">
      <c r="A209" s="1441"/>
      <c r="B209" s="1441"/>
      <c r="C209" s="1441"/>
      <c r="D209" s="1441"/>
      <c r="E209" s="1442"/>
      <c r="F209" s="1441"/>
      <c r="G209" s="1441"/>
      <c r="H209" s="1441"/>
      <c r="I209" s="1441" t="s">
        <v>1696</v>
      </c>
      <c r="J209" s="1456">
        <v>8.9899999999999994E-2</v>
      </c>
      <c r="K209" s="1458">
        <v>20</v>
      </c>
      <c r="L209" s="1456">
        <v>7.4899999999999994E-2</v>
      </c>
      <c r="M209" s="1441"/>
      <c r="N209" s="1441"/>
      <c r="O209" s="1441"/>
      <c r="P209" s="1441"/>
      <c r="Q209" s="1441"/>
      <c r="R209" s="1441"/>
      <c r="S209" s="1441"/>
      <c r="T209" s="1441"/>
      <c r="U209" s="1441"/>
      <c r="V209" s="1441"/>
      <c r="W209" s="1441"/>
      <c r="X209" s="1441"/>
      <c r="Y209" s="1441"/>
      <c r="Z209" s="1441"/>
      <c r="AA209" s="1441"/>
      <c r="AB209" s="1441"/>
      <c r="AC209" s="1441"/>
      <c r="AD209" s="1441"/>
      <c r="AE209" s="1441"/>
      <c r="AF209" s="1441"/>
      <c r="AG209" s="1441"/>
      <c r="AH209" s="1441"/>
    </row>
    <row r="210" spans="1:34">
      <c r="A210" s="1441"/>
      <c r="B210" s="1441"/>
      <c r="C210" s="1441"/>
      <c r="D210" s="1441"/>
      <c r="E210" s="1442"/>
      <c r="F210" s="1441"/>
      <c r="G210" s="1441"/>
      <c r="H210" s="1441"/>
      <c r="I210" s="1441" t="s">
        <v>1699</v>
      </c>
      <c r="J210" s="1456">
        <v>9.0999999999999998E-2</v>
      </c>
      <c r="K210" s="1458">
        <v>20</v>
      </c>
      <c r="L210" s="1456">
        <v>7.5999999999999998E-2</v>
      </c>
      <c r="M210" s="1441"/>
      <c r="N210" s="1441"/>
      <c r="O210" s="1441"/>
      <c r="P210" s="1441"/>
      <c r="Q210" s="1441"/>
      <c r="R210" s="1441"/>
      <c r="S210" s="1441"/>
      <c r="T210" s="1441"/>
      <c r="U210" s="1441"/>
      <c r="V210" s="1441"/>
      <c r="W210" s="1441"/>
      <c r="X210" s="1441"/>
      <c r="Y210" s="1441"/>
      <c r="Z210" s="1441"/>
      <c r="AA210" s="1441"/>
      <c r="AB210" s="1441"/>
      <c r="AC210" s="1441"/>
      <c r="AD210" s="1441"/>
      <c r="AE210" s="1441"/>
      <c r="AF210" s="1441"/>
      <c r="AG210" s="1441"/>
      <c r="AH210" s="1441"/>
    </row>
    <row r="211" spans="1:34">
      <c r="A211" s="1441"/>
      <c r="B211" s="1441"/>
      <c r="C211" s="1441"/>
      <c r="D211" s="1441"/>
      <c r="E211" s="1442"/>
      <c r="F211" s="1441"/>
      <c r="G211" s="1441"/>
      <c r="H211" s="1441"/>
      <c r="I211" s="1441" t="s">
        <v>1702</v>
      </c>
      <c r="J211" s="1456">
        <v>8.6099999999999996E-2</v>
      </c>
      <c r="K211" s="1458">
        <v>20</v>
      </c>
      <c r="L211" s="1456">
        <v>7.1099999999999997E-2</v>
      </c>
      <c r="M211" s="1441"/>
      <c r="N211" s="1441"/>
      <c r="O211" s="1441"/>
      <c r="P211" s="1441"/>
      <c r="Q211" s="1441"/>
      <c r="R211" s="1441"/>
      <c r="S211" s="1441"/>
      <c r="T211" s="1441"/>
      <c r="U211" s="1441"/>
      <c r="V211" s="1441"/>
      <c r="W211" s="1441"/>
      <c r="X211" s="1441"/>
      <c r="Y211" s="1441"/>
      <c r="Z211" s="1441"/>
      <c r="AA211" s="1441"/>
      <c r="AB211" s="1441"/>
      <c r="AC211" s="1441"/>
      <c r="AD211" s="1441"/>
      <c r="AE211" s="1441"/>
      <c r="AF211" s="1441"/>
      <c r="AG211" s="1441"/>
      <c r="AH211" s="1441"/>
    </row>
    <row r="212" spans="1:34">
      <c r="A212" s="1441"/>
      <c r="B212" s="1441"/>
      <c r="C212" s="1441"/>
      <c r="D212" s="1441"/>
      <c r="E212" s="1442"/>
      <c r="F212" s="1441"/>
      <c r="G212" s="1441"/>
      <c r="H212" s="1441"/>
      <c r="I212" s="1441" t="s">
        <v>1705</v>
      </c>
      <c r="J212" s="1456">
        <v>9.0999999999999998E-2</v>
      </c>
      <c r="K212" s="1458">
        <v>20</v>
      </c>
      <c r="L212" s="1456">
        <v>7.5999999999999998E-2</v>
      </c>
      <c r="M212" s="1441"/>
      <c r="N212" s="1441"/>
      <c r="O212" s="1441"/>
      <c r="P212" s="1441"/>
      <c r="Q212" s="1441"/>
      <c r="R212" s="1441"/>
      <c r="S212" s="1441"/>
      <c r="T212" s="1441"/>
      <c r="U212" s="1441"/>
      <c r="V212" s="1441"/>
      <c r="W212" s="1441"/>
      <c r="X212" s="1441"/>
      <c r="Y212" s="1441"/>
      <c r="Z212" s="1441"/>
      <c r="AA212" s="1441"/>
      <c r="AB212" s="1441"/>
      <c r="AC212" s="1441"/>
      <c r="AD212" s="1441"/>
      <c r="AE212" s="1441"/>
      <c r="AF212" s="1441"/>
      <c r="AG212" s="1441"/>
      <c r="AH212" s="1441"/>
    </row>
    <row r="213" spans="1:34">
      <c r="A213" s="1441"/>
      <c r="B213" s="1441"/>
      <c r="C213" s="1441"/>
      <c r="D213" s="1441"/>
      <c r="E213" s="1442"/>
      <c r="F213" s="1441"/>
      <c r="G213" s="1441"/>
      <c r="H213" s="1441"/>
      <c r="I213" s="1441" t="s">
        <v>1708</v>
      </c>
      <c r="J213" s="1456">
        <v>9.0999999999999998E-2</v>
      </c>
      <c r="K213" s="1458">
        <v>20</v>
      </c>
      <c r="L213" s="1456">
        <v>7.5999999999999998E-2</v>
      </c>
      <c r="M213" s="1441"/>
      <c r="N213" s="1441"/>
      <c r="O213" s="1441"/>
      <c r="P213" s="1441"/>
      <c r="Q213" s="1441"/>
      <c r="R213" s="1441"/>
      <c r="S213" s="1441"/>
      <c r="T213" s="1441"/>
      <c r="U213" s="1441"/>
      <c r="V213" s="1441"/>
      <c r="W213" s="1441"/>
      <c r="X213" s="1441"/>
      <c r="Y213" s="1441"/>
      <c r="Z213" s="1441"/>
      <c r="AA213" s="1441"/>
      <c r="AB213" s="1441"/>
      <c r="AC213" s="1441"/>
      <c r="AD213" s="1441"/>
      <c r="AE213" s="1441"/>
      <c r="AF213" s="1441"/>
      <c r="AG213" s="1441"/>
      <c r="AH213" s="1441"/>
    </row>
    <row r="214" spans="1:34">
      <c r="A214" s="1441"/>
      <c r="B214" s="1441"/>
      <c r="C214" s="1441"/>
      <c r="D214" s="1441"/>
      <c r="E214" s="1442"/>
      <c r="F214" s="1441"/>
      <c r="G214" s="1441"/>
      <c r="H214" s="1441"/>
      <c r="I214" s="1441" t="s">
        <v>1711</v>
      </c>
      <c r="J214" s="1456">
        <v>9.0999999999999998E-2</v>
      </c>
      <c r="K214" s="1458">
        <v>20</v>
      </c>
      <c r="L214" s="1456">
        <v>7.5999999999999998E-2</v>
      </c>
      <c r="M214" s="1441"/>
      <c r="N214" s="1441"/>
      <c r="O214" s="1441"/>
      <c r="P214" s="1441"/>
      <c r="Q214" s="1441"/>
      <c r="R214" s="1441"/>
      <c r="S214" s="1441"/>
      <c r="T214" s="1441"/>
      <c r="U214" s="1441"/>
      <c r="V214" s="1441"/>
      <c r="W214" s="1441"/>
      <c r="X214" s="1441"/>
      <c r="Y214" s="1441"/>
      <c r="Z214" s="1441"/>
      <c r="AA214" s="1441"/>
      <c r="AB214" s="1441"/>
      <c r="AC214" s="1441"/>
      <c r="AD214" s="1441"/>
      <c r="AE214" s="1441"/>
      <c r="AF214" s="1441"/>
      <c r="AG214" s="1441"/>
      <c r="AH214" s="1441"/>
    </row>
    <row r="215" spans="1:34">
      <c r="A215" s="1441"/>
      <c r="B215" s="1441"/>
      <c r="C215" s="1441"/>
      <c r="D215" s="1441"/>
      <c r="E215" s="1442"/>
      <c r="F215" s="1441"/>
      <c r="G215" s="1441"/>
      <c r="H215" s="1441"/>
      <c r="I215" s="1441" t="s">
        <v>1714</v>
      </c>
      <c r="J215" s="1456">
        <v>9.0999999999999998E-2</v>
      </c>
      <c r="K215" s="1458">
        <v>20</v>
      </c>
      <c r="L215" s="1456">
        <v>7.5999999999999998E-2</v>
      </c>
      <c r="M215" s="1441"/>
      <c r="N215" s="1441"/>
      <c r="O215" s="1441"/>
      <c r="P215" s="1441"/>
      <c r="Q215" s="1441"/>
      <c r="R215" s="1441"/>
      <c r="S215" s="1441"/>
      <c r="T215" s="1441"/>
      <c r="U215" s="1441"/>
      <c r="V215" s="1441"/>
      <c r="W215" s="1441"/>
      <c r="X215" s="1441"/>
      <c r="Y215" s="1441"/>
      <c r="Z215" s="1441"/>
      <c r="AA215" s="1441"/>
      <c r="AB215" s="1441"/>
      <c r="AC215" s="1441"/>
      <c r="AD215" s="1441"/>
      <c r="AE215" s="1441"/>
      <c r="AF215" s="1441"/>
      <c r="AG215" s="1441"/>
      <c r="AH215" s="1441"/>
    </row>
    <row r="216" spans="1:34">
      <c r="A216" s="1441"/>
      <c r="B216" s="1441"/>
      <c r="C216" s="1441"/>
      <c r="D216" s="1441"/>
      <c r="E216" s="1442"/>
      <c r="F216" s="1441"/>
      <c r="G216" s="1441"/>
      <c r="H216" s="1441"/>
      <c r="I216" s="1441" t="s">
        <v>1717</v>
      </c>
      <c r="J216" s="1456">
        <v>9.0999999999999998E-2</v>
      </c>
      <c r="K216" s="1458">
        <v>20</v>
      </c>
      <c r="L216" s="1456">
        <v>7.5999999999999998E-2</v>
      </c>
      <c r="M216" s="1441"/>
      <c r="N216" s="1441"/>
      <c r="O216" s="1441"/>
      <c r="P216" s="1441"/>
      <c r="Q216" s="1441"/>
      <c r="R216" s="1441"/>
      <c r="S216" s="1441"/>
      <c r="T216" s="1441"/>
      <c r="U216" s="1441"/>
      <c r="V216" s="1441"/>
      <c r="W216" s="1441"/>
      <c r="X216" s="1441"/>
      <c r="Y216" s="1441"/>
      <c r="Z216" s="1441"/>
      <c r="AA216" s="1441"/>
      <c r="AB216" s="1441"/>
      <c r="AC216" s="1441"/>
      <c r="AD216" s="1441"/>
      <c r="AE216" s="1441"/>
      <c r="AF216" s="1441"/>
      <c r="AG216" s="1441"/>
      <c r="AH216" s="1441"/>
    </row>
    <row r="217" spans="1:34">
      <c r="A217" s="1441"/>
      <c r="B217" s="1441"/>
      <c r="C217" s="1441"/>
      <c r="D217" s="1441"/>
      <c r="E217" s="1442"/>
      <c r="F217" s="1441"/>
      <c r="G217" s="1441"/>
      <c r="H217" s="1441"/>
      <c r="I217" s="1441" t="s">
        <v>1720</v>
      </c>
      <c r="J217" s="1456">
        <v>9.0999999999999998E-2</v>
      </c>
      <c r="K217" s="1458">
        <v>20</v>
      </c>
      <c r="L217" s="1456">
        <v>7.5999999999999998E-2</v>
      </c>
      <c r="M217" s="1441"/>
      <c r="N217" s="1441"/>
      <c r="O217" s="1441"/>
      <c r="P217" s="1441"/>
      <c r="Q217" s="1441"/>
      <c r="R217" s="1441"/>
      <c r="S217" s="1441"/>
      <c r="T217" s="1441"/>
      <c r="U217" s="1441"/>
      <c r="V217" s="1441"/>
      <c r="W217" s="1441"/>
      <c r="X217" s="1441"/>
      <c r="Y217" s="1441"/>
      <c r="Z217" s="1441"/>
      <c r="AA217" s="1441"/>
      <c r="AB217" s="1441"/>
      <c r="AC217" s="1441"/>
      <c r="AD217" s="1441"/>
      <c r="AE217" s="1441"/>
      <c r="AF217" s="1441"/>
      <c r="AG217" s="1441"/>
      <c r="AH217" s="1441"/>
    </row>
    <row r="218" spans="1:34">
      <c r="A218" s="1441"/>
      <c r="B218" s="1441"/>
      <c r="C218" s="1441"/>
      <c r="D218" s="1441"/>
      <c r="E218" s="1442"/>
      <c r="F218" s="1441"/>
      <c r="G218" s="1441"/>
      <c r="H218" s="1441"/>
      <c r="I218" s="1441" t="s">
        <v>1723</v>
      </c>
      <c r="J218" s="1456">
        <v>9.0999999999999998E-2</v>
      </c>
      <c r="K218" s="1458">
        <v>20</v>
      </c>
      <c r="L218" s="1456">
        <v>7.5999999999999998E-2</v>
      </c>
      <c r="M218" s="1441"/>
      <c r="N218" s="1441"/>
      <c r="O218" s="1441"/>
      <c r="P218" s="1441"/>
      <c r="Q218" s="1441"/>
      <c r="R218" s="1441"/>
      <c r="S218" s="1441"/>
      <c r="T218" s="1441"/>
      <c r="U218" s="1441"/>
      <c r="V218" s="1441"/>
      <c r="W218" s="1441"/>
      <c r="X218" s="1441"/>
      <c r="Y218" s="1441"/>
      <c r="Z218" s="1441"/>
      <c r="AA218" s="1441"/>
      <c r="AB218" s="1441"/>
      <c r="AC218" s="1441"/>
      <c r="AD218" s="1441"/>
      <c r="AE218" s="1441"/>
      <c r="AF218" s="1441"/>
      <c r="AG218" s="1441"/>
      <c r="AH218" s="1441"/>
    </row>
    <row r="219" spans="1:34">
      <c r="A219" s="1441"/>
      <c r="B219" s="1441"/>
      <c r="C219" s="1441"/>
      <c r="D219" s="1441"/>
      <c r="E219" s="1442"/>
      <c r="F219" s="1441"/>
      <c r="G219" s="1441"/>
      <c r="H219" s="1441"/>
      <c r="I219" s="1441" t="s">
        <v>1726</v>
      </c>
      <c r="J219" s="1456">
        <v>9.0999999999999998E-2</v>
      </c>
      <c r="K219" s="1458">
        <v>20</v>
      </c>
      <c r="L219" s="1456">
        <v>7.5999999999999998E-2</v>
      </c>
      <c r="M219" s="1441"/>
      <c r="N219" s="1441"/>
      <c r="O219" s="1441"/>
      <c r="P219" s="1441"/>
      <c r="Q219" s="1441"/>
      <c r="R219" s="1441"/>
      <c r="S219" s="1441"/>
      <c r="T219" s="1441"/>
      <c r="U219" s="1441"/>
      <c r="V219" s="1441"/>
      <c r="W219" s="1441"/>
      <c r="X219" s="1441"/>
      <c r="Y219" s="1441"/>
      <c r="Z219" s="1441"/>
      <c r="AA219" s="1441"/>
      <c r="AB219" s="1441"/>
      <c r="AC219" s="1441"/>
      <c r="AD219" s="1441"/>
      <c r="AE219" s="1441"/>
      <c r="AF219" s="1441"/>
      <c r="AG219" s="1441"/>
      <c r="AH219" s="1441"/>
    </row>
    <row r="220" spans="1:34">
      <c r="A220" s="1441"/>
      <c r="B220" s="1441"/>
      <c r="C220" s="1441"/>
      <c r="D220" s="1441"/>
      <c r="E220" s="1442"/>
      <c r="F220" s="1441"/>
      <c r="G220" s="1441"/>
      <c r="H220" s="1441"/>
      <c r="I220" s="1441" t="s">
        <v>1729</v>
      </c>
      <c r="J220" s="1456">
        <v>9.0999999999999998E-2</v>
      </c>
      <c r="K220" s="1458">
        <v>20</v>
      </c>
      <c r="L220" s="1456">
        <v>7.5999999999999998E-2</v>
      </c>
      <c r="M220" s="1441"/>
      <c r="N220" s="1441"/>
      <c r="O220" s="1441"/>
      <c r="P220" s="1441"/>
      <c r="Q220" s="1441"/>
      <c r="R220" s="1441"/>
      <c r="S220" s="1441"/>
      <c r="T220" s="1441"/>
      <c r="U220" s="1441"/>
      <c r="V220" s="1441"/>
      <c r="W220" s="1441"/>
      <c r="X220" s="1441"/>
      <c r="Y220" s="1441"/>
      <c r="Z220" s="1441"/>
      <c r="AA220" s="1441"/>
      <c r="AB220" s="1441"/>
      <c r="AC220" s="1441"/>
      <c r="AD220" s="1441"/>
      <c r="AE220" s="1441"/>
      <c r="AF220" s="1441"/>
      <c r="AG220" s="1441"/>
      <c r="AH220" s="1441"/>
    </row>
    <row r="221" spans="1:34">
      <c r="A221" s="1441"/>
      <c r="B221" s="1441"/>
      <c r="C221" s="1441"/>
      <c r="D221" s="1441"/>
      <c r="E221" s="1442"/>
      <c r="F221" s="1441"/>
      <c r="G221" s="1441"/>
      <c r="H221" s="1441"/>
      <c r="I221" s="1441" t="s">
        <v>1732</v>
      </c>
      <c r="J221" s="1456">
        <v>9.0999999999999998E-2</v>
      </c>
      <c r="K221" s="1458">
        <v>20</v>
      </c>
      <c r="L221" s="1456">
        <v>7.5999999999999998E-2</v>
      </c>
      <c r="M221" s="1441"/>
      <c r="N221" s="1441"/>
      <c r="O221" s="1441"/>
      <c r="P221" s="1441"/>
      <c r="Q221" s="1441"/>
      <c r="R221" s="1441"/>
      <c r="S221" s="1441"/>
      <c r="T221" s="1441"/>
      <c r="U221" s="1441"/>
      <c r="V221" s="1441"/>
      <c r="W221" s="1441"/>
      <c r="X221" s="1441"/>
      <c r="Y221" s="1441"/>
      <c r="Z221" s="1441"/>
      <c r="AA221" s="1441"/>
      <c r="AB221" s="1441"/>
      <c r="AC221" s="1441"/>
      <c r="AD221" s="1441"/>
      <c r="AE221" s="1441"/>
      <c r="AF221" s="1441"/>
      <c r="AG221" s="1441"/>
      <c r="AH221" s="1441"/>
    </row>
    <row r="222" spans="1:34">
      <c r="A222" s="1441"/>
      <c r="B222" s="1441"/>
      <c r="C222" s="1441"/>
      <c r="D222" s="1441"/>
      <c r="E222" s="1442"/>
      <c r="F222" s="1441"/>
      <c r="G222" s="1441"/>
      <c r="H222" s="1441"/>
      <c r="I222" s="1441" t="s">
        <v>1735</v>
      </c>
      <c r="J222" s="1456">
        <v>9.0999999999999998E-2</v>
      </c>
      <c r="K222" s="1458">
        <v>20</v>
      </c>
      <c r="L222" s="1456">
        <v>7.5999999999999998E-2</v>
      </c>
      <c r="M222" s="1441"/>
      <c r="N222" s="1441"/>
      <c r="O222" s="1441"/>
      <c r="P222" s="1441"/>
      <c r="Q222" s="1441"/>
      <c r="R222" s="1441"/>
      <c r="S222" s="1441"/>
      <c r="T222" s="1441"/>
      <c r="U222" s="1441"/>
      <c r="V222" s="1441"/>
      <c r="W222" s="1441"/>
      <c r="X222" s="1441"/>
      <c r="Y222" s="1441"/>
      <c r="Z222" s="1441"/>
      <c r="AA222" s="1441"/>
      <c r="AB222" s="1441"/>
      <c r="AC222" s="1441"/>
      <c r="AD222" s="1441"/>
      <c r="AE222" s="1441"/>
      <c r="AF222" s="1441"/>
      <c r="AG222" s="1441"/>
      <c r="AH222" s="1441"/>
    </row>
    <row r="223" spans="1:34">
      <c r="A223" s="1441"/>
      <c r="B223" s="1441"/>
      <c r="C223" s="1441"/>
      <c r="D223" s="1441"/>
      <c r="E223" s="1442"/>
      <c r="F223" s="1441"/>
      <c r="G223" s="1441"/>
      <c r="H223" s="1441"/>
      <c r="I223" s="1441" t="s">
        <v>1738</v>
      </c>
      <c r="J223" s="1456">
        <v>9.0999999999999998E-2</v>
      </c>
      <c r="K223" s="1458">
        <v>20</v>
      </c>
      <c r="L223" s="1456">
        <v>7.5999999999999998E-2</v>
      </c>
      <c r="M223" s="1441"/>
      <c r="N223" s="1441"/>
      <c r="O223" s="1441"/>
      <c r="P223" s="1441"/>
      <c r="Q223" s="1441"/>
      <c r="R223" s="1441"/>
      <c r="S223" s="1441"/>
      <c r="T223" s="1441"/>
      <c r="U223" s="1441"/>
      <c r="V223" s="1441"/>
      <c r="W223" s="1441"/>
      <c r="X223" s="1441"/>
      <c r="Y223" s="1441"/>
      <c r="Z223" s="1441"/>
      <c r="AA223" s="1441"/>
      <c r="AB223" s="1441"/>
      <c r="AC223" s="1441"/>
      <c r="AD223" s="1441"/>
      <c r="AE223" s="1441"/>
      <c r="AF223" s="1441"/>
      <c r="AG223" s="1441"/>
      <c r="AH223" s="1441"/>
    </row>
    <row r="224" spans="1:34">
      <c r="A224" s="1441"/>
      <c r="B224" s="1441"/>
      <c r="C224" s="1441"/>
      <c r="D224" s="1441"/>
      <c r="E224" s="1442"/>
      <c r="F224" s="1441"/>
      <c r="G224" s="1441"/>
      <c r="H224" s="1441"/>
      <c r="I224" s="1441" t="s">
        <v>1741</v>
      </c>
      <c r="J224" s="1456">
        <v>9.0999999999999998E-2</v>
      </c>
      <c r="K224" s="1458">
        <v>20</v>
      </c>
      <c r="L224" s="1456">
        <v>7.5999999999999998E-2</v>
      </c>
      <c r="M224" s="1441"/>
      <c r="N224" s="1441"/>
      <c r="O224" s="1441"/>
      <c r="P224" s="1441"/>
      <c r="Q224" s="1441"/>
      <c r="R224" s="1441"/>
      <c r="S224" s="1441"/>
      <c r="T224" s="1441"/>
      <c r="U224" s="1441"/>
      <c r="V224" s="1441"/>
      <c r="W224" s="1441"/>
      <c r="X224" s="1441"/>
      <c r="Y224" s="1441"/>
      <c r="Z224" s="1441"/>
      <c r="AA224" s="1441"/>
      <c r="AB224" s="1441"/>
      <c r="AC224" s="1441"/>
      <c r="AD224" s="1441"/>
      <c r="AE224" s="1441"/>
      <c r="AF224" s="1441"/>
      <c r="AG224" s="1441"/>
      <c r="AH224" s="1441"/>
    </row>
    <row r="225" spans="1:34">
      <c r="A225" s="1441"/>
      <c r="B225" s="1441"/>
      <c r="C225" s="1441"/>
      <c r="D225" s="1441"/>
      <c r="E225" s="1442"/>
      <c r="F225" s="1441"/>
      <c r="G225" s="1441"/>
      <c r="H225" s="1441"/>
      <c r="I225" s="1441" t="s">
        <v>1744</v>
      </c>
      <c r="J225" s="1456">
        <v>9.0999999999999998E-2</v>
      </c>
      <c r="K225" s="1458">
        <v>20</v>
      </c>
      <c r="L225" s="1456">
        <v>7.5999999999999998E-2</v>
      </c>
      <c r="M225" s="1441"/>
      <c r="N225" s="1441"/>
      <c r="O225" s="1441"/>
      <c r="P225" s="1441"/>
      <c r="Q225" s="1441"/>
      <c r="R225" s="1441"/>
      <c r="S225" s="1441"/>
      <c r="T225" s="1441"/>
      <c r="U225" s="1441"/>
      <c r="V225" s="1441"/>
      <c r="W225" s="1441"/>
      <c r="X225" s="1441"/>
      <c r="Y225" s="1441"/>
      <c r="Z225" s="1441"/>
      <c r="AA225" s="1441"/>
      <c r="AB225" s="1441"/>
      <c r="AC225" s="1441"/>
      <c r="AD225" s="1441"/>
      <c r="AE225" s="1441"/>
      <c r="AF225" s="1441"/>
      <c r="AG225" s="1441"/>
      <c r="AH225" s="1441"/>
    </row>
    <row r="226" spans="1:34">
      <c r="A226" s="1441"/>
      <c r="B226" s="1441"/>
      <c r="C226" s="1441"/>
      <c r="D226" s="1441"/>
      <c r="E226" s="1442"/>
      <c r="F226" s="1441"/>
      <c r="G226" s="1441"/>
      <c r="H226" s="1441"/>
      <c r="I226" s="1441" t="s">
        <v>1747</v>
      </c>
      <c r="J226" s="1456">
        <v>9.0999999999999998E-2</v>
      </c>
      <c r="K226" s="1458">
        <v>20</v>
      </c>
      <c r="L226" s="1456">
        <v>7.5999999999999998E-2</v>
      </c>
      <c r="M226" s="1441"/>
      <c r="N226" s="1441"/>
      <c r="O226" s="1441"/>
      <c r="P226" s="1441"/>
      <c r="Q226" s="1441"/>
      <c r="R226" s="1441"/>
      <c r="S226" s="1441"/>
      <c r="T226" s="1441"/>
      <c r="U226" s="1441"/>
      <c r="V226" s="1441"/>
      <c r="W226" s="1441"/>
      <c r="X226" s="1441"/>
      <c r="Y226" s="1441"/>
      <c r="Z226" s="1441"/>
      <c r="AA226" s="1441"/>
      <c r="AB226" s="1441"/>
      <c r="AC226" s="1441"/>
      <c r="AD226" s="1441"/>
      <c r="AE226" s="1441"/>
      <c r="AF226" s="1441"/>
      <c r="AG226" s="1441"/>
      <c r="AH226" s="1441"/>
    </row>
    <row r="227" spans="1:34">
      <c r="A227" s="1441"/>
      <c r="B227" s="1441"/>
      <c r="C227" s="1441"/>
      <c r="D227" s="1441"/>
      <c r="E227" s="1442"/>
      <c r="F227" s="1441"/>
      <c r="G227" s="1441"/>
      <c r="H227" s="1441"/>
      <c r="I227" s="1441" t="s">
        <v>1750</v>
      </c>
      <c r="J227" s="1456">
        <v>9.3899999999999997E-2</v>
      </c>
      <c r="K227" s="1458">
        <v>20</v>
      </c>
      <c r="L227" s="1456">
        <v>7.8899999999999998E-2</v>
      </c>
      <c r="M227" s="1441"/>
      <c r="N227" s="1441"/>
      <c r="O227" s="1441"/>
      <c r="P227" s="1441"/>
      <c r="Q227" s="1441"/>
      <c r="R227" s="1441"/>
      <c r="S227" s="1441"/>
      <c r="T227" s="1441"/>
      <c r="U227" s="1441"/>
      <c r="V227" s="1441"/>
      <c r="W227" s="1441"/>
      <c r="X227" s="1441"/>
      <c r="Y227" s="1441"/>
      <c r="Z227" s="1441"/>
      <c r="AA227" s="1441"/>
      <c r="AB227" s="1441"/>
      <c r="AC227" s="1441"/>
      <c r="AD227" s="1441"/>
      <c r="AE227" s="1441"/>
      <c r="AF227" s="1441"/>
      <c r="AG227" s="1441"/>
      <c r="AH227" s="1441"/>
    </row>
    <row r="228" spans="1:34">
      <c r="A228" s="1441"/>
      <c r="B228" s="1441"/>
      <c r="C228" s="1441"/>
      <c r="D228" s="1441"/>
      <c r="E228" s="1442"/>
      <c r="F228" s="1441"/>
      <c r="G228" s="1441"/>
      <c r="H228" s="1441"/>
      <c r="I228" s="1441" t="s">
        <v>1752</v>
      </c>
      <c r="J228" s="1456">
        <v>9.0999999999999998E-2</v>
      </c>
      <c r="K228" s="1458">
        <v>20</v>
      </c>
      <c r="L228" s="1456">
        <v>7.5999999999999998E-2</v>
      </c>
      <c r="M228" s="1441"/>
      <c r="N228" s="1441"/>
      <c r="O228" s="1441"/>
      <c r="P228" s="1441"/>
      <c r="Q228" s="1441"/>
      <c r="R228" s="1441"/>
      <c r="S228" s="1441"/>
      <c r="T228" s="1441"/>
      <c r="U228" s="1441"/>
      <c r="V228" s="1441"/>
      <c r="W228" s="1441"/>
      <c r="X228" s="1441"/>
      <c r="Y228" s="1441"/>
      <c r="Z228" s="1441"/>
      <c r="AA228" s="1441"/>
      <c r="AB228" s="1441"/>
      <c r="AC228" s="1441"/>
      <c r="AD228" s="1441"/>
      <c r="AE228" s="1441"/>
      <c r="AF228" s="1441"/>
      <c r="AG228" s="1441"/>
      <c r="AH228" s="1441"/>
    </row>
    <row r="229" spans="1:34">
      <c r="A229" s="1441"/>
      <c r="B229" s="1441"/>
      <c r="C229" s="1441"/>
      <c r="D229" s="1441"/>
      <c r="E229" s="1442"/>
      <c r="F229" s="1441"/>
      <c r="G229" s="1441"/>
      <c r="H229" s="1441"/>
      <c r="I229" s="1441" t="s">
        <v>1755</v>
      </c>
      <c r="J229" s="1456">
        <v>9.0999999999999998E-2</v>
      </c>
      <c r="K229" s="1458">
        <v>20</v>
      </c>
      <c r="L229" s="1456">
        <v>7.5999999999999998E-2</v>
      </c>
      <c r="M229" s="1441"/>
      <c r="N229" s="1441"/>
      <c r="O229" s="1441"/>
      <c r="P229" s="1441"/>
      <c r="Q229" s="1441"/>
      <c r="R229" s="1441"/>
      <c r="S229" s="1441"/>
      <c r="T229" s="1441"/>
      <c r="U229" s="1441"/>
      <c r="V229" s="1441"/>
      <c r="W229" s="1441"/>
      <c r="X229" s="1441"/>
      <c r="Y229" s="1441"/>
      <c r="Z229" s="1441"/>
      <c r="AA229" s="1441"/>
      <c r="AB229" s="1441"/>
      <c r="AC229" s="1441"/>
      <c r="AD229" s="1441"/>
      <c r="AE229" s="1441"/>
      <c r="AF229" s="1441"/>
      <c r="AG229" s="1441"/>
      <c r="AH229" s="1441"/>
    </row>
    <row r="230" spans="1:34">
      <c r="A230" s="1441"/>
      <c r="B230" s="1441"/>
      <c r="C230" s="1441"/>
      <c r="D230" s="1441"/>
      <c r="E230" s="1442"/>
      <c r="F230" s="1441"/>
      <c r="G230" s="1441"/>
      <c r="H230" s="1441"/>
      <c r="I230" s="1441" t="s">
        <v>1758</v>
      </c>
      <c r="J230" s="1456">
        <v>9.0999999999999998E-2</v>
      </c>
      <c r="K230" s="1458">
        <v>20</v>
      </c>
      <c r="L230" s="1456">
        <v>7.5999999999999998E-2</v>
      </c>
      <c r="M230" s="1441"/>
      <c r="N230" s="1441"/>
      <c r="O230" s="1441"/>
      <c r="P230" s="1441"/>
      <c r="Q230" s="1441"/>
      <c r="R230" s="1441"/>
      <c r="S230" s="1441"/>
      <c r="T230" s="1441"/>
      <c r="U230" s="1441"/>
      <c r="V230" s="1441"/>
      <c r="W230" s="1441"/>
      <c r="X230" s="1441"/>
      <c r="Y230" s="1441"/>
      <c r="Z230" s="1441"/>
      <c r="AA230" s="1441"/>
      <c r="AB230" s="1441"/>
      <c r="AC230" s="1441"/>
      <c r="AD230" s="1441"/>
      <c r="AE230" s="1441"/>
      <c r="AF230" s="1441"/>
      <c r="AG230" s="1441"/>
      <c r="AH230" s="1441"/>
    </row>
    <row r="231" spans="1:34">
      <c r="A231" s="1441"/>
      <c r="B231" s="1441"/>
      <c r="C231" s="1441"/>
      <c r="D231" s="1441"/>
      <c r="E231" s="1442"/>
      <c r="F231" s="1441"/>
      <c r="G231" s="1441"/>
      <c r="H231" s="1441"/>
      <c r="I231" s="1441" t="s">
        <v>1760</v>
      </c>
      <c r="J231" s="1456">
        <v>9.0999999999999998E-2</v>
      </c>
      <c r="K231" s="1458">
        <v>20</v>
      </c>
      <c r="L231" s="1456">
        <v>7.5999999999999998E-2</v>
      </c>
      <c r="M231" s="1441"/>
      <c r="N231" s="1441"/>
      <c r="O231" s="1441"/>
      <c r="P231" s="1441"/>
      <c r="Q231" s="1441"/>
      <c r="R231" s="1441"/>
      <c r="S231" s="1441"/>
      <c r="T231" s="1441"/>
      <c r="U231" s="1441"/>
      <c r="V231" s="1441"/>
      <c r="W231" s="1441"/>
      <c r="X231" s="1441"/>
      <c r="Y231" s="1441"/>
      <c r="Z231" s="1441"/>
      <c r="AA231" s="1441"/>
      <c r="AB231" s="1441"/>
      <c r="AC231" s="1441"/>
      <c r="AD231" s="1441"/>
      <c r="AE231" s="1441"/>
      <c r="AF231" s="1441"/>
      <c r="AG231" s="1441"/>
      <c r="AH231" s="1441"/>
    </row>
    <row r="232" spans="1:34">
      <c r="A232" s="1441"/>
      <c r="B232" s="1441"/>
      <c r="C232" s="1441"/>
      <c r="D232" s="1441"/>
      <c r="E232" s="1442"/>
      <c r="F232" s="1441"/>
      <c r="G232" s="1441"/>
      <c r="H232" s="1441"/>
      <c r="I232" s="1441" t="s">
        <v>1763</v>
      </c>
      <c r="J232" s="1456">
        <v>9.0999999999999998E-2</v>
      </c>
      <c r="K232" s="1458">
        <v>20</v>
      </c>
      <c r="L232" s="1456">
        <v>7.5999999999999998E-2</v>
      </c>
      <c r="M232" s="1441"/>
      <c r="N232" s="1441"/>
      <c r="O232" s="1441"/>
      <c r="P232" s="1441"/>
      <c r="Q232" s="1441"/>
      <c r="R232" s="1441"/>
      <c r="S232" s="1441"/>
      <c r="T232" s="1441"/>
      <c r="U232" s="1441"/>
      <c r="V232" s="1441"/>
      <c r="W232" s="1441"/>
      <c r="X232" s="1441"/>
      <c r="Y232" s="1441"/>
      <c r="Z232" s="1441"/>
      <c r="AA232" s="1441"/>
      <c r="AB232" s="1441"/>
      <c r="AC232" s="1441"/>
      <c r="AD232" s="1441"/>
      <c r="AE232" s="1441"/>
      <c r="AF232" s="1441"/>
      <c r="AG232" s="1441"/>
      <c r="AH232" s="1441"/>
    </row>
    <row r="233" spans="1:34">
      <c r="A233" s="1441"/>
      <c r="B233" s="1441"/>
      <c r="C233" s="1441"/>
      <c r="D233" s="1441"/>
      <c r="E233" s="1442"/>
      <c r="F233" s="1441"/>
      <c r="G233" s="1441"/>
      <c r="H233" s="1441"/>
      <c r="I233" s="1441" t="s">
        <v>1766</v>
      </c>
      <c r="J233" s="1456">
        <v>9.0999999999999998E-2</v>
      </c>
      <c r="K233" s="1458">
        <v>20</v>
      </c>
      <c r="L233" s="1456">
        <v>7.5999999999999998E-2</v>
      </c>
      <c r="M233" s="1441"/>
      <c r="N233" s="1441"/>
      <c r="O233" s="1441"/>
      <c r="P233" s="1441"/>
      <c r="Q233" s="1441"/>
      <c r="R233" s="1441"/>
      <c r="S233" s="1441"/>
      <c r="T233" s="1441"/>
      <c r="U233" s="1441"/>
      <c r="V233" s="1441"/>
      <c r="W233" s="1441"/>
      <c r="X233" s="1441"/>
      <c r="Y233" s="1441"/>
      <c r="Z233" s="1441"/>
      <c r="AA233" s="1441"/>
      <c r="AB233" s="1441"/>
      <c r="AC233" s="1441"/>
      <c r="AD233" s="1441"/>
      <c r="AE233" s="1441"/>
      <c r="AF233" s="1441"/>
      <c r="AG233" s="1441"/>
      <c r="AH233" s="1441"/>
    </row>
    <row r="234" spans="1:34">
      <c r="A234" s="1441"/>
      <c r="B234" s="1441"/>
      <c r="C234" s="1441"/>
      <c r="D234" s="1441"/>
      <c r="E234" s="1442"/>
      <c r="F234" s="1441"/>
      <c r="G234" s="1441"/>
      <c r="H234" s="1441"/>
      <c r="I234" s="1441" t="s">
        <v>1769</v>
      </c>
      <c r="J234" s="1456">
        <v>9.0999999999999998E-2</v>
      </c>
      <c r="K234" s="1458">
        <v>20</v>
      </c>
      <c r="L234" s="1456">
        <v>7.5999999999999998E-2</v>
      </c>
      <c r="M234" s="1441"/>
      <c r="N234" s="1441"/>
      <c r="O234" s="1441"/>
      <c r="P234" s="1441"/>
      <c r="Q234" s="1441"/>
      <c r="R234" s="1441"/>
      <c r="S234" s="1441"/>
      <c r="T234" s="1441"/>
      <c r="U234" s="1441"/>
      <c r="V234" s="1441"/>
      <c r="W234" s="1441"/>
      <c r="X234" s="1441"/>
      <c r="Y234" s="1441"/>
      <c r="Z234" s="1441"/>
      <c r="AA234" s="1441"/>
      <c r="AB234" s="1441"/>
      <c r="AC234" s="1441"/>
      <c r="AD234" s="1441"/>
      <c r="AE234" s="1441"/>
      <c r="AF234" s="1441"/>
      <c r="AG234" s="1441"/>
      <c r="AH234" s="1441"/>
    </row>
    <row r="235" spans="1:34">
      <c r="A235" s="1441"/>
      <c r="B235" s="1441"/>
      <c r="C235" s="1441"/>
      <c r="D235" s="1441"/>
      <c r="E235" s="1442"/>
      <c r="F235" s="1441"/>
      <c r="G235" s="1441"/>
      <c r="H235" s="1441"/>
      <c r="I235" s="1441" t="s">
        <v>1772</v>
      </c>
      <c r="J235" s="1456">
        <v>9.0999999999999998E-2</v>
      </c>
      <c r="K235" s="1458">
        <v>20</v>
      </c>
      <c r="L235" s="1456">
        <v>7.5999999999999998E-2</v>
      </c>
      <c r="M235" s="1441"/>
      <c r="N235" s="1441"/>
      <c r="O235" s="1441"/>
      <c r="P235" s="1441"/>
      <c r="Q235" s="1441"/>
      <c r="R235" s="1441"/>
      <c r="S235" s="1441"/>
      <c r="T235" s="1441"/>
      <c r="U235" s="1441"/>
      <c r="V235" s="1441"/>
      <c r="W235" s="1441"/>
      <c r="X235" s="1441"/>
      <c r="Y235" s="1441"/>
      <c r="Z235" s="1441"/>
      <c r="AA235" s="1441"/>
      <c r="AB235" s="1441"/>
      <c r="AC235" s="1441"/>
      <c r="AD235" s="1441"/>
      <c r="AE235" s="1441"/>
      <c r="AF235" s="1441"/>
      <c r="AG235" s="1441"/>
      <c r="AH235" s="1441"/>
    </row>
    <row r="236" spans="1:34">
      <c r="A236" s="1441"/>
      <c r="B236" s="1441"/>
      <c r="C236" s="1441"/>
      <c r="D236" s="1441"/>
      <c r="E236" s="1442"/>
      <c r="F236" s="1441"/>
      <c r="G236" s="1441"/>
      <c r="H236" s="1441"/>
      <c r="I236" s="1441" t="s">
        <v>1775</v>
      </c>
      <c r="J236" s="1456">
        <v>9.0999999999999998E-2</v>
      </c>
      <c r="K236" s="1458">
        <v>20</v>
      </c>
      <c r="L236" s="1456">
        <v>7.5999999999999998E-2</v>
      </c>
      <c r="M236" s="1441"/>
      <c r="N236" s="1441"/>
      <c r="O236" s="1441"/>
      <c r="P236" s="1441"/>
      <c r="Q236" s="1441"/>
      <c r="R236" s="1441"/>
      <c r="S236" s="1441"/>
      <c r="T236" s="1441"/>
      <c r="U236" s="1441"/>
      <c r="V236" s="1441"/>
      <c r="W236" s="1441"/>
      <c r="X236" s="1441"/>
      <c r="Y236" s="1441"/>
      <c r="Z236" s="1441"/>
      <c r="AA236" s="1441"/>
      <c r="AB236" s="1441"/>
      <c r="AC236" s="1441"/>
      <c r="AD236" s="1441"/>
      <c r="AE236" s="1441"/>
      <c r="AF236" s="1441"/>
      <c r="AG236" s="1441"/>
      <c r="AH236" s="1441"/>
    </row>
    <row r="237" spans="1:34">
      <c r="A237" s="1441"/>
      <c r="B237" s="1441"/>
      <c r="C237" s="1441"/>
      <c r="D237" s="1441"/>
      <c r="E237" s="1442"/>
      <c r="F237" s="1441"/>
      <c r="G237" s="1441"/>
      <c r="H237" s="1441"/>
      <c r="I237" s="1441" t="s">
        <v>1778</v>
      </c>
      <c r="J237" s="1456">
        <v>9.0999999999999998E-2</v>
      </c>
      <c r="K237" s="1458">
        <v>20</v>
      </c>
      <c r="L237" s="1456">
        <v>7.5999999999999998E-2</v>
      </c>
      <c r="M237" s="1441"/>
      <c r="N237" s="1441"/>
      <c r="O237" s="1441"/>
      <c r="P237" s="1441"/>
      <c r="Q237" s="1441"/>
      <c r="R237" s="1441"/>
      <c r="S237" s="1441"/>
      <c r="T237" s="1441"/>
      <c r="U237" s="1441"/>
      <c r="V237" s="1441"/>
      <c r="W237" s="1441"/>
      <c r="X237" s="1441"/>
      <c r="Y237" s="1441"/>
      <c r="Z237" s="1441"/>
      <c r="AA237" s="1441"/>
      <c r="AB237" s="1441"/>
      <c r="AC237" s="1441"/>
      <c r="AD237" s="1441"/>
      <c r="AE237" s="1441"/>
      <c r="AF237" s="1441"/>
      <c r="AG237" s="1441"/>
      <c r="AH237" s="1441"/>
    </row>
    <row r="238" spans="1:34">
      <c r="A238" s="1441"/>
      <c r="B238" s="1441"/>
      <c r="C238" s="1441"/>
      <c r="D238" s="1441"/>
      <c r="E238" s="1442"/>
      <c r="F238" s="1441"/>
      <c r="G238" s="1441"/>
      <c r="H238" s="1441"/>
      <c r="I238" s="1441" t="s">
        <v>1781</v>
      </c>
      <c r="J238" s="1456">
        <v>9.0999999999999998E-2</v>
      </c>
      <c r="K238" s="1458">
        <v>20</v>
      </c>
      <c r="L238" s="1456">
        <v>7.5999999999999998E-2</v>
      </c>
      <c r="M238" s="1441"/>
      <c r="N238" s="1441"/>
      <c r="O238" s="1441"/>
      <c r="P238" s="1441"/>
      <c r="Q238" s="1441"/>
      <c r="R238" s="1441"/>
      <c r="S238" s="1441"/>
      <c r="T238" s="1441"/>
      <c r="U238" s="1441"/>
      <c r="V238" s="1441"/>
      <c r="W238" s="1441"/>
      <c r="X238" s="1441"/>
      <c r="Y238" s="1441"/>
      <c r="Z238" s="1441"/>
      <c r="AA238" s="1441"/>
      <c r="AB238" s="1441"/>
      <c r="AC238" s="1441"/>
      <c r="AD238" s="1441"/>
      <c r="AE238" s="1441"/>
      <c r="AF238" s="1441"/>
      <c r="AG238" s="1441"/>
      <c r="AH238" s="1441"/>
    </row>
    <row r="239" spans="1:34">
      <c r="A239" s="1441"/>
      <c r="B239" s="1441"/>
      <c r="C239" s="1441"/>
      <c r="D239" s="1441"/>
      <c r="E239" s="1442"/>
      <c r="F239" s="1441"/>
      <c r="G239" s="1441"/>
      <c r="H239" s="1441"/>
      <c r="I239" s="1441" t="s">
        <v>1784</v>
      </c>
      <c r="J239" s="1456">
        <v>0.25629999999999997</v>
      </c>
      <c r="K239" s="1458">
        <v>20</v>
      </c>
      <c r="L239" s="1456">
        <v>0.24129999999999999</v>
      </c>
      <c r="M239" s="1441"/>
      <c r="N239" s="1441"/>
      <c r="O239" s="1441"/>
      <c r="P239" s="1441"/>
      <c r="Q239" s="1441"/>
      <c r="R239" s="1441"/>
      <c r="S239" s="1441"/>
      <c r="T239" s="1441"/>
      <c r="U239" s="1441"/>
      <c r="V239" s="1441"/>
      <c r="W239" s="1441"/>
      <c r="X239" s="1441"/>
      <c r="Y239" s="1441"/>
      <c r="Z239" s="1441"/>
      <c r="AA239" s="1441"/>
      <c r="AB239" s="1441"/>
      <c r="AC239" s="1441"/>
      <c r="AD239" s="1441"/>
      <c r="AE239" s="1441"/>
      <c r="AF239" s="1441"/>
      <c r="AG239" s="1441"/>
      <c r="AH239" s="1441"/>
    </row>
    <row r="240" spans="1:34">
      <c r="A240" s="1441"/>
      <c r="B240" s="1441"/>
      <c r="C240" s="1441"/>
      <c r="D240" s="1441"/>
      <c r="E240" s="1442"/>
      <c r="F240" s="1441"/>
      <c r="G240" s="1441"/>
      <c r="H240" s="1441"/>
      <c r="I240" s="1441" t="s">
        <v>1787</v>
      </c>
      <c r="J240" s="1456">
        <v>9.0999999999999998E-2</v>
      </c>
      <c r="K240" s="1458">
        <v>20</v>
      </c>
      <c r="L240" s="1456">
        <v>7.5999999999999998E-2</v>
      </c>
      <c r="M240" s="1441"/>
      <c r="N240" s="1441"/>
      <c r="O240" s="1441"/>
      <c r="P240" s="1441"/>
      <c r="Q240" s="1441"/>
      <c r="R240" s="1441"/>
      <c r="S240" s="1441"/>
      <c r="T240" s="1441"/>
      <c r="U240" s="1441"/>
      <c r="V240" s="1441"/>
      <c r="W240" s="1441"/>
      <c r="X240" s="1441"/>
      <c r="Y240" s="1441"/>
      <c r="Z240" s="1441"/>
      <c r="AA240" s="1441"/>
      <c r="AB240" s="1441"/>
      <c r="AC240" s="1441"/>
      <c r="AD240" s="1441"/>
      <c r="AE240" s="1441"/>
      <c r="AF240" s="1441"/>
      <c r="AG240" s="1441"/>
      <c r="AH240" s="1441"/>
    </row>
    <row r="241" spans="1:34">
      <c r="A241" s="1441"/>
      <c r="B241" s="1441"/>
      <c r="C241" s="1441"/>
      <c r="D241" s="1441"/>
      <c r="E241" s="1442"/>
      <c r="F241" s="1441"/>
      <c r="G241" s="1441"/>
      <c r="H241" s="1441"/>
      <c r="I241" s="1441" t="s">
        <v>1790</v>
      </c>
      <c r="J241" s="1456">
        <v>9.0999999999999998E-2</v>
      </c>
      <c r="K241" s="1458">
        <v>20</v>
      </c>
      <c r="L241" s="1456">
        <v>7.5999999999999998E-2</v>
      </c>
      <c r="M241" s="1441"/>
      <c r="N241" s="1441"/>
      <c r="O241" s="1441"/>
      <c r="P241" s="1441"/>
      <c r="Q241" s="1441"/>
      <c r="R241" s="1441"/>
      <c r="S241" s="1441"/>
      <c r="T241" s="1441"/>
      <c r="U241" s="1441"/>
      <c r="V241" s="1441"/>
      <c r="W241" s="1441"/>
      <c r="X241" s="1441"/>
      <c r="Y241" s="1441"/>
      <c r="Z241" s="1441"/>
      <c r="AA241" s="1441"/>
      <c r="AB241" s="1441"/>
      <c r="AC241" s="1441"/>
      <c r="AD241" s="1441"/>
      <c r="AE241" s="1441"/>
      <c r="AF241" s="1441"/>
      <c r="AG241" s="1441"/>
      <c r="AH241" s="1441"/>
    </row>
    <row r="242" spans="1:34">
      <c r="A242" s="1441"/>
      <c r="B242" s="1441"/>
      <c r="C242" s="1441"/>
      <c r="D242" s="1441"/>
      <c r="E242" s="1442"/>
      <c r="F242" s="1441"/>
      <c r="G242" s="1441"/>
      <c r="H242" s="1441"/>
      <c r="I242" s="1441" t="s">
        <v>1793</v>
      </c>
      <c r="J242" s="1456">
        <v>7.7399999999999997E-2</v>
      </c>
      <c r="K242" s="1458">
        <v>20</v>
      </c>
      <c r="L242" s="1456">
        <v>6.2399999999999997E-2</v>
      </c>
      <c r="M242" s="1441"/>
      <c r="N242" s="1441"/>
      <c r="O242" s="1441"/>
      <c r="P242" s="1441"/>
      <c r="Q242" s="1441"/>
      <c r="R242" s="1441"/>
      <c r="S242" s="1441"/>
      <c r="T242" s="1441"/>
      <c r="U242" s="1441"/>
      <c r="V242" s="1441"/>
      <c r="W242" s="1441"/>
      <c r="X242" s="1441"/>
      <c r="Y242" s="1441"/>
      <c r="Z242" s="1441"/>
      <c r="AA242" s="1441"/>
      <c r="AB242" s="1441"/>
      <c r="AC242" s="1441"/>
      <c r="AD242" s="1441"/>
      <c r="AE242" s="1441"/>
      <c r="AF242" s="1441"/>
      <c r="AG242" s="1441"/>
      <c r="AH242" s="1441"/>
    </row>
    <row r="243" spans="1:34">
      <c r="A243" s="1441"/>
      <c r="B243" s="1441"/>
      <c r="C243" s="1441"/>
      <c r="D243" s="1441"/>
      <c r="E243" s="1442"/>
      <c r="F243" s="1441"/>
      <c r="G243" s="1441"/>
      <c r="H243" s="1441"/>
      <c r="I243" s="1441" t="s">
        <v>1796</v>
      </c>
      <c r="J243" s="1456">
        <v>9.0999999999999998E-2</v>
      </c>
      <c r="K243" s="1458">
        <v>20</v>
      </c>
      <c r="L243" s="1456">
        <v>7.5999999999999998E-2</v>
      </c>
      <c r="M243" s="1441"/>
      <c r="N243" s="1441"/>
      <c r="O243" s="1441"/>
      <c r="P243" s="1441"/>
      <c r="Q243" s="1441"/>
      <c r="R243" s="1441"/>
      <c r="S243" s="1441"/>
      <c r="T243" s="1441"/>
      <c r="U243" s="1441"/>
      <c r="V243" s="1441"/>
      <c r="W243" s="1441"/>
      <c r="X243" s="1441"/>
      <c r="Y243" s="1441"/>
      <c r="Z243" s="1441"/>
      <c r="AA243" s="1441"/>
      <c r="AB243" s="1441"/>
      <c r="AC243" s="1441"/>
      <c r="AD243" s="1441"/>
      <c r="AE243" s="1441"/>
      <c r="AF243" s="1441"/>
      <c r="AG243" s="1441"/>
      <c r="AH243" s="1441"/>
    </row>
    <row r="244" spans="1:34">
      <c r="A244" s="1441"/>
      <c r="B244" s="1441"/>
      <c r="C244" s="1441"/>
      <c r="D244" s="1441"/>
      <c r="E244" s="1442"/>
      <c r="F244" s="1441"/>
      <c r="G244" s="1441"/>
      <c r="H244" s="1441"/>
      <c r="I244" s="1441" t="s">
        <v>1798</v>
      </c>
      <c r="J244" s="1456">
        <v>9.0999999999999998E-2</v>
      </c>
      <c r="K244" s="1458">
        <v>20</v>
      </c>
      <c r="L244" s="1456">
        <v>7.5999999999999998E-2</v>
      </c>
      <c r="M244" s="1441"/>
      <c r="N244" s="1441"/>
      <c r="O244" s="1441"/>
      <c r="P244" s="1441"/>
      <c r="Q244" s="1441"/>
      <c r="R244" s="1441"/>
      <c r="S244" s="1441"/>
      <c r="T244" s="1441"/>
      <c r="U244" s="1441"/>
      <c r="V244" s="1441"/>
      <c r="W244" s="1441"/>
      <c r="X244" s="1441"/>
      <c r="Y244" s="1441"/>
      <c r="Z244" s="1441"/>
      <c r="AA244" s="1441"/>
      <c r="AB244" s="1441"/>
      <c r="AC244" s="1441"/>
      <c r="AD244" s="1441"/>
      <c r="AE244" s="1441"/>
      <c r="AF244" s="1441"/>
      <c r="AG244" s="1441"/>
      <c r="AH244" s="1441"/>
    </row>
    <row r="245" spans="1:34">
      <c r="A245" s="1441"/>
      <c r="B245" s="1441"/>
      <c r="C245" s="1441"/>
      <c r="D245" s="1441"/>
      <c r="E245" s="1442"/>
      <c r="F245" s="1441"/>
      <c r="G245" s="1441"/>
      <c r="H245" s="1441"/>
      <c r="I245" s="1441" t="s">
        <v>1801</v>
      </c>
      <c r="J245" s="1456">
        <v>9.0999999999999998E-2</v>
      </c>
      <c r="K245" s="1458">
        <v>20</v>
      </c>
      <c r="L245" s="1456">
        <v>7.5999999999999998E-2</v>
      </c>
      <c r="M245" s="1441"/>
      <c r="N245" s="1441"/>
      <c r="O245" s="1441"/>
      <c r="P245" s="1441"/>
      <c r="Q245" s="1441"/>
      <c r="R245" s="1441"/>
      <c r="S245" s="1441"/>
      <c r="T245" s="1441"/>
      <c r="U245" s="1441"/>
      <c r="V245" s="1441"/>
      <c r="W245" s="1441"/>
      <c r="X245" s="1441"/>
      <c r="Y245" s="1441"/>
      <c r="Z245" s="1441"/>
      <c r="AA245" s="1441"/>
      <c r="AB245" s="1441"/>
      <c r="AC245" s="1441"/>
      <c r="AD245" s="1441"/>
      <c r="AE245" s="1441"/>
      <c r="AF245" s="1441"/>
      <c r="AG245" s="1441"/>
      <c r="AH245" s="1441"/>
    </row>
    <row r="246" spans="1:34">
      <c r="A246" s="1441"/>
      <c r="B246" s="1441"/>
      <c r="C246" s="1441"/>
      <c r="D246" s="1441"/>
      <c r="E246" s="1442"/>
      <c r="F246" s="1441"/>
      <c r="G246" s="1441"/>
      <c r="H246" s="1441"/>
      <c r="I246" s="1441" t="s">
        <v>1804</v>
      </c>
      <c r="J246" s="1456">
        <v>9.0999999999999998E-2</v>
      </c>
      <c r="K246" s="1458">
        <v>20</v>
      </c>
      <c r="L246" s="1456">
        <v>7.5999999999999998E-2</v>
      </c>
      <c r="M246" s="1441"/>
      <c r="N246" s="1441"/>
      <c r="O246" s="1441"/>
      <c r="P246" s="1441"/>
      <c r="Q246" s="1441"/>
      <c r="R246" s="1441"/>
      <c r="S246" s="1441"/>
      <c r="T246" s="1441"/>
      <c r="U246" s="1441"/>
      <c r="V246" s="1441"/>
      <c r="W246" s="1441"/>
      <c r="X246" s="1441"/>
      <c r="Y246" s="1441"/>
      <c r="Z246" s="1441"/>
      <c r="AA246" s="1441"/>
      <c r="AB246" s="1441"/>
      <c r="AC246" s="1441"/>
      <c r="AD246" s="1441"/>
      <c r="AE246" s="1441"/>
      <c r="AF246" s="1441"/>
      <c r="AG246" s="1441"/>
      <c r="AH246" s="1441"/>
    </row>
    <row r="247" spans="1:34">
      <c r="A247" s="1441"/>
      <c r="B247" s="1441"/>
      <c r="C247" s="1441"/>
      <c r="D247" s="1441"/>
      <c r="E247" s="1442"/>
      <c r="F247" s="1441"/>
      <c r="G247" s="1441"/>
      <c r="H247" s="1441"/>
      <c r="I247" s="1441" t="s">
        <v>1807</v>
      </c>
      <c r="J247" s="1456">
        <v>9.0999999999999998E-2</v>
      </c>
      <c r="K247" s="1458">
        <v>20</v>
      </c>
      <c r="L247" s="1456">
        <v>7.5999999999999998E-2</v>
      </c>
      <c r="M247" s="1441"/>
      <c r="N247" s="1441"/>
      <c r="O247" s="1441"/>
      <c r="P247" s="1441"/>
      <c r="Q247" s="1441"/>
      <c r="R247" s="1441"/>
      <c r="S247" s="1441"/>
      <c r="T247" s="1441"/>
      <c r="U247" s="1441"/>
      <c r="V247" s="1441"/>
      <c r="W247" s="1441"/>
      <c r="X247" s="1441"/>
      <c r="Y247" s="1441"/>
      <c r="Z247" s="1441"/>
      <c r="AA247" s="1441"/>
      <c r="AB247" s="1441"/>
      <c r="AC247" s="1441"/>
      <c r="AD247" s="1441"/>
      <c r="AE247" s="1441"/>
      <c r="AF247" s="1441"/>
      <c r="AG247" s="1441"/>
      <c r="AH247" s="1441"/>
    </row>
    <row r="248" spans="1:34">
      <c r="A248" s="1441"/>
      <c r="B248" s="1441"/>
      <c r="C248" s="1441"/>
      <c r="D248" s="1441"/>
      <c r="E248" s="1442"/>
      <c r="F248" s="1441"/>
      <c r="G248" s="1441"/>
      <c r="H248" s="1441"/>
      <c r="I248" s="1441" t="s">
        <v>1810</v>
      </c>
      <c r="J248" s="1456">
        <v>9.0999999999999998E-2</v>
      </c>
      <c r="K248" s="1458">
        <v>20</v>
      </c>
      <c r="L248" s="1456">
        <v>7.5999999999999998E-2</v>
      </c>
      <c r="M248" s="1441"/>
      <c r="N248" s="1441"/>
      <c r="O248" s="1441"/>
      <c r="P248" s="1441"/>
      <c r="Q248" s="1441"/>
      <c r="R248" s="1441"/>
      <c r="S248" s="1441"/>
      <c r="T248" s="1441"/>
      <c r="U248" s="1441"/>
      <c r="V248" s="1441"/>
      <c r="W248" s="1441"/>
      <c r="X248" s="1441"/>
      <c r="Y248" s="1441"/>
      <c r="Z248" s="1441"/>
      <c r="AA248" s="1441"/>
      <c r="AB248" s="1441"/>
      <c r="AC248" s="1441"/>
      <c r="AD248" s="1441"/>
      <c r="AE248" s="1441"/>
      <c r="AF248" s="1441"/>
      <c r="AG248" s="1441"/>
      <c r="AH248" s="1441"/>
    </row>
    <row r="249" spans="1:34">
      <c r="A249" s="1441"/>
      <c r="B249" s="1441"/>
      <c r="C249" s="1441"/>
      <c r="D249" s="1441"/>
      <c r="E249" s="1442"/>
      <c r="F249" s="1441"/>
      <c r="G249" s="1441"/>
      <c r="H249" s="1441"/>
      <c r="I249" s="1441" t="s">
        <v>1813</v>
      </c>
      <c r="J249" s="1456">
        <v>9.0999999999999998E-2</v>
      </c>
      <c r="K249" s="1458">
        <v>20</v>
      </c>
      <c r="L249" s="1456">
        <v>7.5999999999999998E-2</v>
      </c>
      <c r="M249" s="1441"/>
      <c r="N249" s="1441"/>
      <c r="O249" s="1441"/>
      <c r="P249" s="1441"/>
      <c r="Q249" s="1441"/>
      <c r="R249" s="1441"/>
      <c r="S249" s="1441"/>
      <c r="T249" s="1441"/>
      <c r="U249" s="1441"/>
      <c r="V249" s="1441"/>
      <c r="W249" s="1441"/>
      <c r="X249" s="1441"/>
      <c r="Y249" s="1441"/>
      <c r="Z249" s="1441"/>
      <c r="AA249" s="1441"/>
      <c r="AB249" s="1441"/>
      <c r="AC249" s="1441"/>
      <c r="AD249" s="1441"/>
      <c r="AE249" s="1441"/>
      <c r="AF249" s="1441"/>
      <c r="AG249" s="1441"/>
      <c r="AH249" s="1441"/>
    </row>
    <row r="250" spans="1:34">
      <c r="A250" s="1441"/>
      <c r="B250" s="1441"/>
      <c r="C250" s="1441"/>
      <c r="D250" s="1441"/>
      <c r="E250" s="1442"/>
      <c r="F250" s="1441"/>
      <c r="G250" s="1441"/>
      <c r="H250" s="1441"/>
      <c r="I250" s="1441" t="s">
        <v>1816</v>
      </c>
      <c r="J250" s="1456">
        <v>0.1235</v>
      </c>
      <c r="K250" s="1458">
        <v>20</v>
      </c>
      <c r="L250" s="1456">
        <v>0.1085</v>
      </c>
      <c r="M250" s="1441"/>
      <c r="N250" s="1441"/>
      <c r="O250" s="1441"/>
      <c r="P250" s="1441"/>
      <c r="Q250" s="1441"/>
      <c r="R250" s="1441"/>
      <c r="S250" s="1441"/>
      <c r="T250" s="1441"/>
      <c r="U250" s="1441"/>
      <c r="V250" s="1441"/>
      <c r="W250" s="1441"/>
      <c r="X250" s="1441"/>
      <c r="Y250" s="1441"/>
      <c r="Z250" s="1441"/>
      <c r="AA250" s="1441"/>
      <c r="AB250" s="1441"/>
      <c r="AC250" s="1441"/>
      <c r="AD250" s="1441"/>
      <c r="AE250" s="1441"/>
      <c r="AF250" s="1441"/>
      <c r="AG250" s="1441"/>
      <c r="AH250" s="1441"/>
    </row>
    <row r="251" spans="1:34">
      <c r="A251" s="1441"/>
      <c r="B251" s="1441"/>
      <c r="C251" s="1441"/>
      <c r="D251" s="1441"/>
      <c r="E251" s="1442"/>
      <c r="F251" s="1441"/>
      <c r="G251" s="1441"/>
      <c r="H251" s="1441"/>
      <c r="I251" s="1441" t="s">
        <v>1819</v>
      </c>
      <c r="J251" s="1456">
        <v>9.0999999999999998E-2</v>
      </c>
      <c r="K251" s="1458">
        <v>20</v>
      </c>
      <c r="L251" s="1456">
        <v>7.5999999999999998E-2</v>
      </c>
      <c r="M251" s="1441"/>
      <c r="N251" s="1441"/>
      <c r="O251" s="1441"/>
      <c r="P251" s="1441"/>
      <c r="Q251" s="1441"/>
      <c r="R251" s="1441"/>
      <c r="S251" s="1441"/>
      <c r="T251" s="1441"/>
      <c r="U251" s="1441"/>
      <c r="V251" s="1441"/>
      <c r="W251" s="1441"/>
      <c r="X251" s="1441"/>
      <c r="Y251" s="1441"/>
      <c r="Z251" s="1441"/>
      <c r="AA251" s="1441"/>
      <c r="AB251" s="1441"/>
      <c r="AC251" s="1441"/>
      <c r="AD251" s="1441"/>
      <c r="AE251" s="1441"/>
      <c r="AF251" s="1441"/>
      <c r="AG251" s="1441"/>
      <c r="AH251" s="1441"/>
    </row>
    <row r="252" spans="1:34">
      <c r="A252" s="1441"/>
      <c r="B252" s="1441"/>
      <c r="C252" s="1441"/>
      <c r="D252" s="1441"/>
      <c r="E252" s="1442"/>
      <c r="F252" s="1441"/>
      <c r="G252" s="1441"/>
      <c r="H252" s="1441"/>
      <c r="I252" s="1441" t="s">
        <v>1822</v>
      </c>
      <c r="J252" s="1456">
        <v>9.0999999999999998E-2</v>
      </c>
      <c r="K252" s="1458">
        <v>20</v>
      </c>
      <c r="L252" s="1456">
        <v>7.5999999999999998E-2</v>
      </c>
      <c r="M252" s="1441"/>
      <c r="N252" s="1441"/>
      <c r="O252" s="1441"/>
      <c r="P252" s="1441"/>
      <c r="Q252" s="1441"/>
      <c r="R252" s="1441"/>
      <c r="S252" s="1441"/>
      <c r="T252" s="1441"/>
      <c r="U252" s="1441"/>
      <c r="V252" s="1441"/>
      <c r="W252" s="1441"/>
      <c r="X252" s="1441"/>
      <c r="Y252" s="1441"/>
      <c r="Z252" s="1441"/>
      <c r="AA252" s="1441"/>
      <c r="AB252" s="1441"/>
      <c r="AC252" s="1441"/>
      <c r="AD252" s="1441"/>
      <c r="AE252" s="1441"/>
      <c r="AF252" s="1441"/>
      <c r="AG252" s="1441"/>
      <c r="AH252" s="1441"/>
    </row>
    <row r="253" spans="1:34">
      <c r="A253" s="1441"/>
      <c r="B253" s="1441"/>
      <c r="C253" s="1441"/>
      <c r="D253" s="1441"/>
      <c r="E253" s="1442"/>
      <c r="F253" s="1441"/>
      <c r="G253" s="1441"/>
      <c r="H253" s="1441"/>
      <c r="I253" s="1441" t="s">
        <v>1825</v>
      </c>
      <c r="J253" s="1456">
        <v>9.0999999999999998E-2</v>
      </c>
      <c r="K253" s="1458">
        <v>20</v>
      </c>
      <c r="L253" s="1456">
        <v>7.5999999999999998E-2</v>
      </c>
      <c r="M253" s="1441"/>
      <c r="N253" s="1441"/>
      <c r="O253" s="1441"/>
      <c r="P253" s="1441"/>
      <c r="Q253" s="1441"/>
      <c r="R253" s="1441"/>
      <c r="S253" s="1441"/>
      <c r="T253" s="1441"/>
      <c r="U253" s="1441"/>
      <c r="V253" s="1441"/>
      <c r="W253" s="1441"/>
      <c r="X253" s="1441"/>
      <c r="Y253" s="1441"/>
      <c r="Z253" s="1441"/>
      <c r="AA253" s="1441"/>
      <c r="AB253" s="1441"/>
      <c r="AC253" s="1441"/>
      <c r="AD253" s="1441"/>
      <c r="AE253" s="1441"/>
      <c r="AF253" s="1441"/>
      <c r="AG253" s="1441"/>
      <c r="AH253" s="1441"/>
    </row>
    <row r="254" spans="1:34">
      <c r="A254" s="1441"/>
      <c r="B254" s="1441"/>
      <c r="C254" s="1441"/>
      <c r="D254" s="1441"/>
      <c r="E254" s="1442"/>
      <c r="F254" s="1441"/>
      <c r="G254" s="1441"/>
      <c r="H254" s="1441"/>
      <c r="I254" s="1441" t="s">
        <v>1833</v>
      </c>
      <c r="J254" s="1456">
        <v>9.0999999999999998E-2</v>
      </c>
      <c r="K254" s="1458">
        <v>20</v>
      </c>
      <c r="L254" s="1456">
        <v>7.5999999999999998E-2</v>
      </c>
      <c r="M254" s="1441"/>
      <c r="N254" s="1441"/>
      <c r="O254" s="1441"/>
      <c r="P254" s="1441"/>
      <c r="Q254" s="1441"/>
      <c r="R254" s="1441"/>
      <c r="S254" s="1441"/>
      <c r="T254" s="1441"/>
      <c r="U254" s="1441"/>
      <c r="V254" s="1441"/>
      <c r="W254" s="1441"/>
      <c r="X254" s="1441"/>
      <c r="Y254" s="1441"/>
      <c r="Z254" s="1441"/>
      <c r="AA254" s="1441"/>
      <c r="AB254" s="1441"/>
      <c r="AC254" s="1441"/>
      <c r="AD254" s="1441"/>
      <c r="AE254" s="1441"/>
      <c r="AF254" s="1441"/>
      <c r="AG254" s="1441"/>
      <c r="AH254" s="1441"/>
    </row>
    <row r="255" spans="1:34">
      <c r="A255" s="1441"/>
      <c r="B255" s="1441"/>
      <c r="C255" s="1441"/>
      <c r="D255" s="1441"/>
      <c r="E255" s="1442"/>
      <c r="F255" s="1441"/>
      <c r="G255" s="1441"/>
      <c r="H255" s="1441"/>
      <c r="I255" s="1441" t="s">
        <v>1836</v>
      </c>
      <c r="J255" s="1456">
        <v>9.0999999999999998E-2</v>
      </c>
      <c r="K255" s="1458">
        <v>20</v>
      </c>
      <c r="L255" s="1456">
        <v>7.5999999999999998E-2</v>
      </c>
      <c r="M255" s="1441"/>
      <c r="N255" s="1441"/>
      <c r="O255" s="1441"/>
      <c r="P255" s="1441"/>
      <c r="Q255" s="1441"/>
      <c r="R255" s="1441"/>
      <c r="S255" s="1441"/>
      <c r="T255" s="1441"/>
      <c r="U255" s="1441"/>
      <c r="V255" s="1441"/>
      <c r="W255" s="1441"/>
      <c r="X255" s="1441"/>
      <c r="Y255" s="1441"/>
      <c r="Z255" s="1441"/>
      <c r="AA255" s="1441"/>
      <c r="AB255" s="1441"/>
      <c r="AC255" s="1441"/>
      <c r="AD255" s="1441"/>
      <c r="AE255" s="1441"/>
      <c r="AF255" s="1441"/>
      <c r="AG255" s="1441"/>
      <c r="AH255" s="1441"/>
    </row>
    <row r="256" spans="1:34">
      <c r="A256" s="1441"/>
      <c r="B256" s="1441"/>
      <c r="C256" s="1441"/>
      <c r="D256" s="1441"/>
      <c r="E256" s="1442"/>
      <c r="F256" s="1441"/>
      <c r="G256" s="1441"/>
      <c r="H256" s="1441"/>
      <c r="I256" s="1441" t="s">
        <v>1839</v>
      </c>
      <c r="J256" s="1456">
        <v>9.0999999999999998E-2</v>
      </c>
      <c r="K256" s="1458">
        <v>20</v>
      </c>
      <c r="L256" s="1456">
        <v>7.5999999999999998E-2</v>
      </c>
      <c r="M256" s="1441"/>
      <c r="N256" s="1441"/>
      <c r="O256" s="1441"/>
      <c r="P256" s="1441"/>
      <c r="Q256" s="1441"/>
      <c r="R256" s="1441"/>
      <c r="S256" s="1441"/>
      <c r="T256" s="1441"/>
      <c r="U256" s="1441"/>
      <c r="V256" s="1441"/>
      <c r="W256" s="1441"/>
      <c r="X256" s="1441"/>
      <c r="Y256" s="1441"/>
      <c r="Z256" s="1441"/>
      <c r="AA256" s="1441"/>
      <c r="AB256" s="1441"/>
      <c r="AC256" s="1441"/>
      <c r="AD256" s="1441"/>
      <c r="AE256" s="1441"/>
      <c r="AF256" s="1441"/>
      <c r="AG256" s="1441"/>
      <c r="AH256" s="1441"/>
    </row>
    <row r="257" spans="1:34">
      <c r="A257" s="1441"/>
      <c r="B257" s="1441"/>
      <c r="C257" s="1441"/>
      <c r="D257" s="1441"/>
      <c r="E257" s="1442"/>
      <c r="F257" s="1441"/>
      <c r="G257" s="1441"/>
      <c r="H257" s="1441"/>
      <c r="I257" s="1441" t="s">
        <v>1842</v>
      </c>
      <c r="J257" s="1456">
        <v>9.0999999999999998E-2</v>
      </c>
      <c r="K257" s="1458">
        <v>20</v>
      </c>
      <c r="L257" s="1456">
        <v>7.5999999999999998E-2</v>
      </c>
      <c r="M257" s="1441"/>
      <c r="N257" s="1441"/>
      <c r="O257" s="1441"/>
      <c r="P257" s="1441"/>
      <c r="Q257" s="1441"/>
      <c r="R257" s="1441"/>
      <c r="S257" s="1441"/>
      <c r="T257" s="1441"/>
      <c r="U257" s="1441"/>
      <c r="V257" s="1441"/>
      <c r="W257" s="1441"/>
      <c r="X257" s="1441"/>
      <c r="Y257" s="1441"/>
      <c r="Z257" s="1441"/>
      <c r="AA257" s="1441"/>
      <c r="AB257" s="1441"/>
      <c r="AC257" s="1441"/>
      <c r="AD257" s="1441"/>
      <c r="AE257" s="1441"/>
      <c r="AF257" s="1441"/>
      <c r="AG257" s="1441"/>
      <c r="AH257" s="1441"/>
    </row>
    <row r="258" spans="1:34">
      <c r="A258" s="1441"/>
      <c r="B258" s="1441"/>
      <c r="C258" s="1441"/>
      <c r="D258" s="1441"/>
      <c r="E258" s="1442"/>
      <c r="F258" s="1441"/>
      <c r="G258" s="1441"/>
      <c r="H258" s="1441"/>
      <c r="I258" s="1441" t="s">
        <v>1845</v>
      </c>
      <c r="J258" s="1456">
        <v>9.0999999999999998E-2</v>
      </c>
      <c r="K258" s="1458">
        <v>20</v>
      </c>
      <c r="L258" s="1456">
        <v>7.5999999999999998E-2</v>
      </c>
      <c r="M258" s="1441"/>
      <c r="N258" s="1441"/>
      <c r="O258" s="1441"/>
      <c r="P258" s="1441"/>
      <c r="Q258" s="1441"/>
      <c r="R258" s="1441"/>
      <c r="S258" s="1441"/>
      <c r="T258" s="1441"/>
      <c r="U258" s="1441"/>
      <c r="V258" s="1441"/>
      <c r="W258" s="1441"/>
      <c r="X258" s="1441"/>
      <c r="Y258" s="1441"/>
      <c r="Z258" s="1441"/>
      <c r="AA258" s="1441"/>
      <c r="AB258" s="1441"/>
      <c r="AC258" s="1441"/>
      <c r="AD258" s="1441"/>
      <c r="AE258" s="1441"/>
      <c r="AF258" s="1441"/>
      <c r="AG258" s="1441"/>
      <c r="AH258" s="1441"/>
    </row>
    <row r="259" spans="1:34">
      <c r="A259" s="1441"/>
      <c r="B259" s="1441"/>
      <c r="C259" s="1441"/>
      <c r="D259" s="1441"/>
      <c r="E259" s="1442"/>
      <c r="F259" s="1441"/>
      <c r="G259" s="1441"/>
      <c r="H259" s="1441"/>
      <c r="I259" s="1441"/>
      <c r="J259" s="1441"/>
      <c r="K259" s="1441"/>
      <c r="L259" s="1441"/>
      <c r="M259" s="1441"/>
      <c r="N259" s="1441"/>
      <c r="O259" s="1441"/>
      <c r="P259" s="1441"/>
      <c r="Q259" s="1441"/>
      <c r="R259" s="1441"/>
      <c r="S259" s="1441"/>
      <c r="T259" s="1441"/>
      <c r="U259" s="1441"/>
      <c r="V259" s="1441"/>
      <c r="W259" s="1441"/>
      <c r="X259" s="1441"/>
      <c r="Y259" s="1441"/>
      <c r="Z259" s="1441"/>
      <c r="AA259" s="1441"/>
      <c r="AB259" s="1441"/>
      <c r="AC259" s="1441"/>
      <c r="AD259" s="1441"/>
      <c r="AE259" s="1441"/>
      <c r="AF259" s="1441"/>
      <c r="AG259" s="1441"/>
      <c r="AH259" s="1441"/>
    </row>
    <row r="260" spans="1:34">
      <c r="A260" s="1441"/>
      <c r="B260" s="1441"/>
      <c r="C260" s="1441"/>
      <c r="D260" s="1441"/>
      <c r="E260" s="1442"/>
      <c r="F260" s="1441"/>
      <c r="G260" s="1441"/>
      <c r="H260" s="1441"/>
      <c r="I260" s="1441"/>
      <c r="J260" s="1441"/>
      <c r="K260" s="1441"/>
      <c r="L260" s="1441"/>
      <c r="M260" s="1441"/>
      <c r="N260" s="1441"/>
      <c r="O260" s="1441"/>
      <c r="P260" s="1441"/>
      <c r="Q260" s="1441"/>
      <c r="R260" s="1441"/>
      <c r="S260" s="1441"/>
      <c r="T260" s="1441"/>
      <c r="U260" s="1441"/>
      <c r="V260" s="1441"/>
      <c r="W260" s="1441"/>
      <c r="X260" s="1441"/>
      <c r="Y260" s="1441"/>
      <c r="Z260" s="1441"/>
      <c r="AA260" s="1441"/>
      <c r="AB260" s="1441"/>
      <c r="AC260" s="1441"/>
      <c r="AD260" s="1441"/>
      <c r="AE260" s="1441"/>
      <c r="AF260" s="1441"/>
      <c r="AG260" s="1441"/>
      <c r="AH260" s="1441"/>
    </row>
    <row r="261" spans="1:34">
      <c r="A261" s="1441"/>
      <c r="B261" s="1441"/>
      <c r="C261" s="1441"/>
      <c r="D261" s="1441"/>
      <c r="E261" s="1442"/>
      <c r="F261" s="1441"/>
      <c r="G261" s="1441"/>
      <c r="H261" s="1441"/>
      <c r="I261" s="1441"/>
      <c r="J261" s="1441"/>
      <c r="K261" s="1441"/>
      <c r="L261" s="1441"/>
      <c r="M261" s="1441"/>
      <c r="N261" s="1441"/>
      <c r="O261" s="1441"/>
      <c r="P261" s="1441"/>
      <c r="Q261" s="1441"/>
      <c r="R261" s="1441"/>
      <c r="S261" s="1441"/>
      <c r="T261" s="1441"/>
      <c r="U261" s="1441"/>
      <c r="V261" s="1441"/>
      <c r="W261" s="1441"/>
      <c r="X261" s="1441"/>
      <c r="Y261" s="1441"/>
      <c r="Z261" s="1441"/>
      <c r="AA261" s="1441"/>
      <c r="AB261" s="1441"/>
      <c r="AC261" s="1441"/>
      <c r="AD261" s="1441"/>
      <c r="AE261" s="1441"/>
      <c r="AF261" s="1441"/>
      <c r="AG261" s="1441"/>
      <c r="AH261" s="1441"/>
    </row>
    <row r="262" spans="1:34">
      <c r="A262" s="1441"/>
      <c r="B262" s="1441"/>
      <c r="C262" s="1441"/>
      <c r="D262" s="1441"/>
      <c r="E262" s="1442"/>
      <c r="F262" s="1441"/>
      <c r="G262" s="1441"/>
      <c r="H262" s="1441"/>
      <c r="I262" s="1441"/>
      <c r="J262" s="1441"/>
      <c r="K262" s="1441"/>
      <c r="L262" s="1441"/>
      <c r="M262" s="1441"/>
      <c r="N262" s="1441"/>
      <c r="O262" s="1441"/>
      <c r="P262" s="1441"/>
      <c r="Q262" s="1441"/>
      <c r="R262" s="1441"/>
      <c r="S262" s="1441"/>
      <c r="T262" s="1441"/>
      <c r="U262" s="1441"/>
      <c r="V262" s="1441"/>
      <c r="W262" s="1441"/>
      <c r="X262" s="1441"/>
      <c r="Y262" s="1441"/>
      <c r="Z262" s="1441"/>
      <c r="AA262" s="1441"/>
      <c r="AB262" s="1441"/>
      <c r="AC262" s="1441"/>
      <c r="AD262" s="1441"/>
      <c r="AE262" s="1441"/>
      <c r="AF262" s="1441"/>
      <c r="AG262" s="1441"/>
      <c r="AH262" s="1441"/>
    </row>
    <row r="263" spans="1:34">
      <c r="A263" s="1441"/>
      <c r="B263" s="1441"/>
      <c r="C263" s="1441"/>
      <c r="D263" s="1441"/>
      <c r="E263" s="1442"/>
      <c r="F263" s="1441"/>
      <c r="G263" s="1441"/>
      <c r="H263" s="1441"/>
      <c r="I263" s="1441"/>
      <c r="J263" s="1441"/>
      <c r="K263" s="1441"/>
      <c r="L263" s="1441"/>
      <c r="M263" s="1441"/>
      <c r="N263" s="1441"/>
      <c r="O263" s="1441"/>
      <c r="P263" s="1441"/>
      <c r="Q263" s="1441"/>
      <c r="R263" s="1441"/>
      <c r="S263" s="1441"/>
      <c r="T263" s="1441"/>
      <c r="U263" s="1441"/>
      <c r="V263" s="1441"/>
      <c r="W263" s="1441"/>
      <c r="X263" s="1441"/>
      <c r="Y263" s="1441"/>
      <c r="Z263" s="1441"/>
      <c r="AA263" s="1441"/>
      <c r="AB263" s="1441"/>
      <c r="AC263" s="1441"/>
      <c r="AD263" s="1441"/>
      <c r="AE263" s="1441"/>
      <c r="AF263" s="1441"/>
      <c r="AG263" s="1441"/>
      <c r="AH263" s="1441"/>
    </row>
    <row r="264" spans="1:34">
      <c r="A264" s="1441"/>
      <c r="B264" s="1441"/>
      <c r="C264" s="1441"/>
      <c r="D264" s="1441"/>
      <c r="E264" s="1442"/>
      <c r="F264" s="1441"/>
      <c r="G264" s="1441"/>
      <c r="H264" s="1441"/>
      <c r="I264" s="1441"/>
      <c r="J264" s="1441"/>
      <c r="K264" s="1441"/>
      <c r="L264" s="1441"/>
      <c r="M264" s="1441"/>
      <c r="N264" s="1441"/>
      <c r="O264" s="1441"/>
      <c r="P264" s="1441"/>
      <c r="Q264" s="1441"/>
      <c r="R264" s="1441"/>
      <c r="S264" s="1441"/>
      <c r="T264" s="1441"/>
      <c r="U264" s="1441"/>
      <c r="V264" s="1441"/>
      <c r="W264" s="1441"/>
      <c r="X264" s="1441"/>
      <c r="Y264" s="1441"/>
      <c r="Z264" s="1441"/>
      <c r="AA264" s="1441"/>
      <c r="AB264" s="1441"/>
      <c r="AC264" s="1441"/>
      <c r="AD264" s="1441"/>
      <c r="AE264" s="1441"/>
      <c r="AF264" s="1441"/>
      <c r="AG264" s="1441"/>
      <c r="AH264" s="1441"/>
    </row>
    <row r="265" spans="1:34">
      <c r="A265" s="1441"/>
      <c r="B265" s="1441"/>
      <c r="C265" s="1441"/>
      <c r="D265" s="1441"/>
      <c r="E265" s="1442"/>
      <c r="F265" s="1441"/>
      <c r="G265" s="1441"/>
      <c r="H265" s="1441"/>
      <c r="I265" s="1441"/>
      <c r="J265" s="1441"/>
      <c r="K265" s="1441"/>
      <c r="L265" s="1441"/>
      <c r="M265" s="1441"/>
      <c r="N265" s="1441"/>
      <c r="O265" s="1441"/>
      <c r="P265" s="1441"/>
      <c r="Q265" s="1441"/>
      <c r="R265" s="1441"/>
      <c r="S265" s="1441"/>
      <c r="T265" s="1441"/>
      <c r="U265" s="1441"/>
      <c r="V265" s="1441"/>
      <c r="W265" s="1441"/>
      <c r="X265" s="1441"/>
      <c r="Y265" s="1441"/>
      <c r="Z265" s="1441"/>
      <c r="AA265" s="1441"/>
      <c r="AB265" s="1441"/>
      <c r="AC265" s="1441"/>
      <c r="AD265" s="1441"/>
      <c r="AE265" s="1441"/>
      <c r="AF265" s="1441"/>
      <c r="AG265" s="1441"/>
      <c r="AH265" s="1441"/>
    </row>
    <row r="266" spans="1:34">
      <c r="A266" s="1441"/>
      <c r="B266" s="1441"/>
      <c r="C266" s="1441"/>
      <c r="D266" s="1441"/>
      <c r="E266" s="1442"/>
      <c r="F266" s="1441"/>
      <c r="G266" s="1441"/>
      <c r="H266" s="1441"/>
      <c r="I266" s="1441"/>
      <c r="J266" s="1441"/>
      <c r="K266" s="1441"/>
      <c r="L266" s="1441"/>
      <c r="M266" s="1441"/>
      <c r="N266" s="1441"/>
      <c r="O266" s="1441"/>
      <c r="P266" s="1441"/>
      <c r="Q266" s="1441"/>
      <c r="R266" s="1441"/>
      <c r="S266" s="1441"/>
      <c r="T266" s="1441"/>
      <c r="U266" s="1441"/>
      <c r="V266" s="1441"/>
      <c r="W266" s="1441"/>
      <c r="X266" s="1441"/>
      <c r="Y266" s="1441"/>
      <c r="Z266" s="1441"/>
      <c r="AA266" s="1441"/>
      <c r="AB266" s="1441"/>
      <c r="AC266" s="1441"/>
      <c r="AD266" s="1441"/>
      <c r="AE266" s="1441"/>
      <c r="AF266" s="1441"/>
      <c r="AG266" s="1441"/>
      <c r="AH266" s="1441"/>
    </row>
    <row r="267" spans="1:34">
      <c r="A267" s="1441"/>
      <c r="B267" s="1441"/>
      <c r="C267" s="1441"/>
      <c r="D267" s="1441"/>
      <c r="E267" s="1442"/>
      <c r="F267" s="1441"/>
      <c r="G267" s="1441"/>
      <c r="H267" s="1441"/>
      <c r="I267" s="1441"/>
      <c r="J267" s="1441"/>
      <c r="K267" s="1441"/>
      <c r="L267" s="1441"/>
      <c r="M267" s="1441"/>
      <c r="N267" s="1441"/>
      <c r="O267" s="1441"/>
      <c r="P267" s="1441"/>
      <c r="Q267" s="1441"/>
      <c r="R267" s="1441"/>
      <c r="S267" s="1441"/>
      <c r="T267" s="1441"/>
      <c r="U267" s="1441"/>
      <c r="V267" s="1441"/>
      <c r="W267" s="1441"/>
      <c r="X267" s="1441"/>
      <c r="Y267" s="1441"/>
      <c r="Z267" s="1441"/>
      <c r="AA267" s="1441"/>
      <c r="AB267" s="1441"/>
      <c r="AC267" s="1441"/>
      <c r="AD267" s="1441"/>
      <c r="AE267" s="1441"/>
      <c r="AF267" s="1441"/>
      <c r="AG267" s="1441"/>
      <c r="AH267" s="1441"/>
    </row>
    <row r="268" spans="1:34">
      <c r="A268" s="1441"/>
      <c r="B268" s="1441"/>
      <c r="C268" s="1441"/>
      <c r="D268" s="1441"/>
      <c r="E268" s="1442"/>
      <c r="F268" s="1441"/>
      <c r="G268" s="1441"/>
      <c r="H268" s="1441"/>
      <c r="I268" s="1441"/>
      <c r="J268" s="1441"/>
      <c r="K268" s="1441"/>
      <c r="L268" s="1441"/>
      <c r="M268" s="1441"/>
      <c r="N268" s="1441"/>
      <c r="O268" s="1441"/>
      <c r="P268" s="1441"/>
      <c r="Q268" s="1441"/>
      <c r="R268" s="1441"/>
      <c r="S268" s="1441"/>
      <c r="T268" s="1441"/>
      <c r="U268" s="1441"/>
      <c r="V268" s="1441"/>
      <c r="W268" s="1441"/>
      <c r="X268" s="1441"/>
      <c r="Y268" s="1441"/>
      <c r="Z268" s="1441"/>
      <c r="AA268" s="1441"/>
      <c r="AB268" s="1441"/>
      <c r="AC268" s="1441"/>
      <c r="AD268" s="1441"/>
      <c r="AE268" s="1441"/>
      <c r="AF268" s="1441"/>
      <c r="AG268" s="1441"/>
      <c r="AH268" s="1441"/>
    </row>
    <row r="269" spans="1:34">
      <c r="A269" s="1441"/>
      <c r="B269" s="1441"/>
      <c r="C269" s="1441"/>
      <c r="D269" s="1441"/>
      <c r="E269" s="1442"/>
      <c r="F269" s="1441"/>
      <c r="G269" s="1441"/>
      <c r="H269" s="1441"/>
      <c r="I269" s="1441"/>
      <c r="J269" s="1441"/>
      <c r="K269" s="1441"/>
      <c r="L269" s="1441"/>
      <c r="M269" s="1441"/>
      <c r="N269" s="1441"/>
      <c r="O269" s="1441"/>
      <c r="P269" s="1441"/>
      <c r="Q269" s="1441"/>
      <c r="R269" s="1441"/>
      <c r="S269" s="1441"/>
      <c r="T269" s="1441"/>
      <c r="U269" s="1441"/>
      <c r="V269" s="1441"/>
      <c r="W269" s="1441"/>
      <c r="X269" s="1441"/>
      <c r="Y269" s="1441"/>
      <c r="Z269" s="1441"/>
      <c r="AA269" s="1441"/>
      <c r="AB269" s="1441"/>
      <c r="AC269" s="1441"/>
      <c r="AD269" s="1441"/>
      <c r="AE269" s="1441"/>
      <c r="AF269" s="1441"/>
      <c r="AG269" s="1441"/>
      <c r="AH269" s="1441"/>
    </row>
    <row r="270" spans="1:34">
      <c r="A270" s="1441"/>
      <c r="B270" s="1441"/>
      <c r="C270" s="1441"/>
      <c r="D270" s="1441"/>
      <c r="E270" s="1442"/>
      <c r="F270" s="1441"/>
      <c r="G270" s="1441"/>
      <c r="H270" s="1441"/>
      <c r="I270" s="1441"/>
      <c r="J270" s="1441"/>
      <c r="K270" s="1441"/>
      <c r="L270" s="1441"/>
      <c r="M270" s="1441"/>
      <c r="N270" s="1441"/>
      <c r="O270" s="1441"/>
      <c r="P270" s="1441"/>
      <c r="Q270" s="1441"/>
      <c r="R270" s="1441"/>
      <c r="S270" s="1441"/>
      <c r="T270" s="1441"/>
      <c r="U270" s="1441"/>
      <c r="V270" s="1441"/>
      <c r="W270" s="1441"/>
      <c r="X270" s="1441"/>
      <c r="Y270" s="1441"/>
      <c r="Z270" s="1441"/>
      <c r="AA270" s="1441"/>
      <c r="AB270" s="1441"/>
      <c r="AC270" s="1441"/>
      <c r="AD270" s="1441"/>
      <c r="AE270" s="1441"/>
      <c r="AF270" s="1441"/>
      <c r="AG270" s="1441"/>
      <c r="AH270" s="1441"/>
    </row>
    <row r="271" spans="1:34">
      <c r="A271" s="1441"/>
      <c r="B271" s="1441"/>
      <c r="C271" s="1441"/>
      <c r="D271" s="1441"/>
      <c r="E271" s="1442"/>
      <c r="F271" s="1441"/>
      <c r="G271" s="1441"/>
      <c r="H271" s="1441"/>
      <c r="I271" s="1441"/>
      <c r="J271" s="1441"/>
      <c r="K271" s="1441"/>
      <c r="L271" s="1441"/>
      <c r="M271" s="1441"/>
      <c r="N271" s="1441"/>
      <c r="O271" s="1441"/>
      <c r="P271" s="1441"/>
      <c r="Q271" s="1441"/>
      <c r="R271" s="1441"/>
      <c r="S271" s="1441"/>
      <c r="T271" s="1441"/>
      <c r="U271" s="1441"/>
      <c r="V271" s="1441"/>
      <c r="W271" s="1441"/>
      <c r="X271" s="1441"/>
      <c r="Y271" s="1441"/>
      <c r="Z271" s="1441"/>
      <c r="AA271" s="1441"/>
      <c r="AB271" s="1441"/>
      <c r="AC271" s="1441"/>
      <c r="AD271" s="1441"/>
      <c r="AE271" s="1441"/>
      <c r="AF271" s="1441"/>
      <c r="AG271" s="1441"/>
      <c r="AH271" s="1441"/>
    </row>
    <row r="272" spans="1:34">
      <c r="A272" s="1441"/>
      <c r="B272" s="1441"/>
      <c r="C272" s="1441"/>
      <c r="D272" s="1441"/>
      <c r="E272" s="1442"/>
      <c r="F272" s="1441"/>
      <c r="G272" s="1441"/>
      <c r="H272" s="1441"/>
      <c r="I272" s="1441"/>
      <c r="J272" s="1441"/>
      <c r="K272" s="1441"/>
      <c r="L272" s="1441"/>
      <c r="M272" s="1441"/>
      <c r="N272" s="1441"/>
      <c r="O272" s="1441"/>
      <c r="P272" s="1441"/>
      <c r="Q272" s="1441"/>
      <c r="R272" s="1441"/>
      <c r="S272" s="1441"/>
      <c r="T272" s="1441"/>
      <c r="U272" s="1441"/>
      <c r="V272" s="1441"/>
      <c r="W272" s="1441"/>
      <c r="X272" s="1441"/>
      <c r="Y272" s="1441"/>
      <c r="Z272" s="1441"/>
      <c r="AA272" s="1441"/>
      <c r="AB272" s="1441"/>
      <c r="AC272" s="1441"/>
      <c r="AD272" s="1441"/>
      <c r="AE272" s="1441"/>
      <c r="AF272" s="1441"/>
      <c r="AG272" s="1441"/>
      <c r="AH272" s="1441"/>
    </row>
    <row r="273" spans="1:34">
      <c r="A273" s="1441"/>
      <c r="B273" s="1441"/>
      <c r="C273" s="1441"/>
      <c r="D273" s="1441"/>
      <c r="E273" s="1442"/>
      <c r="F273" s="1441"/>
      <c r="G273" s="1441"/>
      <c r="H273" s="1441"/>
      <c r="I273" s="1441"/>
      <c r="J273" s="1441"/>
      <c r="K273" s="1441"/>
      <c r="L273" s="1441"/>
      <c r="M273" s="1441"/>
      <c r="N273" s="1441"/>
      <c r="O273" s="1441"/>
      <c r="P273" s="1441"/>
      <c r="Q273" s="1441"/>
      <c r="R273" s="1441"/>
      <c r="S273" s="1441"/>
      <c r="T273" s="1441"/>
      <c r="U273" s="1441"/>
      <c r="V273" s="1441"/>
      <c r="W273" s="1441"/>
      <c r="X273" s="1441"/>
      <c r="Y273" s="1441"/>
      <c r="Z273" s="1441"/>
      <c r="AA273" s="1441"/>
      <c r="AB273" s="1441"/>
      <c r="AC273" s="1441"/>
      <c r="AD273" s="1441"/>
      <c r="AE273" s="1441"/>
      <c r="AF273" s="1441"/>
      <c r="AG273" s="1441"/>
      <c r="AH273" s="1441"/>
    </row>
    <row r="274" spans="1:34">
      <c r="A274" s="1441"/>
      <c r="B274" s="1441"/>
      <c r="C274" s="1441"/>
      <c r="D274" s="1441"/>
      <c r="E274" s="1442"/>
      <c r="F274" s="1441"/>
      <c r="G274" s="1441"/>
      <c r="H274" s="1441"/>
      <c r="I274" s="1441"/>
      <c r="J274" s="1441"/>
      <c r="K274" s="1441"/>
      <c r="L274" s="1441"/>
      <c r="M274" s="1441"/>
      <c r="N274" s="1441"/>
      <c r="O274" s="1441"/>
      <c r="P274" s="1441"/>
      <c r="Q274" s="1441"/>
      <c r="R274" s="1441"/>
      <c r="S274" s="1441"/>
      <c r="T274" s="1441"/>
      <c r="U274" s="1441"/>
      <c r="V274" s="1441"/>
      <c r="W274" s="1441"/>
      <c r="X274" s="1441"/>
      <c r="Y274" s="1441"/>
      <c r="Z274" s="1441"/>
      <c r="AA274" s="1441"/>
      <c r="AB274" s="1441"/>
      <c r="AC274" s="1441"/>
      <c r="AD274" s="1441"/>
      <c r="AE274" s="1441"/>
      <c r="AF274" s="1441"/>
      <c r="AG274" s="1441"/>
      <c r="AH274" s="1441"/>
    </row>
    <row r="275" spans="1:34">
      <c r="A275" s="1441"/>
      <c r="B275" s="1441"/>
      <c r="C275" s="1441"/>
      <c r="D275" s="1441"/>
      <c r="E275" s="1442"/>
      <c r="F275" s="1441"/>
      <c r="G275" s="1441"/>
      <c r="H275" s="1441"/>
      <c r="I275" s="1441"/>
      <c r="J275" s="1441"/>
      <c r="K275" s="1441"/>
      <c r="L275" s="1441"/>
      <c r="M275" s="1441"/>
      <c r="N275" s="1441"/>
      <c r="O275" s="1441"/>
      <c r="P275" s="1441"/>
      <c r="Q275" s="1441"/>
      <c r="R275" s="1441"/>
      <c r="S275" s="1441"/>
      <c r="T275" s="1441"/>
      <c r="U275" s="1441"/>
      <c r="V275" s="1441"/>
      <c r="W275" s="1441"/>
      <c r="X275" s="1441"/>
      <c r="Y275" s="1441"/>
      <c r="Z275" s="1441"/>
      <c r="AA275" s="1441"/>
      <c r="AB275" s="1441"/>
      <c r="AC275" s="1441"/>
      <c r="AD275" s="1441"/>
      <c r="AE275" s="1441"/>
      <c r="AF275" s="1441"/>
      <c r="AG275" s="1441"/>
      <c r="AH275" s="1441"/>
    </row>
    <row r="276" spans="1:34">
      <c r="A276" s="1441"/>
      <c r="B276" s="1441"/>
      <c r="C276" s="1441"/>
      <c r="D276" s="1441"/>
      <c r="E276" s="1442"/>
      <c r="F276" s="1441"/>
      <c r="G276" s="1441"/>
      <c r="H276" s="1441"/>
      <c r="I276" s="1441"/>
      <c r="J276" s="1441"/>
      <c r="K276" s="1441"/>
      <c r="L276" s="1441"/>
      <c r="M276" s="1441"/>
      <c r="N276" s="1441"/>
      <c r="O276" s="1441"/>
      <c r="P276" s="1441"/>
      <c r="Q276" s="1441"/>
      <c r="R276" s="1441"/>
      <c r="S276" s="1441"/>
      <c r="T276" s="1441"/>
      <c r="U276" s="1441"/>
      <c r="V276" s="1441"/>
      <c r="W276" s="1441"/>
      <c r="X276" s="1441"/>
      <c r="Y276" s="1441"/>
      <c r="Z276" s="1441"/>
      <c r="AA276" s="1441"/>
      <c r="AB276" s="1441"/>
      <c r="AC276" s="1441"/>
      <c r="AD276" s="1441"/>
      <c r="AE276" s="1441"/>
      <c r="AF276" s="1441"/>
      <c r="AG276" s="1441"/>
      <c r="AH276" s="1441"/>
    </row>
    <row r="277" spans="1:34">
      <c r="A277" s="1441"/>
      <c r="B277" s="1441"/>
      <c r="C277" s="1441"/>
      <c r="D277" s="1441"/>
      <c r="E277" s="1442"/>
      <c r="F277" s="1441"/>
      <c r="G277" s="1441"/>
      <c r="H277" s="1441"/>
      <c r="I277" s="1441"/>
      <c r="J277" s="1441"/>
      <c r="K277" s="1441"/>
      <c r="L277" s="1441"/>
      <c r="M277" s="1441"/>
      <c r="N277" s="1441"/>
      <c r="O277" s="1441"/>
      <c r="P277" s="1441"/>
      <c r="Q277" s="1441"/>
      <c r="R277" s="1441"/>
      <c r="S277" s="1441"/>
      <c r="T277" s="1441"/>
      <c r="U277" s="1441"/>
      <c r="V277" s="1441"/>
      <c r="W277" s="1441"/>
      <c r="X277" s="1441"/>
      <c r="Y277" s="1441"/>
      <c r="Z277" s="1441"/>
      <c r="AA277" s="1441"/>
      <c r="AB277" s="1441"/>
      <c r="AC277" s="1441"/>
      <c r="AD277" s="1441"/>
      <c r="AE277" s="1441"/>
      <c r="AF277" s="1441"/>
      <c r="AG277" s="1441"/>
      <c r="AH277" s="1441"/>
    </row>
    <row r="278" spans="1:34">
      <c r="A278" s="1441"/>
      <c r="B278" s="1441"/>
      <c r="C278" s="1441"/>
      <c r="D278" s="1441"/>
      <c r="E278" s="1442"/>
      <c r="F278" s="1441"/>
      <c r="G278" s="1441"/>
      <c r="H278" s="1441"/>
      <c r="I278" s="1441"/>
      <c r="J278" s="1441"/>
      <c r="K278" s="1441"/>
      <c r="L278" s="1441"/>
      <c r="M278" s="1441"/>
      <c r="N278" s="1441"/>
      <c r="O278" s="1441"/>
      <c r="P278" s="1441"/>
      <c r="Q278" s="1441"/>
      <c r="R278" s="1441"/>
      <c r="S278" s="1441"/>
      <c r="T278" s="1441"/>
      <c r="U278" s="1441"/>
      <c r="V278" s="1441"/>
      <c r="W278" s="1441"/>
      <c r="X278" s="1441"/>
      <c r="Y278" s="1441"/>
      <c r="Z278" s="1441"/>
      <c r="AA278" s="1441"/>
      <c r="AB278" s="1441"/>
      <c r="AC278" s="1441"/>
      <c r="AD278" s="1441"/>
      <c r="AE278" s="1441"/>
      <c r="AF278" s="1441"/>
      <c r="AG278" s="1441"/>
      <c r="AH278" s="1441"/>
    </row>
    <row r="279" spans="1:34">
      <c r="A279" s="1441"/>
      <c r="B279" s="1441"/>
      <c r="C279" s="1441"/>
      <c r="D279" s="1441"/>
      <c r="E279" s="1442"/>
      <c r="F279" s="1441"/>
      <c r="G279" s="1441"/>
      <c r="H279" s="1441"/>
      <c r="I279" s="1441"/>
      <c r="J279" s="1441"/>
      <c r="K279" s="1441"/>
      <c r="L279" s="1441"/>
      <c r="M279" s="1441"/>
      <c r="N279" s="1441"/>
      <c r="O279" s="1441"/>
      <c r="P279" s="1441"/>
      <c r="Q279" s="1441"/>
      <c r="R279" s="1441"/>
      <c r="S279" s="1441"/>
      <c r="T279" s="1441"/>
      <c r="U279" s="1441"/>
      <c r="V279" s="1441"/>
      <c r="W279" s="1441"/>
      <c r="X279" s="1441"/>
      <c r="Y279" s="1441"/>
      <c r="Z279" s="1441"/>
      <c r="AA279" s="1441"/>
      <c r="AB279" s="1441"/>
      <c r="AC279" s="1441"/>
      <c r="AD279" s="1441"/>
      <c r="AE279" s="1441"/>
      <c r="AF279" s="1441"/>
      <c r="AG279" s="1441"/>
      <c r="AH279" s="1441"/>
    </row>
    <row r="280" spans="1:34">
      <c r="A280" s="1441"/>
      <c r="B280" s="1441"/>
      <c r="C280" s="1441"/>
      <c r="D280" s="1441"/>
      <c r="E280" s="1442"/>
      <c r="F280" s="1441"/>
      <c r="G280" s="1441"/>
      <c r="H280" s="1441"/>
      <c r="I280" s="1441"/>
      <c r="J280" s="1441"/>
      <c r="K280" s="1441"/>
      <c r="L280" s="1441"/>
      <c r="M280" s="1441"/>
      <c r="N280" s="1441"/>
      <c r="O280" s="1441"/>
      <c r="P280" s="1441"/>
      <c r="Q280" s="1441"/>
      <c r="R280" s="1441"/>
      <c r="S280" s="1441"/>
      <c r="T280" s="1441"/>
      <c r="U280" s="1441"/>
      <c r="V280" s="1441"/>
      <c r="W280" s="1441"/>
      <c r="X280" s="1441"/>
      <c r="Y280" s="1441"/>
      <c r="Z280" s="1441"/>
      <c r="AA280" s="1441"/>
      <c r="AB280" s="1441"/>
      <c r="AC280" s="1441"/>
      <c r="AD280" s="1441"/>
      <c r="AE280" s="1441"/>
      <c r="AF280" s="1441"/>
      <c r="AG280" s="1441"/>
      <c r="AH280" s="1441"/>
    </row>
    <row r="281" spans="1:34">
      <c r="A281" s="1441"/>
      <c r="B281" s="1441"/>
      <c r="C281" s="1441"/>
      <c r="D281" s="1441"/>
      <c r="E281" s="1442"/>
      <c r="F281" s="1441"/>
      <c r="G281" s="1441"/>
      <c r="H281" s="1441"/>
      <c r="I281" s="1441"/>
      <c r="J281" s="1441"/>
      <c r="K281" s="1441"/>
      <c r="L281" s="1441"/>
      <c r="M281" s="1441"/>
      <c r="N281" s="1441"/>
      <c r="O281" s="1441"/>
      <c r="P281" s="1441"/>
      <c r="Q281" s="1441"/>
      <c r="R281" s="1441"/>
      <c r="S281" s="1441"/>
      <c r="T281" s="1441"/>
      <c r="U281" s="1441"/>
      <c r="V281" s="1441"/>
      <c r="W281" s="1441"/>
      <c r="X281" s="1441"/>
      <c r="Y281" s="1441"/>
      <c r="Z281" s="1441"/>
      <c r="AA281" s="1441"/>
      <c r="AB281" s="1441"/>
      <c r="AC281" s="1441"/>
      <c r="AD281" s="1441"/>
      <c r="AE281" s="1441"/>
      <c r="AF281" s="1441"/>
      <c r="AG281" s="1441"/>
      <c r="AH281" s="1441"/>
    </row>
    <row r="282" spans="1:34">
      <c r="A282" s="1441"/>
      <c r="B282" s="1441"/>
      <c r="C282" s="1441"/>
      <c r="D282" s="1441"/>
      <c r="E282" s="1442"/>
      <c r="F282" s="1441"/>
      <c r="G282" s="1441"/>
      <c r="H282" s="1441"/>
      <c r="I282" s="1441"/>
      <c r="J282" s="1441"/>
      <c r="K282" s="1441"/>
      <c r="L282" s="1441"/>
      <c r="M282" s="1441"/>
      <c r="N282" s="1441"/>
      <c r="O282" s="1441"/>
      <c r="P282" s="1441"/>
      <c r="Q282" s="1441"/>
      <c r="R282" s="1441"/>
      <c r="S282" s="1441"/>
      <c r="T282" s="1441"/>
      <c r="U282" s="1441"/>
      <c r="V282" s="1441"/>
      <c r="W282" s="1441"/>
      <c r="X282" s="1441"/>
      <c r="Y282" s="1441"/>
      <c r="Z282" s="1441"/>
      <c r="AA282" s="1441"/>
      <c r="AB282" s="1441"/>
      <c r="AC282" s="1441"/>
      <c r="AD282" s="1441"/>
      <c r="AE282" s="1441"/>
      <c r="AF282" s="1441"/>
      <c r="AG282" s="1441"/>
      <c r="AH282" s="1441"/>
    </row>
    <row r="283" spans="1:34">
      <c r="A283" s="1441"/>
      <c r="B283" s="1441"/>
      <c r="C283" s="1441"/>
      <c r="D283" s="1441"/>
      <c r="E283" s="1442"/>
      <c r="F283" s="1441"/>
      <c r="G283" s="1441"/>
      <c r="H283" s="1441"/>
      <c r="I283" s="1441"/>
      <c r="J283" s="1441"/>
      <c r="K283" s="1441"/>
      <c r="L283" s="1441"/>
      <c r="M283" s="1441"/>
      <c r="N283" s="1441"/>
      <c r="O283" s="1441"/>
      <c r="P283" s="1441"/>
      <c r="Q283" s="1441"/>
      <c r="R283" s="1441"/>
      <c r="S283" s="1441"/>
      <c r="T283" s="1441"/>
      <c r="U283" s="1441"/>
      <c r="V283" s="1441"/>
      <c r="W283" s="1441"/>
      <c r="X283" s="1441"/>
      <c r="Y283" s="1441"/>
      <c r="Z283" s="1441"/>
      <c r="AA283" s="1441"/>
      <c r="AB283" s="1441"/>
      <c r="AC283" s="1441"/>
      <c r="AD283" s="1441"/>
      <c r="AE283" s="1441"/>
      <c r="AF283" s="1441"/>
      <c r="AG283" s="1441"/>
      <c r="AH283" s="1441"/>
    </row>
    <row r="284" spans="1:34">
      <c r="A284" s="1441"/>
      <c r="B284" s="1441"/>
      <c r="C284" s="1441"/>
      <c r="D284" s="1441"/>
      <c r="E284" s="1442"/>
      <c r="F284" s="1441"/>
      <c r="G284" s="1441"/>
      <c r="H284" s="1441"/>
      <c r="I284" s="1441"/>
      <c r="J284" s="1441"/>
      <c r="K284" s="1441"/>
      <c r="L284" s="1441"/>
      <c r="M284" s="1441"/>
      <c r="N284" s="1441"/>
      <c r="O284" s="1441"/>
      <c r="P284" s="1441"/>
      <c r="Q284" s="1441"/>
      <c r="R284" s="1441"/>
      <c r="S284" s="1441"/>
      <c r="T284" s="1441"/>
      <c r="U284" s="1441"/>
      <c r="V284" s="1441"/>
      <c r="W284" s="1441"/>
      <c r="X284" s="1441"/>
      <c r="Y284" s="1441"/>
      <c r="Z284" s="1441"/>
      <c r="AA284" s="1441"/>
      <c r="AB284" s="1441"/>
      <c r="AC284" s="1441"/>
      <c r="AD284" s="1441"/>
      <c r="AE284" s="1441"/>
      <c r="AF284" s="1441"/>
      <c r="AG284" s="1441"/>
      <c r="AH284" s="1441"/>
    </row>
    <row r="285" spans="1:34">
      <c r="A285" s="1441"/>
      <c r="B285" s="1441"/>
      <c r="C285" s="1441"/>
      <c r="D285" s="1441"/>
      <c r="E285" s="1442"/>
      <c r="F285" s="1441"/>
      <c r="G285" s="1441"/>
      <c r="H285" s="1441"/>
      <c r="I285" s="1441"/>
      <c r="J285" s="1441"/>
      <c r="K285" s="1441"/>
      <c r="L285" s="1441"/>
      <c r="M285" s="1441"/>
      <c r="N285" s="1441"/>
      <c r="O285" s="1441"/>
      <c r="P285" s="1441"/>
      <c r="Q285" s="1441"/>
      <c r="R285" s="1441"/>
      <c r="S285" s="1441"/>
      <c r="T285" s="1441"/>
      <c r="U285" s="1441"/>
      <c r="V285" s="1441"/>
      <c r="W285" s="1441"/>
      <c r="X285" s="1441"/>
      <c r="Y285" s="1441"/>
      <c r="Z285" s="1441"/>
      <c r="AA285" s="1441"/>
      <c r="AB285" s="1441"/>
      <c r="AC285" s="1441"/>
      <c r="AD285" s="1441"/>
      <c r="AE285" s="1441"/>
      <c r="AF285" s="1441"/>
      <c r="AG285" s="1441"/>
      <c r="AH285" s="1441"/>
    </row>
    <row r="286" spans="1:34">
      <c r="A286" s="1441"/>
      <c r="B286" s="1441"/>
      <c r="C286" s="1441"/>
      <c r="D286" s="1441"/>
      <c r="E286" s="1442"/>
      <c r="F286" s="1441"/>
      <c r="G286" s="1441"/>
      <c r="H286" s="1441"/>
      <c r="I286" s="1441"/>
      <c r="J286" s="1441"/>
      <c r="K286" s="1441"/>
      <c r="L286" s="1441"/>
      <c r="M286" s="1441"/>
      <c r="N286" s="1441"/>
      <c r="O286" s="1441"/>
      <c r="P286" s="1441"/>
      <c r="Q286" s="1441"/>
      <c r="R286" s="1441"/>
      <c r="S286" s="1441"/>
      <c r="T286" s="1441"/>
      <c r="U286" s="1441"/>
      <c r="V286" s="1441"/>
      <c r="W286" s="1441"/>
      <c r="X286" s="1441"/>
      <c r="Y286" s="1441"/>
      <c r="Z286" s="1441"/>
      <c r="AA286" s="1441"/>
      <c r="AB286" s="1441"/>
      <c r="AC286" s="1441"/>
      <c r="AD286" s="1441"/>
      <c r="AE286" s="1441"/>
      <c r="AF286" s="1441"/>
      <c r="AG286" s="1441"/>
      <c r="AH286" s="1441"/>
    </row>
    <row r="287" spans="1:34">
      <c r="A287" s="1441"/>
      <c r="B287" s="1441"/>
      <c r="C287" s="1441"/>
      <c r="D287" s="1441"/>
      <c r="E287" s="1442"/>
      <c r="F287" s="1441"/>
      <c r="G287" s="1441"/>
      <c r="H287" s="1441"/>
      <c r="I287" s="1441"/>
      <c r="J287" s="1441"/>
      <c r="K287" s="1441"/>
      <c r="L287" s="1441"/>
      <c r="M287" s="1441"/>
      <c r="N287" s="1441"/>
      <c r="O287" s="1441"/>
      <c r="P287" s="1441"/>
      <c r="Q287" s="1441"/>
      <c r="R287" s="1441"/>
      <c r="S287" s="1441"/>
      <c r="T287" s="1441"/>
      <c r="U287" s="1441"/>
      <c r="V287" s="1441"/>
      <c r="W287" s="1441"/>
      <c r="X287" s="1441"/>
      <c r="Y287" s="1441"/>
      <c r="Z287" s="1441"/>
      <c r="AA287" s="1441"/>
      <c r="AB287" s="1441"/>
      <c r="AC287" s="1441"/>
      <c r="AD287" s="1441"/>
      <c r="AE287" s="1441"/>
      <c r="AF287" s="1441"/>
      <c r="AG287" s="1441"/>
      <c r="AH287" s="1441"/>
    </row>
    <row r="288" spans="1:34">
      <c r="A288" s="1441"/>
      <c r="B288" s="1441"/>
      <c r="C288" s="1441"/>
      <c r="D288" s="1441"/>
      <c r="E288" s="1442"/>
      <c r="F288" s="1441"/>
      <c r="G288" s="1441"/>
      <c r="H288" s="1441"/>
      <c r="I288" s="1441"/>
      <c r="J288" s="1441"/>
      <c r="K288" s="1441"/>
      <c r="L288" s="1441"/>
      <c r="M288" s="1441"/>
      <c r="N288" s="1441"/>
      <c r="O288" s="1441"/>
      <c r="P288" s="1441"/>
      <c r="Q288" s="1441"/>
      <c r="R288" s="1441"/>
      <c r="S288" s="1441"/>
      <c r="T288" s="1441"/>
      <c r="U288" s="1441"/>
      <c r="V288" s="1441"/>
      <c r="W288" s="1441"/>
      <c r="X288" s="1441"/>
      <c r="Y288" s="1441"/>
      <c r="Z288" s="1441"/>
      <c r="AA288" s="1441"/>
      <c r="AB288" s="1441"/>
      <c r="AC288" s="1441"/>
      <c r="AD288" s="1441"/>
      <c r="AE288" s="1441"/>
      <c r="AF288" s="1441"/>
      <c r="AG288" s="1441"/>
      <c r="AH288" s="1441"/>
    </row>
    <row r="289" spans="1:34">
      <c r="A289" s="1441"/>
      <c r="B289" s="1441"/>
      <c r="C289" s="1441"/>
      <c r="D289" s="1441"/>
      <c r="E289" s="1442"/>
      <c r="F289" s="1441"/>
      <c r="G289" s="1441"/>
      <c r="H289" s="1441"/>
      <c r="I289" s="1441"/>
      <c r="J289" s="1441"/>
      <c r="K289" s="1441"/>
      <c r="L289" s="1441"/>
      <c r="M289" s="1441"/>
      <c r="N289" s="1441"/>
      <c r="O289" s="1441"/>
      <c r="P289" s="1441"/>
      <c r="Q289" s="1441"/>
      <c r="R289" s="1441"/>
      <c r="S289" s="1441"/>
      <c r="T289" s="1441"/>
      <c r="U289" s="1441"/>
      <c r="V289" s="1441"/>
      <c r="W289" s="1441"/>
      <c r="X289" s="1441"/>
      <c r="Y289" s="1441"/>
      <c r="Z289" s="1441"/>
      <c r="AA289" s="1441"/>
      <c r="AB289" s="1441"/>
      <c r="AC289" s="1441"/>
      <c r="AD289" s="1441"/>
      <c r="AE289" s="1441"/>
      <c r="AF289" s="1441"/>
      <c r="AG289" s="1441"/>
      <c r="AH289" s="1441"/>
    </row>
    <row r="290" spans="1:34">
      <c r="A290" s="1441"/>
      <c r="B290" s="1441"/>
      <c r="C290" s="1441"/>
      <c r="D290" s="1441"/>
      <c r="E290" s="1442"/>
      <c r="F290" s="1441"/>
      <c r="G290" s="1441"/>
      <c r="H290" s="1441"/>
      <c r="I290" s="1441"/>
      <c r="J290" s="1441"/>
      <c r="K290" s="1441"/>
      <c r="L290" s="1441"/>
      <c r="M290" s="1441"/>
      <c r="N290" s="1441"/>
      <c r="O290" s="1441"/>
      <c r="P290" s="1441"/>
      <c r="Q290" s="1441"/>
      <c r="R290" s="1441"/>
      <c r="S290" s="1441"/>
      <c r="T290" s="1441"/>
      <c r="U290" s="1441"/>
      <c r="V290" s="1441"/>
      <c r="W290" s="1441"/>
      <c r="X290" s="1441"/>
      <c r="Y290" s="1441"/>
      <c r="Z290" s="1441"/>
      <c r="AA290" s="1441"/>
      <c r="AB290" s="1441"/>
      <c r="AC290" s="1441"/>
      <c r="AD290" s="1441"/>
      <c r="AE290" s="1441"/>
      <c r="AF290" s="1441"/>
      <c r="AG290" s="1441"/>
      <c r="AH290" s="1441"/>
    </row>
    <row r="291" spans="1:34">
      <c r="A291" s="1441"/>
      <c r="B291" s="1441"/>
      <c r="C291" s="1441"/>
      <c r="D291" s="1441"/>
      <c r="E291" s="1442"/>
      <c r="F291" s="1441"/>
      <c r="G291" s="1441"/>
      <c r="H291" s="1441"/>
      <c r="I291" s="1441"/>
      <c r="J291" s="1441"/>
      <c r="K291" s="1441"/>
      <c r="L291" s="1441"/>
      <c r="M291" s="1441"/>
      <c r="N291" s="1441"/>
      <c r="O291" s="1441"/>
      <c r="P291" s="1441"/>
      <c r="Q291" s="1441"/>
      <c r="R291" s="1441"/>
      <c r="S291" s="1441"/>
      <c r="T291" s="1441"/>
      <c r="U291" s="1441"/>
      <c r="V291" s="1441"/>
      <c r="W291" s="1441"/>
      <c r="X291" s="1441"/>
      <c r="Y291" s="1441"/>
      <c r="Z291" s="1441"/>
      <c r="AA291" s="1441"/>
      <c r="AB291" s="1441"/>
      <c r="AC291" s="1441"/>
      <c r="AD291" s="1441"/>
      <c r="AE291" s="1441"/>
      <c r="AF291" s="1441"/>
      <c r="AG291" s="1441"/>
      <c r="AH291" s="1441"/>
    </row>
    <row r="292" spans="1:34">
      <c r="A292" s="1441"/>
      <c r="B292" s="1441"/>
      <c r="C292" s="1441"/>
      <c r="D292" s="1441"/>
      <c r="E292" s="1442"/>
      <c r="F292" s="1441"/>
      <c r="G292" s="1441"/>
      <c r="H292" s="1441"/>
      <c r="I292" s="1441"/>
      <c r="J292" s="1441"/>
      <c r="K292" s="1441"/>
      <c r="L292" s="1441"/>
      <c r="M292" s="1441"/>
      <c r="N292" s="1441"/>
      <c r="O292" s="1441"/>
      <c r="P292" s="1441"/>
      <c r="Q292" s="1441"/>
      <c r="R292" s="1441"/>
      <c r="S292" s="1441"/>
      <c r="T292" s="1441"/>
      <c r="U292" s="1441"/>
      <c r="V292" s="1441"/>
      <c r="W292" s="1441"/>
      <c r="X292" s="1441"/>
      <c r="Y292" s="1441"/>
      <c r="Z292" s="1441"/>
      <c r="AA292" s="1441"/>
      <c r="AB292" s="1441"/>
      <c r="AC292" s="1441"/>
      <c r="AD292" s="1441"/>
      <c r="AE292" s="1441"/>
      <c r="AF292" s="1441"/>
      <c r="AG292" s="1441"/>
      <c r="AH292" s="1441"/>
    </row>
    <row r="293" spans="1:34">
      <c r="A293" s="1441"/>
      <c r="B293" s="1441"/>
      <c r="C293" s="1441"/>
      <c r="D293" s="1441"/>
      <c r="E293" s="1442"/>
      <c r="F293" s="1441"/>
      <c r="G293" s="1441"/>
      <c r="H293" s="1441"/>
      <c r="I293" s="1441"/>
      <c r="J293" s="1441"/>
      <c r="K293" s="1441"/>
      <c r="L293" s="1441"/>
      <c r="M293" s="1441"/>
      <c r="N293" s="1441"/>
      <c r="O293" s="1441"/>
      <c r="P293" s="1441"/>
      <c r="Q293" s="1441"/>
      <c r="R293" s="1441"/>
      <c r="S293" s="1441"/>
      <c r="T293" s="1441"/>
      <c r="U293" s="1441"/>
      <c r="V293" s="1441"/>
      <c r="W293" s="1441"/>
      <c r="X293" s="1441"/>
      <c r="Y293" s="1441"/>
      <c r="Z293" s="1441"/>
      <c r="AA293" s="1441"/>
      <c r="AB293" s="1441"/>
      <c r="AC293" s="1441"/>
      <c r="AD293" s="1441"/>
      <c r="AE293" s="1441"/>
      <c r="AF293" s="1441"/>
      <c r="AG293" s="1441"/>
      <c r="AH293" s="1441"/>
    </row>
    <row r="294" spans="1:34">
      <c r="A294" s="1441"/>
      <c r="B294" s="1441"/>
      <c r="C294" s="1441"/>
      <c r="D294" s="1441"/>
      <c r="E294" s="1442"/>
      <c r="F294" s="1441"/>
      <c r="G294" s="1441"/>
      <c r="H294" s="1441"/>
      <c r="I294" s="1441"/>
      <c r="J294" s="1441"/>
      <c r="K294" s="1441"/>
      <c r="L294" s="1441"/>
      <c r="M294" s="1441"/>
      <c r="N294" s="1441"/>
      <c r="O294" s="1441"/>
      <c r="P294" s="1441"/>
      <c r="Q294" s="1441"/>
      <c r="R294" s="1441"/>
      <c r="S294" s="1441"/>
      <c r="T294" s="1441"/>
      <c r="U294" s="1441"/>
      <c r="V294" s="1441"/>
      <c r="W294" s="1441"/>
      <c r="X294" s="1441"/>
      <c r="Y294" s="1441"/>
      <c r="Z294" s="1441"/>
      <c r="AA294" s="1441"/>
      <c r="AB294" s="1441"/>
      <c r="AC294" s="1441"/>
      <c r="AD294" s="1441"/>
      <c r="AE294" s="1441"/>
      <c r="AF294" s="1441"/>
      <c r="AG294" s="1441"/>
      <c r="AH294" s="1441"/>
    </row>
    <row r="295" spans="1:34">
      <c r="A295" s="1441"/>
      <c r="B295" s="1441"/>
      <c r="C295" s="1441"/>
      <c r="D295" s="1441"/>
      <c r="E295" s="1442"/>
      <c r="F295" s="1441"/>
      <c r="G295" s="1441"/>
      <c r="H295" s="1441"/>
      <c r="I295" s="1441"/>
      <c r="J295" s="1441"/>
      <c r="K295" s="1441"/>
      <c r="L295" s="1441"/>
      <c r="M295" s="1441"/>
      <c r="N295" s="1441"/>
      <c r="O295" s="1441"/>
      <c r="P295" s="1441"/>
      <c r="Q295" s="1441"/>
      <c r="R295" s="1441"/>
      <c r="S295" s="1441"/>
      <c r="T295" s="1441"/>
      <c r="U295" s="1441"/>
      <c r="V295" s="1441"/>
      <c r="W295" s="1441"/>
      <c r="X295" s="1441"/>
      <c r="Y295" s="1441"/>
      <c r="Z295" s="1441"/>
      <c r="AA295" s="1441"/>
      <c r="AB295" s="1441"/>
      <c r="AC295" s="1441"/>
      <c r="AD295" s="1441"/>
      <c r="AE295" s="1441"/>
      <c r="AF295" s="1441"/>
      <c r="AG295" s="1441"/>
      <c r="AH295" s="1441"/>
    </row>
    <row r="296" spans="1:34">
      <c r="A296" s="1441"/>
      <c r="B296" s="1441"/>
      <c r="C296" s="1441"/>
      <c r="D296" s="1441"/>
      <c r="E296" s="1442"/>
      <c r="F296" s="1441"/>
      <c r="G296" s="1441"/>
      <c r="H296" s="1441"/>
      <c r="I296" s="1441"/>
      <c r="J296" s="1441"/>
      <c r="K296" s="1441"/>
      <c r="L296" s="1441"/>
      <c r="M296" s="1441"/>
      <c r="N296" s="1441"/>
      <c r="O296" s="1441"/>
      <c r="P296" s="1441"/>
      <c r="Q296" s="1441"/>
      <c r="R296" s="1441"/>
      <c r="S296" s="1441"/>
      <c r="T296" s="1441"/>
      <c r="U296" s="1441"/>
      <c r="V296" s="1441"/>
      <c r="W296" s="1441"/>
      <c r="X296" s="1441"/>
      <c r="Y296" s="1441"/>
      <c r="Z296" s="1441"/>
      <c r="AA296" s="1441"/>
      <c r="AB296" s="1441"/>
      <c r="AC296" s="1441"/>
      <c r="AD296" s="1441"/>
      <c r="AE296" s="1441"/>
      <c r="AF296" s="1441"/>
      <c r="AG296" s="1441"/>
      <c r="AH296" s="1441"/>
    </row>
    <row r="297" spans="1:34">
      <c r="A297" s="1441"/>
      <c r="B297" s="1441"/>
      <c r="C297" s="1441"/>
      <c r="D297" s="1441"/>
      <c r="E297" s="1442"/>
      <c r="F297" s="1441"/>
      <c r="G297" s="1441"/>
      <c r="H297" s="1441"/>
      <c r="I297" s="1441"/>
      <c r="J297" s="1441"/>
      <c r="K297" s="1441"/>
      <c r="L297" s="1441"/>
      <c r="M297" s="1441"/>
      <c r="N297" s="1441"/>
      <c r="O297" s="1441"/>
      <c r="P297" s="1441"/>
      <c r="Q297" s="1441"/>
      <c r="R297" s="1441"/>
      <c r="S297" s="1441"/>
      <c r="T297" s="1441"/>
      <c r="U297" s="1441"/>
      <c r="V297" s="1441"/>
      <c r="W297" s="1441"/>
      <c r="X297" s="1441"/>
      <c r="Y297" s="1441"/>
      <c r="Z297" s="1441"/>
      <c r="AA297" s="1441"/>
      <c r="AB297" s="1441"/>
      <c r="AC297" s="1441"/>
      <c r="AD297" s="1441"/>
      <c r="AE297" s="1441"/>
      <c r="AF297" s="1441"/>
      <c r="AG297" s="1441"/>
      <c r="AH297" s="1441"/>
    </row>
    <row r="298" spans="1:34">
      <c r="A298" s="1441"/>
      <c r="B298" s="1441"/>
      <c r="C298" s="1441"/>
      <c r="D298" s="1441"/>
      <c r="E298" s="1442"/>
      <c r="F298" s="1441"/>
      <c r="G298" s="1441"/>
      <c r="H298" s="1441"/>
      <c r="I298" s="1441"/>
      <c r="J298" s="1441"/>
      <c r="K298" s="1441"/>
      <c r="L298" s="1441"/>
      <c r="M298" s="1441"/>
      <c r="N298" s="1441"/>
      <c r="O298" s="1441"/>
      <c r="P298" s="1441"/>
      <c r="Q298" s="1441"/>
      <c r="R298" s="1441"/>
      <c r="S298" s="1441"/>
      <c r="T298" s="1441"/>
      <c r="U298" s="1441"/>
      <c r="V298" s="1441"/>
      <c r="W298" s="1441"/>
      <c r="X298" s="1441"/>
      <c r="Y298" s="1441"/>
      <c r="Z298" s="1441"/>
      <c r="AA298" s="1441"/>
      <c r="AB298" s="1441"/>
      <c r="AC298" s="1441"/>
      <c r="AD298" s="1441"/>
      <c r="AE298" s="1441"/>
      <c r="AF298" s="1441"/>
      <c r="AG298" s="1441"/>
      <c r="AH298" s="1441"/>
    </row>
    <row r="299" spans="1:34">
      <c r="A299" s="1441"/>
      <c r="B299" s="1441"/>
      <c r="C299" s="1441"/>
      <c r="D299" s="1441"/>
      <c r="E299" s="1442"/>
      <c r="F299" s="1441"/>
      <c r="G299" s="1441"/>
      <c r="H299" s="1441"/>
      <c r="I299" s="1441"/>
      <c r="J299" s="1441"/>
      <c r="K299" s="1441"/>
      <c r="L299" s="1441"/>
      <c r="M299" s="1441"/>
      <c r="N299" s="1441"/>
      <c r="O299" s="1441"/>
      <c r="P299" s="1441"/>
      <c r="Q299" s="1441"/>
      <c r="R299" s="1441"/>
      <c r="S299" s="1441"/>
      <c r="T299" s="1441"/>
      <c r="U299" s="1441"/>
      <c r="V299" s="1441"/>
      <c r="W299" s="1441"/>
      <c r="X299" s="1441"/>
      <c r="Y299" s="1441"/>
      <c r="Z299" s="1441"/>
      <c r="AA299" s="1441"/>
      <c r="AB299" s="1441"/>
      <c r="AC299" s="1441"/>
      <c r="AD299" s="1441"/>
      <c r="AE299" s="1441"/>
      <c r="AF299" s="1441"/>
      <c r="AG299" s="1441"/>
      <c r="AH299" s="1441"/>
    </row>
    <row r="300" spans="1:34">
      <c r="A300" s="1441"/>
      <c r="B300" s="1441"/>
      <c r="C300" s="1441"/>
      <c r="D300" s="1441"/>
      <c r="E300" s="1442"/>
      <c r="F300" s="1441"/>
      <c r="G300" s="1441"/>
      <c r="H300" s="1441"/>
      <c r="I300" s="1441"/>
      <c r="J300" s="1441"/>
      <c r="K300" s="1441"/>
      <c r="L300" s="1441"/>
      <c r="M300" s="1441"/>
      <c r="N300" s="1441"/>
      <c r="O300" s="1441"/>
      <c r="P300" s="1441"/>
      <c r="Q300" s="1441"/>
      <c r="R300" s="1441"/>
      <c r="S300" s="1441"/>
      <c r="T300" s="1441"/>
      <c r="U300" s="1441"/>
      <c r="V300" s="1441"/>
      <c r="W300" s="1441"/>
      <c r="X300" s="1441"/>
      <c r="Y300" s="1441"/>
      <c r="Z300" s="1441"/>
      <c r="AA300" s="1441"/>
      <c r="AB300" s="1441"/>
      <c r="AC300" s="1441"/>
      <c r="AD300" s="1441"/>
      <c r="AE300" s="1441"/>
      <c r="AF300" s="1441"/>
      <c r="AG300" s="1441"/>
      <c r="AH300" s="1441"/>
    </row>
    <row r="301" spans="1:34">
      <c r="A301" s="1441"/>
      <c r="B301" s="1441"/>
      <c r="C301" s="1441"/>
      <c r="D301" s="1441"/>
      <c r="E301" s="1442"/>
      <c r="F301" s="1441"/>
      <c r="G301" s="1441"/>
      <c r="H301" s="1441"/>
      <c r="I301" s="1441"/>
      <c r="J301" s="1441"/>
      <c r="K301" s="1441"/>
      <c r="L301" s="1441"/>
      <c r="M301" s="1441"/>
      <c r="N301" s="1441"/>
      <c r="O301" s="1441"/>
      <c r="P301" s="1441"/>
      <c r="Q301" s="1441"/>
      <c r="R301" s="1441"/>
      <c r="S301" s="1441"/>
      <c r="T301" s="1441"/>
      <c r="U301" s="1441"/>
      <c r="V301" s="1441"/>
      <c r="W301" s="1441"/>
      <c r="X301" s="1441"/>
      <c r="Y301" s="1441"/>
      <c r="Z301" s="1441"/>
      <c r="AA301" s="1441"/>
      <c r="AB301" s="1441"/>
      <c r="AC301" s="1441"/>
      <c r="AD301" s="1441"/>
      <c r="AE301" s="1441"/>
      <c r="AF301" s="1441"/>
      <c r="AG301" s="1441"/>
      <c r="AH301" s="1441"/>
    </row>
    <row r="302" spans="1:34">
      <c r="A302" s="1441"/>
      <c r="B302" s="1441"/>
      <c r="C302" s="1441"/>
      <c r="D302" s="1441"/>
      <c r="E302" s="1442"/>
      <c r="F302" s="1441"/>
      <c r="G302" s="1441"/>
      <c r="H302" s="1441"/>
      <c r="I302" s="1441"/>
      <c r="J302" s="1441"/>
      <c r="K302" s="1441"/>
      <c r="L302" s="1441"/>
      <c r="M302" s="1441"/>
      <c r="N302" s="1441"/>
      <c r="O302" s="1441"/>
      <c r="P302" s="1441"/>
      <c r="Q302" s="1441"/>
      <c r="R302" s="1441"/>
      <c r="S302" s="1441"/>
      <c r="T302" s="1441"/>
      <c r="U302" s="1441"/>
      <c r="V302" s="1441"/>
      <c r="W302" s="1441"/>
      <c r="X302" s="1441"/>
      <c r="Y302" s="1441"/>
      <c r="Z302" s="1441"/>
      <c r="AA302" s="1441"/>
      <c r="AB302" s="1441"/>
      <c r="AC302" s="1441"/>
      <c r="AD302" s="1441"/>
      <c r="AE302" s="1441"/>
      <c r="AF302" s="1441"/>
      <c r="AG302" s="1441"/>
      <c r="AH302" s="1441"/>
    </row>
    <row r="303" spans="1:34">
      <c r="A303" s="1441"/>
      <c r="B303" s="1441"/>
      <c r="C303" s="1441"/>
      <c r="D303" s="1441"/>
      <c r="E303" s="1442"/>
      <c r="F303" s="1441"/>
      <c r="G303" s="1441"/>
      <c r="H303" s="1441"/>
      <c r="I303" s="1441"/>
      <c r="J303" s="1441"/>
      <c r="K303" s="1441"/>
      <c r="L303" s="1441"/>
      <c r="M303" s="1441"/>
      <c r="N303" s="1441"/>
      <c r="O303" s="1441"/>
      <c r="P303" s="1441"/>
      <c r="Q303" s="1441"/>
      <c r="R303" s="1441"/>
      <c r="S303" s="1441"/>
      <c r="T303" s="1441"/>
      <c r="U303" s="1441"/>
      <c r="V303" s="1441"/>
      <c r="W303" s="1441"/>
      <c r="X303" s="1441"/>
      <c r="Y303" s="1441"/>
      <c r="Z303" s="1441"/>
      <c r="AA303" s="1441"/>
      <c r="AB303" s="1441"/>
      <c r="AC303" s="1441"/>
      <c r="AD303" s="1441"/>
      <c r="AE303" s="1441"/>
      <c r="AF303" s="1441"/>
      <c r="AG303" s="1441"/>
      <c r="AH303" s="1441"/>
    </row>
    <row r="304" spans="1:34">
      <c r="A304" s="1441"/>
      <c r="B304" s="1441"/>
      <c r="C304" s="1441"/>
      <c r="D304" s="1441"/>
      <c r="E304" s="1442"/>
      <c r="F304" s="1441"/>
      <c r="G304" s="1441"/>
      <c r="H304" s="1441"/>
      <c r="I304" s="1441"/>
      <c r="J304" s="1441"/>
      <c r="K304" s="1441"/>
      <c r="L304" s="1441"/>
      <c r="M304" s="1441"/>
      <c r="N304" s="1441"/>
      <c r="O304" s="1441"/>
      <c r="P304" s="1441"/>
      <c r="Q304" s="1441"/>
      <c r="R304" s="1441"/>
      <c r="S304" s="1441"/>
      <c r="T304" s="1441"/>
      <c r="U304" s="1441"/>
      <c r="V304" s="1441"/>
      <c r="W304" s="1441"/>
      <c r="X304" s="1441"/>
      <c r="Y304" s="1441"/>
      <c r="Z304" s="1441"/>
      <c r="AA304" s="1441"/>
      <c r="AB304" s="1441"/>
      <c r="AC304" s="1441"/>
      <c r="AD304" s="1441"/>
      <c r="AE304" s="1441"/>
      <c r="AF304" s="1441"/>
      <c r="AG304" s="1441"/>
      <c r="AH304" s="1441"/>
    </row>
    <row r="305" spans="1:34">
      <c r="A305" s="1441"/>
      <c r="B305" s="1441"/>
      <c r="C305" s="1441"/>
      <c r="D305" s="1441"/>
      <c r="E305" s="1442"/>
      <c r="F305" s="1441"/>
      <c r="G305" s="1441"/>
      <c r="H305" s="1441"/>
      <c r="I305" s="1441"/>
      <c r="J305" s="1441"/>
      <c r="K305" s="1441"/>
      <c r="L305" s="1441"/>
      <c r="M305" s="1441"/>
      <c r="N305" s="1441"/>
      <c r="O305" s="1441"/>
      <c r="P305" s="1441"/>
      <c r="Q305" s="1441"/>
      <c r="R305" s="1441"/>
      <c r="S305" s="1441"/>
      <c r="T305" s="1441"/>
      <c r="U305" s="1441"/>
      <c r="V305" s="1441"/>
      <c r="W305" s="1441"/>
      <c r="X305" s="1441"/>
      <c r="Y305" s="1441"/>
      <c r="Z305" s="1441"/>
      <c r="AA305" s="1441"/>
      <c r="AB305" s="1441"/>
      <c r="AC305" s="1441"/>
      <c r="AD305" s="1441"/>
      <c r="AE305" s="1441"/>
      <c r="AF305" s="1441"/>
      <c r="AG305" s="1441"/>
      <c r="AH305" s="1441"/>
    </row>
    <row r="306" spans="1:34">
      <c r="A306" s="1441"/>
      <c r="B306" s="1441"/>
      <c r="C306" s="1441"/>
      <c r="D306" s="1441"/>
      <c r="E306" s="1442"/>
      <c r="F306" s="1441"/>
      <c r="G306" s="1441"/>
      <c r="H306" s="1441"/>
      <c r="I306" s="1441"/>
      <c r="J306" s="1441"/>
      <c r="K306" s="1441"/>
      <c r="L306" s="1441"/>
      <c r="M306" s="1441"/>
      <c r="N306" s="1441"/>
      <c r="O306" s="1441"/>
      <c r="P306" s="1441"/>
      <c r="Q306" s="1441"/>
      <c r="R306" s="1441"/>
      <c r="S306" s="1441"/>
      <c r="T306" s="1441"/>
      <c r="U306" s="1441"/>
      <c r="V306" s="1441"/>
      <c r="W306" s="1441"/>
      <c r="X306" s="1441"/>
      <c r="Y306" s="1441"/>
      <c r="Z306" s="1441"/>
      <c r="AA306" s="1441"/>
      <c r="AB306" s="1441"/>
      <c r="AC306" s="1441"/>
      <c r="AD306" s="1441"/>
      <c r="AE306" s="1441"/>
      <c r="AF306" s="1441"/>
      <c r="AG306" s="1441"/>
      <c r="AH306" s="1441"/>
    </row>
    <row r="307" spans="1:34">
      <c r="A307" s="1441"/>
      <c r="B307" s="1441"/>
      <c r="C307" s="1441"/>
      <c r="D307" s="1441"/>
      <c r="E307" s="1442"/>
      <c r="F307" s="1441"/>
      <c r="G307" s="1441"/>
      <c r="H307" s="1441"/>
      <c r="I307" s="1441"/>
      <c r="J307" s="1441"/>
      <c r="K307" s="1441"/>
      <c r="L307" s="1441"/>
      <c r="M307" s="1441"/>
      <c r="N307" s="1441"/>
      <c r="O307" s="1441"/>
      <c r="P307" s="1441"/>
      <c r="Q307" s="1441"/>
      <c r="R307" s="1441"/>
      <c r="S307" s="1441"/>
      <c r="T307" s="1441"/>
      <c r="U307" s="1441"/>
      <c r="V307" s="1441"/>
      <c r="W307" s="1441"/>
      <c r="X307" s="1441"/>
      <c r="Y307" s="1441"/>
      <c r="Z307" s="1441"/>
      <c r="AA307" s="1441"/>
      <c r="AB307" s="1441"/>
      <c r="AC307" s="1441"/>
      <c r="AD307" s="1441"/>
      <c r="AE307" s="1441"/>
      <c r="AF307" s="1441"/>
      <c r="AG307" s="1441"/>
      <c r="AH307" s="1441"/>
    </row>
    <row r="308" spans="1:34">
      <c r="A308" s="1441"/>
      <c r="B308" s="1441"/>
      <c r="C308" s="1441"/>
      <c r="D308" s="1441"/>
      <c r="E308" s="1442"/>
      <c r="F308" s="1441"/>
      <c r="G308" s="1441"/>
      <c r="H308" s="1441"/>
      <c r="I308" s="1441"/>
      <c r="J308" s="1441"/>
      <c r="K308" s="1441"/>
      <c r="L308" s="1441"/>
      <c r="M308" s="1441"/>
      <c r="N308" s="1441"/>
      <c r="O308" s="1441"/>
      <c r="P308" s="1441"/>
      <c r="Q308" s="1441"/>
      <c r="R308" s="1441"/>
      <c r="S308" s="1441"/>
      <c r="T308" s="1441"/>
      <c r="U308" s="1441"/>
      <c r="V308" s="1441"/>
      <c r="W308" s="1441"/>
      <c r="X308" s="1441"/>
      <c r="Y308" s="1441"/>
      <c r="Z308" s="1441"/>
      <c r="AA308" s="1441"/>
      <c r="AB308" s="1441"/>
      <c r="AC308" s="1441"/>
      <c r="AD308" s="1441"/>
      <c r="AE308" s="1441"/>
      <c r="AF308" s="1441"/>
      <c r="AG308" s="1441"/>
      <c r="AH308" s="1441"/>
    </row>
    <row r="309" spans="1:34">
      <c r="A309" s="1441"/>
      <c r="B309" s="1441"/>
      <c r="C309" s="1441"/>
      <c r="D309" s="1441"/>
      <c r="E309" s="1442"/>
      <c r="F309" s="1441"/>
      <c r="G309" s="1441"/>
      <c r="H309" s="1441"/>
      <c r="I309" s="1441"/>
      <c r="J309" s="1441"/>
      <c r="K309" s="1441"/>
      <c r="L309" s="1441"/>
      <c r="M309" s="1441"/>
      <c r="N309" s="1441"/>
      <c r="O309" s="1441"/>
      <c r="P309" s="1441"/>
      <c r="Q309" s="1441"/>
      <c r="R309" s="1441"/>
      <c r="S309" s="1441"/>
      <c r="T309" s="1441"/>
      <c r="U309" s="1441"/>
      <c r="V309" s="1441"/>
      <c r="W309" s="1441"/>
      <c r="X309" s="1441"/>
      <c r="Y309" s="1441"/>
      <c r="Z309" s="1441"/>
      <c r="AA309" s="1441"/>
      <c r="AB309" s="1441"/>
      <c r="AC309" s="1441"/>
      <c r="AD309" s="1441"/>
      <c r="AE309" s="1441"/>
      <c r="AF309" s="1441"/>
      <c r="AG309" s="1441"/>
      <c r="AH309" s="1441"/>
    </row>
    <row r="310" spans="1:34">
      <c r="A310" s="1441"/>
      <c r="B310" s="1441"/>
      <c r="C310" s="1441"/>
      <c r="D310" s="1441"/>
      <c r="E310" s="1442"/>
      <c r="F310" s="1441"/>
      <c r="G310" s="1441"/>
      <c r="H310" s="1441"/>
      <c r="I310" s="1441"/>
      <c r="J310" s="1441"/>
      <c r="K310" s="1441"/>
      <c r="L310" s="1441"/>
      <c r="M310" s="1441"/>
      <c r="N310" s="1441"/>
      <c r="O310" s="1441"/>
      <c r="P310" s="1441"/>
      <c r="Q310" s="1441"/>
      <c r="R310" s="1441"/>
      <c r="S310" s="1441"/>
      <c r="T310" s="1441"/>
      <c r="U310" s="1441"/>
      <c r="V310" s="1441"/>
      <c r="W310" s="1441"/>
      <c r="X310" s="1441"/>
      <c r="Y310" s="1441"/>
      <c r="Z310" s="1441"/>
      <c r="AA310" s="1441"/>
      <c r="AB310" s="1441"/>
      <c r="AC310" s="1441"/>
      <c r="AD310" s="1441"/>
      <c r="AE310" s="1441"/>
      <c r="AF310" s="1441"/>
      <c r="AG310" s="1441"/>
      <c r="AH310" s="1441"/>
    </row>
    <row r="311" spans="1:34">
      <c r="A311" s="1441"/>
      <c r="B311" s="1441"/>
      <c r="C311" s="1441"/>
      <c r="D311" s="1441"/>
      <c r="E311" s="1442"/>
      <c r="F311" s="1441"/>
      <c r="G311" s="1441"/>
      <c r="H311" s="1441"/>
      <c r="I311" s="1441"/>
      <c r="J311" s="1441"/>
      <c r="K311" s="1441"/>
      <c r="L311" s="1441"/>
      <c r="M311" s="1441"/>
      <c r="N311" s="1441"/>
      <c r="O311" s="1441"/>
      <c r="P311" s="1441"/>
      <c r="Q311" s="1441"/>
      <c r="R311" s="1441"/>
      <c r="S311" s="1441"/>
      <c r="T311" s="1441"/>
      <c r="U311" s="1441"/>
      <c r="V311" s="1441"/>
      <c r="W311" s="1441"/>
      <c r="X311" s="1441"/>
      <c r="Y311" s="1441"/>
      <c r="Z311" s="1441"/>
      <c r="AA311" s="1441"/>
      <c r="AB311" s="1441"/>
      <c r="AC311" s="1441"/>
      <c r="AD311" s="1441"/>
      <c r="AE311" s="1441"/>
      <c r="AF311" s="1441"/>
      <c r="AG311" s="1441"/>
      <c r="AH311" s="1441"/>
    </row>
    <row r="312" spans="1:34">
      <c r="A312" s="1441"/>
      <c r="B312" s="1441"/>
      <c r="C312" s="1441"/>
      <c r="D312" s="1441"/>
      <c r="E312" s="1442"/>
      <c r="F312" s="1441"/>
      <c r="G312" s="1441"/>
      <c r="H312" s="1441"/>
      <c r="I312" s="1441"/>
      <c r="J312" s="1441"/>
      <c r="K312" s="1441"/>
      <c r="L312" s="1441"/>
      <c r="M312" s="1441"/>
      <c r="N312" s="1441"/>
      <c r="O312" s="1441"/>
      <c r="P312" s="1441"/>
      <c r="Q312" s="1441"/>
      <c r="R312" s="1441"/>
      <c r="S312" s="1441"/>
      <c r="T312" s="1441"/>
      <c r="U312" s="1441"/>
      <c r="V312" s="1441"/>
      <c r="W312" s="1441"/>
      <c r="X312" s="1441"/>
      <c r="Y312" s="1441"/>
      <c r="Z312" s="1441"/>
      <c r="AA312" s="1441"/>
      <c r="AB312" s="1441"/>
      <c r="AC312" s="1441"/>
      <c r="AD312" s="1441"/>
      <c r="AE312" s="1441"/>
      <c r="AF312" s="1441"/>
      <c r="AG312" s="1441"/>
      <c r="AH312" s="1441"/>
    </row>
    <row r="313" spans="1:34">
      <c r="A313" s="1441"/>
      <c r="B313" s="1441"/>
      <c r="C313" s="1441"/>
      <c r="D313" s="1441"/>
      <c r="E313" s="1442"/>
      <c r="F313" s="1441"/>
      <c r="G313" s="1441"/>
      <c r="H313" s="1441"/>
      <c r="I313" s="1441"/>
      <c r="J313" s="1441"/>
      <c r="K313" s="1441"/>
      <c r="L313" s="1441"/>
      <c r="M313" s="1441"/>
      <c r="N313" s="1441"/>
      <c r="O313" s="1441"/>
      <c r="P313" s="1441"/>
      <c r="Q313" s="1441"/>
      <c r="R313" s="1441"/>
      <c r="S313" s="1441"/>
      <c r="T313" s="1441"/>
      <c r="U313" s="1441"/>
      <c r="V313" s="1441"/>
      <c r="W313" s="1441"/>
      <c r="X313" s="1441"/>
      <c r="Y313" s="1441"/>
      <c r="Z313" s="1441"/>
      <c r="AA313" s="1441"/>
      <c r="AB313" s="1441"/>
      <c r="AC313" s="1441"/>
      <c r="AD313" s="1441"/>
      <c r="AE313" s="1441"/>
      <c r="AF313" s="1441"/>
      <c r="AG313" s="1441"/>
      <c r="AH313" s="1441"/>
    </row>
    <row r="314" spans="1:34">
      <c r="A314" s="1441"/>
      <c r="B314" s="1441"/>
      <c r="C314" s="1441"/>
      <c r="D314" s="1441"/>
      <c r="E314" s="1442"/>
      <c r="F314" s="1441"/>
      <c r="G314" s="1441"/>
      <c r="H314" s="1441"/>
      <c r="I314" s="1441"/>
      <c r="J314" s="1441"/>
      <c r="K314" s="1441"/>
      <c r="L314" s="1441"/>
      <c r="M314" s="1441"/>
      <c r="N314" s="1441"/>
      <c r="O314" s="1441"/>
      <c r="P314" s="1441"/>
      <c r="Q314" s="1441"/>
      <c r="R314" s="1441"/>
      <c r="S314" s="1441"/>
      <c r="T314" s="1441"/>
      <c r="U314" s="1441"/>
      <c r="V314" s="1441"/>
      <c r="W314" s="1441"/>
      <c r="X314" s="1441"/>
      <c r="Y314" s="1441"/>
      <c r="Z314" s="1441"/>
      <c r="AA314" s="1441"/>
      <c r="AB314" s="1441"/>
      <c r="AC314" s="1441"/>
      <c r="AD314" s="1441"/>
      <c r="AE314" s="1441"/>
      <c r="AF314" s="1441"/>
      <c r="AG314" s="1441"/>
      <c r="AH314" s="1441"/>
    </row>
    <row r="315" spans="1:34">
      <c r="A315" s="1441"/>
      <c r="B315" s="1441"/>
      <c r="C315" s="1441"/>
      <c r="D315" s="1441"/>
      <c r="E315" s="1442"/>
      <c r="F315" s="1441"/>
      <c r="G315" s="1441"/>
      <c r="H315" s="1441"/>
      <c r="I315" s="1441"/>
      <c r="J315" s="1441"/>
      <c r="K315" s="1441"/>
      <c r="L315" s="1441"/>
      <c r="M315" s="1441"/>
      <c r="N315" s="1441"/>
      <c r="O315" s="1441"/>
      <c r="P315" s="1441"/>
      <c r="Q315" s="1441"/>
      <c r="R315" s="1441"/>
      <c r="S315" s="1441"/>
      <c r="T315" s="1441"/>
      <c r="U315" s="1441"/>
      <c r="V315" s="1441"/>
      <c r="W315" s="1441"/>
      <c r="X315" s="1441"/>
      <c r="Y315" s="1441"/>
      <c r="Z315" s="1441"/>
      <c r="AA315" s="1441"/>
      <c r="AB315" s="1441"/>
      <c r="AC315" s="1441"/>
      <c r="AD315" s="1441"/>
      <c r="AE315" s="1441"/>
      <c r="AF315" s="1441"/>
      <c r="AG315" s="1441"/>
      <c r="AH315" s="1441"/>
    </row>
    <row r="316" spans="1:34">
      <c r="A316" s="1441"/>
      <c r="B316" s="1441"/>
      <c r="C316" s="1441"/>
      <c r="D316" s="1441"/>
      <c r="E316" s="1442"/>
      <c r="F316" s="1441"/>
      <c r="G316" s="1441"/>
      <c r="H316" s="1441"/>
      <c r="I316" s="1441"/>
      <c r="J316" s="1441"/>
      <c r="K316" s="1441"/>
      <c r="L316" s="1441"/>
      <c r="M316" s="1441"/>
      <c r="N316" s="1441"/>
      <c r="O316" s="1441"/>
      <c r="P316" s="1441"/>
      <c r="Q316" s="1441"/>
      <c r="R316" s="1441"/>
      <c r="S316" s="1441"/>
      <c r="T316" s="1441"/>
      <c r="U316" s="1441"/>
      <c r="V316" s="1441"/>
      <c r="W316" s="1441"/>
      <c r="X316" s="1441"/>
      <c r="Y316" s="1441"/>
      <c r="Z316" s="1441"/>
      <c r="AA316" s="1441"/>
      <c r="AB316" s="1441"/>
      <c r="AC316" s="1441"/>
      <c r="AD316" s="1441"/>
      <c r="AE316" s="1441"/>
      <c r="AF316" s="1441"/>
      <c r="AG316" s="1441"/>
      <c r="AH316" s="1441"/>
    </row>
    <row r="317" spans="1:34">
      <c r="A317" s="1441"/>
      <c r="B317" s="1441"/>
      <c r="C317" s="1441"/>
      <c r="D317" s="1441"/>
      <c r="E317" s="1442"/>
      <c r="F317" s="1441"/>
      <c r="G317" s="1441"/>
      <c r="H317" s="1441"/>
      <c r="I317" s="1441"/>
      <c r="J317" s="1441"/>
      <c r="K317" s="1441"/>
      <c r="L317" s="1441"/>
      <c r="M317" s="1441"/>
      <c r="N317" s="1441"/>
      <c r="O317" s="1441"/>
      <c r="P317" s="1441"/>
      <c r="Q317" s="1441"/>
      <c r="R317" s="1441"/>
      <c r="S317" s="1441"/>
      <c r="T317" s="1441"/>
      <c r="U317" s="1441"/>
      <c r="V317" s="1441"/>
      <c r="W317" s="1441"/>
      <c r="X317" s="1441"/>
      <c r="Y317" s="1441"/>
      <c r="Z317" s="1441"/>
      <c r="AA317" s="1441"/>
      <c r="AB317" s="1441"/>
      <c r="AC317" s="1441"/>
      <c r="AD317" s="1441"/>
      <c r="AE317" s="1441"/>
      <c r="AF317" s="1441"/>
      <c r="AG317" s="1441"/>
      <c r="AH317" s="1441"/>
    </row>
    <row r="318" spans="1:34">
      <c r="A318" s="1441"/>
      <c r="B318" s="1441"/>
      <c r="C318" s="1441"/>
      <c r="D318" s="1441"/>
      <c r="E318" s="1442"/>
      <c r="F318" s="1441"/>
      <c r="G318" s="1441"/>
      <c r="H318" s="1441"/>
      <c r="I318" s="1441"/>
      <c r="J318" s="1441"/>
      <c r="K318" s="1441"/>
      <c r="L318" s="1441"/>
      <c r="M318" s="1441"/>
      <c r="N318" s="1441"/>
      <c r="O318" s="1441"/>
      <c r="P318" s="1441"/>
      <c r="Q318" s="1441"/>
      <c r="R318" s="1441"/>
      <c r="S318" s="1441"/>
      <c r="T318" s="1441"/>
      <c r="U318" s="1441"/>
      <c r="V318" s="1441"/>
      <c r="W318" s="1441"/>
      <c r="X318" s="1441"/>
      <c r="Y318" s="1441"/>
      <c r="Z318" s="1441"/>
      <c r="AA318" s="1441"/>
      <c r="AB318" s="1441"/>
      <c r="AC318" s="1441"/>
      <c r="AD318" s="1441"/>
      <c r="AE318" s="1441"/>
      <c r="AF318" s="1441"/>
      <c r="AG318" s="1441"/>
      <c r="AH318" s="1441"/>
    </row>
    <row r="319" spans="1:34">
      <c r="A319" s="1441"/>
      <c r="B319" s="1441"/>
      <c r="C319" s="1441"/>
      <c r="D319" s="1441"/>
      <c r="E319" s="1442"/>
      <c r="F319" s="1441"/>
      <c r="G319" s="1441"/>
      <c r="H319" s="1441"/>
      <c r="I319" s="1441"/>
      <c r="J319" s="1441"/>
      <c r="K319" s="1441"/>
      <c r="L319" s="1441"/>
      <c r="M319" s="1441"/>
      <c r="N319" s="1441"/>
      <c r="O319" s="1441"/>
      <c r="P319" s="1441"/>
      <c r="Q319" s="1441"/>
      <c r="R319" s="1441"/>
      <c r="S319" s="1441"/>
      <c r="T319" s="1441"/>
      <c r="U319" s="1441"/>
      <c r="V319" s="1441"/>
      <c r="W319" s="1441"/>
      <c r="X319" s="1441"/>
      <c r="Y319" s="1441"/>
      <c r="Z319" s="1441"/>
      <c r="AA319" s="1441"/>
      <c r="AB319" s="1441"/>
      <c r="AC319" s="1441"/>
      <c r="AD319" s="1441"/>
      <c r="AE319" s="1441"/>
      <c r="AF319" s="1441"/>
      <c r="AG319" s="1441"/>
      <c r="AH319" s="1441"/>
    </row>
    <row r="320" spans="1:34">
      <c r="A320" s="1441"/>
      <c r="B320" s="1441"/>
      <c r="C320" s="1441"/>
      <c r="D320" s="1441"/>
      <c r="E320" s="1442"/>
      <c r="F320" s="1441"/>
      <c r="G320" s="1441"/>
      <c r="H320" s="1441"/>
      <c r="I320" s="1441"/>
      <c r="J320" s="1441"/>
      <c r="K320" s="1441"/>
      <c r="L320" s="1441"/>
      <c r="M320" s="1441"/>
      <c r="N320" s="1441"/>
      <c r="O320" s="1441"/>
      <c r="P320" s="1441"/>
      <c r="Q320" s="1441"/>
      <c r="R320" s="1441"/>
      <c r="S320" s="1441"/>
      <c r="T320" s="1441"/>
      <c r="U320" s="1441"/>
      <c r="V320" s="1441"/>
      <c r="W320" s="1441"/>
      <c r="X320" s="1441"/>
      <c r="Y320" s="1441"/>
      <c r="Z320" s="1441"/>
      <c r="AA320" s="1441"/>
      <c r="AB320" s="1441"/>
      <c r="AC320" s="1441"/>
      <c r="AD320" s="1441"/>
      <c r="AE320" s="1441"/>
      <c r="AF320" s="1441"/>
      <c r="AG320" s="1441"/>
      <c r="AH320" s="1441"/>
    </row>
    <row r="321" spans="1:34">
      <c r="A321" s="1441"/>
      <c r="B321" s="1441"/>
      <c r="C321" s="1441"/>
      <c r="D321" s="1441"/>
      <c r="E321" s="1442"/>
      <c r="F321" s="1441"/>
      <c r="G321" s="1441"/>
      <c r="H321" s="1441"/>
      <c r="I321" s="1441"/>
      <c r="J321" s="1441"/>
      <c r="K321" s="1441"/>
      <c r="L321" s="1441"/>
      <c r="M321" s="1441"/>
      <c r="N321" s="1441"/>
      <c r="O321" s="1441"/>
      <c r="P321" s="1441"/>
      <c r="Q321" s="1441"/>
      <c r="R321" s="1441"/>
      <c r="S321" s="1441"/>
      <c r="T321" s="1441"/>
      <c r="U321" s="1441"/>
      <c r="V321" s="1441"/>
      <c r="W321" s="1441"/>
      <c r="X321" s="1441"/>
      <c r="Y321" s="1441"/>
      <c r="Z321" s="1441"/>
      <c r="AA321" s="1441"/>
      <c r="AB321" s="1441"/>
      <c r="AC321" s="1441"/>
      <c r="AD321" s="1441"/>
      <c r="AE321" s="1441"/>
      <c r="AF321" s="1441"/>
      <c r="AG321" s="1441"/>
      <c r="AH321" s="1441"/>
    </row>
    <row r="322" spans="1:34">
      <c r="A322" s="1441"/>
      <c r="B322" s="1441"/>
      <c r="C322" s="1441"/>
      <c r="D322" s="1441"/>
      <c r="E322" s="1442"/>
      <c r="F322" s="1441"/>
      <c r="G322" s="1441"/>
      <c r="H322" s="1441"/>
      <c r="I322" s="1441"/>
      <c r="J322" s="1441"/>
      <c r="K322" s="1441"/>
      <c r="L322" s="1441"/>
      <c r="M322" s="1441"/>
      <c r="N322" s="1441"/>
      <c r="O322" s="1441"/>
      <c r="P322" s="1441"/>
      <c r="Q322" s="1441"/>
      <c r="R322" s="1441"/>
      <c r="S322" s="1441"/>
      <c r="T322" s="1441"/>
      <c r="U322" s="1441"/>
      <c r="V322" s="1441"/>
      <c r="W322" s="1441"/>
      <c r="X322" s="1441"/>
      <c r="Y322" s="1441"/>
      <c r="Z322" s="1441"/>
      <c r="AA322" s="1441"/>
      <c r="AB322" s="1441"/>
      <c r="AC322" s="1441"/>
      <c r="AD322" s="1441"/>
      <c r="AE322" s="1441"/>
      <c r="AF322" s="1441"/>
      <c r="AG322" s="1441"/>
      <c r="AH322" s="1441"/>
    </row>
    <row r="323" spans="1:34">
      <c r="A323" s="1441"/>
      <c r="B323" s="1441"/>
      <c r="C323" s="1441"/>
      <c r="D323" s="1441"/>
      <c r="E323" s="1442"/>
      <c r="F323" s="1441"/>
      <c r="G323" s="1441"/>
      <c r="H323" s="1441"/>
      <c r="I323" s="1441"/>
      <c r="J323" s="1441"/>
      <c r="K323" s="1441"/>
      <c r="L323" s="1441"/>
      <c r="M323" s="1441"/>
      <c r="N323" s="1441"/>
      <c r="O323" s="1441"/>
      <c r="P323" s="1441"/>
      <c r="Q323" s="1441"/>
      <c r="R323" s="1441"/>
      <c r="S323" s="1441"/>
      <c r="T323" s="1441"/>
      <c r="U323" s="1441"/>
      <c r="V323" s="1441"/>
      <c r="W323" s="1441"/>
      <c r="X323" s="1441"/>
      <c r="Y323" s="1441"/>
      <c r="Z323" s="1441"/>
      <c r="AA323" s="1441"/>
      <c r="AB323" s="1441"/>
      <c r="AC323" s="1441"/>
      <c r="AD323" s="1441"/>
      <c r="AE323" s="1441"/>
      <c r="AF323" s="1441"/>
      <c r="AG323" s="1441"/>
      <c r="AH323" s="1441"/>
    </row>
    <row r="324" spans="1:34">
      <c r="A324" s="1441"/>
      <c r="B324" s="1441"/>
      <c r="C324" s="1441"/>
      <c r="D324" s="1441"/>
      <c r="E324" s="1442"/>
      <c r="F324" s="1441"/>
      <c r="G324" s="1441"/>
      <c r="H324" s="1441"/>
      <c r="I324" s="1441"/>
      <c r="J324" s="1441"/>
      <c r="K324" s="1441"/>
      <c r="L324" s="1441"/>
      <c r="M324" s="1441"/>
      <c r="N324" s="1441"/>
      <c r="O324" s="1441"/>
      <c r="P324" s="1441"/>
      <c r="Q324" s="1441"/>
      <c r="R324" s="1441"/>
      <c r="S324" s="1441"/>
      <c r="T324" s="1441"/>
      <c r="U324" s="1441"/>
      <c r="V324" s="1441"/>
      <c r="W324" s="1441"/>
      <c r="X324" s="1441"/>
      <c r="Y324" s="1441"/>
      <c r="Z324" s="1441"/>
      <c r="AA324" s="1441"/>
      <c r="AB324" s="1441"/>
      <c r="AC324" s="1441"/>
      <c r="AD324" s="1441"/>
      <c r="AE324" s="1441"/>
      <c r="AF324" s="1441"/>
      <c r="AG324" s="1441"/>
      <c r="AH324" s="1441"/>
    </row>
    <row r="325" spans="1:34">
      <c r="A325" s="1441"/>
      <c r="B325" s="1441"/>
      <c r="C325" s="1441"/>
      <c r="D325" s="1441"/>
      <c r="E325" s="1442"/>
      <c r="F325" s="1441"/>
      <c r="G325" s="1441"/>
      <c r="H325" s="1441"/>
      <c r="I325" s="1441"/>
      <c r="J325" s="1441"/>
      <c r="K325" s="1441"/>
      <c r="L325" s="1441"/>
      <c r="M325" s="1441"/>
      <c r="N325" s="1441"/>
      <c r="O325" s="1441"/>
      <c r="P325" s="1441"/>
      <c r="Q325" s="1441"/>
      <c r="R325" s="1441"/>
      <c r="S325" s="1441"/>
      <c r="T325" s="1441"/>
      <c r="U325" s="1441"/>
      <c r="V325" s="1441"/>
      <c r="W325" s="1441"/>
      <c r="X325" s="1441"/>
      <c r="Y325" s="1441"/>
      <c r="Z325" s="1441"/>
      <c r="AA325" s="1441"/>
      <c r="AB325" s="1441"/>
      <c r="AC325" s="1441"/>
      <c r="AD325" s="1441"/>
      <c r="AE325" s="1441"/>
      <c r="AF325" s="1441"/>
      <c r="AG325" s="1441"/>
      <c r="AH325" s="1441"/>
    </row>
    <row r="326" spans="1:34">
      <c r="A326" s="1441"/>
      <c r="B326" s="1441"/>
      <c r="C326" s="1441"/>
      <c r="D326" s="1441"/>
      <c r="E326" s="1442"/>
      <c r="F326" s="1441"/>
      <c r="G326" s="1441"/>
      <c r="H326" s="1441"/>
      <c r="I326" s="1441"/>
      <c r="J326" s="1441"/>
      <c r="K326" s="1441"/>
      <c r="L326" s="1441"/>
      <c r="M326" s="1441"/>
      <c r="N326" s="1441"/>
      <c r="O326" s="1441"/>
      <c r="P326" s="1441"/>
      <c r="Q326" s="1441"/>
      <c r="R326" s="1441"/>
      <c r="S326" s="1441"/>
      <c r="T326" s="1441"/>
      <c r="U326" s="1441"/>
      <c r="V326" s="1441"/>
      <c r="W326" s="1441"/>
      <c r="X326" s="1441"/>
      <c r="Y326" s="1441"/>
      <c r="Z326" s="1441"/>
      <c r="AA326" s="1441"/>
      <c r="AB326" s="1441"/>
      <c r="AC326" s="1441"/>
      <c r="AD326" s="1441"/>
      <c r="AE326" s="1441"/>
      <c r="AF326" s="1441"/>
      <c r="AG326" s="1441"/>
      <c r="AH326" s="1441"/>
    </row>
    <row r="327" spans="1:34">
      <c r="A327" s="1441"/>
      <c r="B327" s="1441"/>
      <c r="C327" s="1441"/>
      <c r="D327" s="1441"/>
      <c r="E327" s="1442"/>
      <c r="F327" s="1441"/>
      <c r="G327" s="1441"/>
      <c r="H327" s="1441"/>
      <c r="I327" s="1441"/>
      <c r="J327" s="1441"/>
      <c r="K327" s="1441"/>
      <c r="L327" s="1441"/>
      <c r="M327" s="1441"/>
      <c r="N327" s="1441"/>
      <c r="O327" s="1441"/>
      <c r="P327" s="1441"/>
      <c r="Q327" s="1441"/>
      <c r="R327" s="1441"/>
      <c r="S327" s="1441"/>
      <c r="T327" s="1441"/>
      <c r="U327" s="1441"/>
      <c r="V327" s="1441"/>
      <c r="W327" s="1441"/>
      <c r="X327" s="1441"/>
      <c r="Y327" s="1441"/>
      <c r="Z327" s="1441"/>
      <c r="AA327" s="1441"/>
      <c r="AB327" s="1441"/>
      <c r="AC327" s="1441"/>
      <c r="AD327" s="1441"/>
      <c r="AE327" s="1441"/>
      <c r="AF327" s="1441"/>
      <c r="AG327" s="1441"/>
      <c r="AH327" s="1441"/>
    </row>
    <row r="328" spans="1:34">
      <c r="A328" s="1441"/>
      <c r="B328" s="1441"/>
      <c r="C328" s="1441"/>
      <c r="D328" s="1441"/>
      <c r="E328" s="1442"/>
      <c r="F328" s="1441"/>
      <c r="G328" s="1441"/>
      <c r="H328" s="1441"/>
      <c r="I328" s="1441"/>
      <c r="J328" s="1441"/>
      <c r="K328" s="1441"/>
      <c r="L328" s="1441"/>
      <c r="M328" s="1441"/>
      <c r="N328" s="1441"/>
      <c r="O328" s="1441"/>
      <c r="P328" s="1441"/>
      <c r="Q328" s="1441"/>
      <c r="R328" s="1441"/>
      <c r="S328" s="1441"/>
      <c r="T328" s="1441"/>
      <c r="U328" s="1441"/>
      <c r="V328" s="1441"/>
      <c r="W328" s="1441"/>
      <c r="X328" s="1441"/>
      <c r="Y328" s="1441"/>
      <c r="Z328" s="1441"/>
      <c r="AA328" s="1441"/>
      <c r="AB328" s="1441"/>
      <c r="AC328" s="1441"/>
      <c r="AD328" s="1441"/>
      <c r="AE328" s="1441"/>
      <c r="AF328" s="1441"/>
      <c r="AG328" s="1441"/>
      <c r="AH328" s="1441"/>
    </row>
    <row r="329" spans="1:34">
      <c r="A329" s="1441"/>
      <c r="B329" s="1441"/>
      <c r="C329" s="1441"/>
      <c r="D329" s="1441"/>
      <c r="E329" s="1442"/>
      <c r="F329" s="1441"/>
      <c r="G329" s="1441"/>
      <c r="H329" s="1441"/>
      <c r="I329" s="1441"/>
      <c r="J329" s="1441"/>
      <c r="K329" s="1441"/>
      <c r="L329" s="1441"/>
      <c r="M329" s="1441"/>
      <c r="N329" s="1441"/>
      <c r="O329" s="1441"/>
      <c r="P329" s="1441"/>
      <c r="Q329" s="1441"/>
      <c r="R329" s="1441"/>
      <c r="S329" s="1441"/>
      <c r="T329" s="1441"/>
      <c r="U329" s="1441"/>
      <c r="V329" s="1441"/>
      <c r="W329" s="1441"/>
      <c r="X329" s="1441"/>
      <c r="Y329" s="1441"/>
      <c r="Z329" s="1441"/>
      <c r="AA329" s="1441"/>
      <c r="AB329" s="1441"/>
      <c r="AC329" s="1441"/>
      <c r="AD329" s="1441"/>
      <c r="AE329" s="1441"/>
      <c r="AF329" s="1441"/>
      <c r="AG329" s="1441"/>
      <c r="AH329" s="1441"/>
    </row>
    <row r="330" spans="1:34">
      <c r="A330" s="1441"/>
      <c r="B330" s="1441"/>
      <c r="C330" s="1441"/>
      <c r="D330" s="1441"/>
      <c r="E330" s="1442"/>
      <c r="F330" s="1441"/>
      <c r="G330" s="1441"/>
      <c r="H330" s="1441"/>
      <c r="I330" s="1441"/>
      <c r="J330" s="1441"/>
      <c r="K330" s="1441"/>
      <c r="L330" s="1441"/>
      <c r="M330" s="1441"/>
      <c r="N330" s="1441"/>
      <c r="O330" s="1441"/>
      <c r="P330" s="1441"/>
      <c r="Q330" s="1441"/>
      <c r="R330" s="1441"/>
      <c r="S330" s="1441"/>
      <c r="T330" s="1441"/>
      <c r="U330" s="1441"/>
      <c r="V330" s="1441"/>
      <c r="W330" s="1441"/>
      <c r="X330" s="1441"/>
      <c r="Y330" s="1441"/>
      <c r="Z330" s="1441"/>
      <c r="AA330" s="1441"/>
      <c r="AB330" s="1441"/>
      <c r="AC330" s="1441"/>
      <c r="AD330" s="1441"/>
      <c r="AE330" s="1441"/>
      <c r="AF330" s="1441"/>
      <c r="AG330" s="1441"/>
      <c r="AH330" s="1441"/>
    </row>
    <row r="331" spans="1:34">
      <c r="A331" s="1441"/>
      <c r="B331" s="1441"/>
      <c r="C331" s="1441"/>
      <c r="D331" s="1441"/>
      <c r="E331" s="1442"/>
      <c r="F331" s="1441"/>
      <c r="G331" s="1441"/>
      <c r="H331" s="1441"/>
      <c r="I331" s="1441"/>
      <c r="J331" s="1441"/>
      <c r="K331" s="1441"/>
      <c r="L331" s="1441"/>
      <c r="M331" s="1441"/>
      <c r="N331" s="1441"/>
      <c r="O331" s="1441"/>
      <c r="P331" s="1441"/>
      <c r="Q331" s="1441"/>
      <c r="R331" s="1441"/>
      <c r="S331" s="1441"/>
      <c r="T331" s="1441"/>
      <c r="U331" s="1441"/>
      <c r="V331" s="1441"/>
      <c r="W331" s="1441"/>
      <c r="X331" s="1441"/>
      <c r="Y331" s="1441"/>
      <c r="Z331" s="1441"/>
      <c r="AA331" s="1441"/>
      <c r="AB331" s="1441"/>
      <c r="AC331" s="1441"/>
      <c r="AD331" s="1441"/>
      <c r="AE331" s="1441"/>
      <c r="AF331" s="1441"/>
      <c r="AG331" s="1441"/>
      <c r="AH331" s="1441"/>
    </row>
    <row r="332" spans="1:34">
      <c r="A332" s="1441"/>
      <c r="B332" s="1441"/>
      <c r="C332" s="1441"/>
      <c r="D332" s="1441"/>
      <c r="E332" s="1442"/>
      <c r="F332" s="1441"/>
      <c r="G332" s="1441"/>
      <c r="H332" s="1441"/>
      <c r="I332" s="1441"/>
      <c r="J332" s="1441"/>
      <c r="K332" s="1441"/>
      <c r="L332" s="1441"/>
      <c r="M332" s="1441"/>
      <c r="N332" s="1441"/>
      <c r="O332" s="1441"/>
      <c r="P332" s="1441"/>
      <c r="Q332" s="1441"/>
      <c r="R332" s="1441"/>
      <c r="S332" s="1441"/>
      <c r="T332" s="1441"/>
      <c r="U332" s="1441"/>
      <c r="V332" s="1441"/>
      <c r="W332" s="1441"/>
      <c r="X332" s="1441"/>
      <c r="Y332" s="1441"/>
      <c r="Z332" s="1441"/>
      <c r="AA332" s="1441"/>
      <c r="AB332" s="1441"/>
      <c r="AC332" s="1441"/>
      <c r="AD332" s="1441"/>
      <c r="AE332" s="1441"/>
      <c r="AF332" s="1441"/>
      <c r="AG332" s="1441"/>
      <c r="AH332" s="1441"/>
    </row>
    <row r="333" spans="1:34">
      <c r="A333" s="1441"/>
      <c r="B333" s="1441"/>
      <c r="C333" s="1441"/>
      <c r="D333" s="1441"/>
      <c r="E333" s="1442"/>
      <c r="F333" s="1441"/>
      <c r="G333" s="1441"/>
      <c r="H333" s="1441"/>
      <c r="I333" s="1441"/>
      <c r="J333" s="1441"/>
      <c r="K333" s="1441"/>
      <c r="L333" s="1441"/>
      <c r="M333" s="1441"/>
      <c r="N333" s="1441"/>
      <c r="O333" s="1441"/>
      <c r="P333" s="1441"/>
      <c r="Q333" s="1441"/>
      <c r="R333" s="1441"/>
      <c r="S333" s="1441"/>
      <c r="T333" s="1441"/>
      <c r="U333" s="1441"/>
      <c r="V333" s="1441"/>
      <c r="W333" s="1441"/>
      <c r="X333" s="1441"/>
      <c r="Y333" s="1441"/>
      <c r="Z333" s="1441"/>
      <c r="AA333" s="1441"/>
      <c r="AB333" s="1441"/>
      <c r="AC333" s="1441"/>
      <c r="AD333" s="1441"/>
      <c r="AE333" s="1441"/>
      <c r="AF333" s="1441"/>
      <c r="AG333" s="1441"/>
      <c r="AH333" s="1441"/>
    </row>
    <row r="334" spans="1:34">
      <c r="A334" s="1441"/>
      <c r="B334" s="1441"/>
      <c r="C334" s="1441"/>
      <c r="D334" s="1441"/>
      <c r="E334" s="1442"/>
      <c r="F334" s="1441"/>
      <c r="G334" s="1441"/>
      <c r="H334" s="1441"/>
      <c r="I334" s="1441"/>
      <c r="J334" s="1441"/>
      <c r="K334" s="1441"/>
      <c r="L334" s="1441"/>
      <c r="M334" s="1441"/>
      <c r="N334" s="1441"/>
      <c r="O334" s="1441"/>
      <c r="P334" s="1441"/>
      <c r="Q334" s="1441"/>
      <c r="R334" s="1441"/>
      <c r="S334" s="1441"/>
      <c r="T334" s="1441"/>
      <c r="U334" s="1441"/>
      <c r="V334" s="1441"/>
      <c r="W334" s="1441"/>
      <c r="X334" s="1441"/>
      <c r="Y334" s="1441"/>
      <c r="Z334" s="1441"/>
      <c r="AA334" s="1441"/>
      <c r="AB334" s="1441"/>
      <c r="AC334" s="1441"/>
      <c r="AD334" s="1441"/>
      <c r="AE334" s="1441"/>
      <c r="AF334" s="1441"/>
      <c r="AG334" s="1441"/>
      <c r="AH334" s="1441"/>
    </row>
    <row r="335" spans="1:34">
      <c r="A335" s="1441"/>
      <c r="B335" s="1441"/>
      <c r="C335" s="1441"/>
      <c r="D335" s="1441"/>
      <c r="E335" s="1442"/>
      <c r="F335" s="1441"/>
      <c r="G335" s="1441"/>
      <c r="H335" s="1441"/>
      <c r="I335" s="1441"/>
      <c r="J335" s="1441"/>
      <c r="K335" s="1441"/>
      <c r="L335" s="1441"/>
      <c r="M335" s="1441"/>
      <c r="N335" s="1441"/>
      <c r="O335" s="1441"/>
      <c r="P335" s="1441"/>
      <c r="Q335" s="1441"/>
      <c r="R335" s="1441"/>
      <c r="S335" s="1441"/>
      <c r="T335" s="1441"/>
      <c r="U335" s="1441"/>
      <c r="V335" s="1441"/>
      <c r="W335" s="1441"/>
      <c r="X335" s="1441"/>
      <c r="Y335" s="1441"/>
      <c r="Z335" s="1441"/>
      <c r="AA335" s="1441"/>
      <c r="AB335" s="1441"/>
      <c r="AC335" s="1441"/>
      <c r="AD335" s="1441"/>
      <c r="AE335" s="1441"/>
      <c r="AF335" s="1441"/>
      <c r="AG335" s="1441"/>
      <c r="AH335" s="1441"/>
    </row>
    <row r="336" spans="1:34">
      <c r="A336" s="1441"/>
      <c r="B336" s="1441"/>
      <c r="C336" s="1441"/>
      <c r="D336" s="1441"/>
      <c r="E336" s="1442"/>
      <c r="F336" s="1441"/>
      <c r="G336" s="1441"/>
      <c r="H336" s="1441"/>
      <c r="I336" s="1441"/>
      <c r="J336" s="1441"/>
      <c r="K336" s="1441"/>
      <c r="L336" s="1441"/>
      <c r="M336" s="1441"/>
      <c r="N336" s="1441"/>
      <c r="O336" s="1441"/>
      <c r="P336" s="1441"/>
      <c r="Q336" s="1441"/>
      <c r="R336" s="1441"/>
      <c r="S336" s="1441"/>
      <c r="T336" s="1441"/>
      <c r="U336" s="1441"/>
      <c r="V336" s="1441"/>
      <c r="W336" s="1441"/>
      <c r="X336" s="1441"/>
      <c r="Y336" s="1441"/>
      <c r="Z336" s="1441"/>
      <c r="AA336" s="1441"/>
      <c r="AB336" s="1441"/>
      <c r="AC336" s="1441"/>
      <c r="AD336" s="1441"/>
      <c r="AE336" s="1441"/>
      <c r="AF336" s="1441"/>
      <c r="AG336" s="1441"/>
      <c r="AH336" s="1441"/>
    </row>
    <row r="337" spans="1:34">
      <c r="A337" s="1441"/>
      <c r="B337" s="1441"/>
      <c r="C337" s="1441"/>
      <c r="D337" s="1441"/>
      <c r="E337" s="1442"/>
      <c r="F337" s="1441"/>
      <c r="G337" s="1441"/>
      <c r="H337" s="1441"/>
      <c r="I337" s="1441"/>
      <c r="J337" s="1441"/>
      <c r="K337" s="1441"/>
      <c r="L337" s="1441"/>
      <c r="M337" s="1441"/>
      <c r="N337" s="1441"/>
      <c r="O337" s="1441"/>
      <c r="P337" s="1441"/>
      <c r="Q337" s="1441"/>
      <c r="R337" s="1441"/>
      <c r="S337" s="1441"/>
      <c r="T337" s="1441"/>
      <c r="U337" s="1441"/>
      <c r="V337" s="1441"/>
      <c r="W337" s="1441"/>
      <c r="X337" s="1441"/>
      <c r="Y337" s="1441"/>
      <c r="Z337" s="1441"/>
      <c r="AA337" s="1441"/>
      <c r="AB337" s="1441"/>
      <c r="AC337" s="1441"/>
      <c r="AD337" s="1441"/>
      <c r="AE337" s="1441"/>
      <c r="AF337" s="1441"/>
      <c r="AG337" s="1441"/>
      <c r="AH337" s="1441"/>
    </row>
    <row r="338" spans="1:34">
      <c r="A338" s="1441"/>
      <c r="B338" s="1441"/>
      <c r="C338" s="1441"/>
      <c r="D338" s="1441"/>
      <c r="E338" s="1442"/>
      <c r="F338" s="1441"/>
      <c r="G338" s="1441"/>
      <c r="H338" s="1441"/>
      <c r="I338" s="1441"/>
      <c r="J338" s="1441"/>
      <c r="K338" s="1441"/>
      <c r="L338" s="1441"/>
      <c r="M338" s="1441"/>
      <c r="N338" s="1441"/>
      <c r="O338" s="1441"/>
      <c r="P338" s="1441"/>
      <c r="Q338" s="1441"/>
      <c r="R338" s="1441"/>
      <c r="S338" s="1441"/>
      <c r="T338" s="1441"/>
      <c r="U338" s="1441"/>
      <c r="V338" s="1441"/>
      <c r="W338" s="1441"/>
      <c r="X338" s="1441"/>
      <c r="Y338" s="1441"/>
      <c r="Z338" s="1441"/>
      <c r="AA338" s="1441"/>
      <c r="AB338" s="1441"/>
      <c r="AC338" s="1441"/>
      <c r="AD338" s="1441"/>
      <c r="AE338" s="1441"/>
      <c r="AF338" s="1441"/>
      <c r="AG338" s="1441"/>
      <c r="AH338" s="1441"/>
    </row>
    <row r="339" spans="1:34">
      <c r="A339" s="1441"/>
      <c r="B339" s="1441"/>
      <c r="C339" s="1441"/>
      <c r="D339" s="1441"/>
      <c r="E339" s="1442"/>
      <c r="F339" s="1441"/>
      <c r="G339" s="1441"/>
      <c r="H339" s="1441"/>
      <c r="I339" s="1441"/>
      <c r="J339" s="1441"/>
      <c r="K339" s="1441"/>
      <c r="L339" s="1441"/>
      <c r="M339" s="1441"/>
      <c r="N339" s="1441"/>
      <c r="O339" s="1441"/>
      <c r="P339" s="1441"/>
      <c r="Q339" s="1441"/>
      <c r="R339" s="1441"/>
      <c r="S339" s="1441"/>
      <c r="T339" s="1441"/>
      <c r="U339" s="1441"/>
      <c r="V339" s="1441"/>
      <c r="W339" s="1441"/>
      <c r="X339" s="1441"/>
      <c r="Y339" s="1441"/>
      <c r="Z339" s="1441"/>
      <c r="AA339" s="1441"/>
      <c r="AB339" s="1441"/>
      <c r="AC339" s="1441"/>
      <c r="AD339" s="1441"/>
      <c r="AE339" s="1441"/>
      <c r="AF339" s="1441"/>
      <c r="AG339" s="1441"/>
      <c r="AH339" s="1441"/>
    </row>
    <row r="340" spans="1:34">
      <c r="A340" s="1441"/>
      <c r="B340" s="1441"/>
      <c r="C340" s="1441"/>
      <c r="D340" s="1441"/>
      <c r="E340" s="1442"/>
      <c r="F340" s="1441"/>
      <c r="G340" s="1441"/>
      <c r="H340" s="1441"/>
      <c r="I340" s="1441"/>
      <c r="J340" s="1441"/>
      <c r="K340" s="1441"/>
      <c r="L340" s="1441"/>
      <c r="M340" s="1441"/>
      <c r="N340" s="1441"/>
      <c r="O340" s="1441"/>
      <c r="P340" s="1441"/>
      <c r="Q340" s="1441"/>
      <c r="R340" s="1441"/>
      <c r="S340" s="1441"/>
      <c r="T340" s="1441"/>
      <c r="U340" s="1441"/>
      <c r="V340" s="1441"/>
      <c r="W340" s="1441"/>
      <c r="X340" s="1441"/>
      <c r="Y340" s="1441"/>
      <c r="Z340" s="1441"/>
      <c r="AA340" s="1441"/>
      <c r="AB340" s="1441"/>
      <c r="AC340" s="1441"/>
      <c r="AD340" s="1441"/>
      <c r="AE340" s="1441"/>
      <c r="AF340" s="1441"/>
      <c r="AG340" s="1441"/>
      <c r="AH340" s="1441"/>
    </row>
    <row r="341" spans="1:34">
      <c r="A341" s="1441"/>
      <c r="B341" s="1441"/>
      <c r="C341" s="1441"/>
      <c r="D341" s="1441"/>
      <c r="E341" s="1442"/>
      <c r="F341" s="1441"/>
      <c r="G341" s="1441"/>
      <c r="H341" s="1441"/>
      <c r="I341" s="1441"/>
      <c r="J341" s="1441"/>
      <c r="K341" s="1441"/>
      <c r="L341" s="1441"/>
      <c r="M341" s="1441"/>
      <c r="N341" s="1441"/>
      <c r="O341" s="1441"/>
      <c r="P341" s="1441"/>
      <c r="Q341" s="1441"/>
      <c r="R341" s="1441"/>
      <c r="S341" s="1441"/>
      <c r="T341" s="1441"/>
      <c r="U341" s="1441"/>
      <c r="V341" s="1441"/>
      <c r="W341" s="1441"/>
      <c r="X341" s="1441"/>
      <c r="Y341" s="1441"/>
      <c r="Z341" s="1441"/>
      <c r="AA341" s="1441"/>
      <c r="AB341" s="1441"/>
      <c r="AC341" s="1441"/>
      <c r="AD341" s="1441"/>
      <c r="AE341" s="1441"/>
      <c r="AF341" s="1441"/>
      <c r="AG341" s="1441"/>
      <c r="AH341" s="1441"/>
    </row>
    <row r="342" spans="1:34">
      <c r="A342" s="1441"/>
      <c r="B342" s="1441"/>
      <c r="C342" s="1441"/>
      <c r="D342" s="1441"/>
      <c r="E342" s="1442"/>
      <c r="F342" s="1441"/>
      <c r="G342" s="1441"/>
      <c r="H342" s="1441"/>
      <c r="I342" s="1441"/>
      <c r="J342" s="1441"/>
      <c r="K342" s="1441"/>
      <c r="L342" s="1441"/>
      <c r="M342" s="1441"/>
      <c r="N342" s="1441"/>
      <c r="O342" s="1441"/>
      <c r="P342" s="1441"/>
      <c r="Q342" s="1441"/>
      <c r="R342" s="1441"/>
      <c r="S342" s="1441"/>
      <c r="T342" s="1441"/>
      <c r="U342" s="1441"/>
      <c r="V342" s="1441"/>
      <c r="W342" s="1441"/>
      <c r="X342" s="1441"/>
      <c r="Y342" s="1441"/>
      <c r="Z342" s="1441"/>
      <c r="AA342" s="1441"/>
      <c r="AB342" s="1441"/>
      <c r="AC342" s="1441"/>
      <c r="AD342" s="1441"/>
      <c r="AE342" s="1441"/>
      <c r="AF342" s="1441"/>
      <c r="AG342" s="1441"/>
      <c r="AH342" s="1441"/>
    </row>
    <row r="343" spans="1:34">
      <c r="A343" s="1441"/>
      <c r="B343" s="1441"/>
      <c r="C343" s="1441"/>
      <c r="D343" s="1441"/>
      <c r="E343" s="1442"/>
      <c r="F343" s="1441"/>
      <c r="G343" s="1441"/>
      <c r="H343" s="1441"/>
      <c r="I343" s="1441"/>
      <c r="J343" s="1441"/>
      <c r="K343" s="1441"/>
      <c r="L343" s="1441"/>
      <c r="M343" s="1441"/>
      <c r="N343" s="1441"/>
      <c r="O343" s="1441"/>
      <c r="P343" s="1441"/>
      <c r="Q343" s="1441"/>
      <c r="R343" s="1441"/>
      <c r="S343" s="1441"/>
      <c r="T343" s="1441"/>
      <c r="U343" s="1441"/>
      <c r="V343" s="1441"/>
      <c r="W343" s="1441"/>
      <c r="X343" s="1441"/>
      <c r="Y343" s="1441"/>
      <c r="Z343" s="1441"/>
      <c r="AA343" s="1441"/>
      <c r="AB343" s="1441"/>
      <c r="AC343" s="1441"/>
      <c r="AD343" s="1441"/>
      <c r="AE343" s="1441"/>
      <c r="AF343" s="1441"/>
      <c r="AG343" s="1441"/>
      <c r="AH343" s="1441"/>
    </row>
    <row r="344" spans="1:34">
      <c r="A344" s="1441"/>
      <c r="B344" s="1441"/>
      <c r="C344" s="1441"/>
      <c r="D344" s="1441"/>
      <c r="E344" s="1442"/>
      <c r="F344" s="1441"/>
      <c r="G344" s="1441"/>
      <c r="H344" s="1441"/>
      <c r="I344" s="1441"/>
      <c r="J344" s="1441"/>
      <c r="K344" s="1441"/>
      <c r="L344" s="1441"/>
      <c r="M344" s="1441"/>
      <c r="N344" s="1441"/>
      <c r="O344" s="1441"/>
      <c r="P344" s="1441"/>
      <c r="Q344" s="1441"/>
      <c r="R344" s="1441"/>
      <c r="S344" s="1441"/>
      <c r="T344" s="1441"/>
      <c r="U344" s="1441"/>
      <c r="V344" s="1441"/>
      <c r="W344" s="1441"/>
      <c r="X344" s="1441"/>
      <c r="Y344" s="1441"/>
      <c r="Z344" s="1441"/>
      <c r="AA344" s="1441"/>
      <c r="AB344" s="1441"/>
      <c r="AC344" s="1441"/>
      <c r="AD344" s="1441"/>
      <c r="AE344" s="1441"/>
      <c r="AF344" s="1441"/>
      <c r="AG344" s="1441"/>
      <c r="AH344" s="1441"/>
    </row>
    <row r="345" spans="1:34">
      <c r="A345" s="1441"/>
      <c r="B345" s="1441"/>
      <c r="C345" s="1441"/>
      <c r="D345" s="1441"/>
      <c r="E345" s="1442"/>
      <c r="F345" s="1441"/>
      <c r="G345" s="1441"/>
      <c r="H345" s="1441"/>
      <c r="I345" s="1441"/>
      <c r="J345" s="1441"/>
      <c r="K345" s="1441"/>
      <c r="L345" s="1441"/>
      <c r="M345" s="1441"/>
      <c r="N345" s="1441"/>
      <c r="O345" s="1441"/>
      <c r="P345" s="1441"/>
      <c r="Q345" s="1441"/>
      <c r="R345" s="1441"/>
      <c r="S345" s="1441"/>
      <c r="T345" s="1441"/>
      <c r="U345" s="1441"/>
      <c r="V345" s="1441"/>
      <c r="W345" s="1441"/>
      <c r="X345" s="1441"/>
      <c r="Y345" s="1441"/>
      <c r="Z345" s="1441"/>
      <c r="AA345" s="1441"/>
      <c r="AB345" s="1441"/>
      <c r="AC345" s="1441"/>
      <c r="AD345" s="1441"/>
      <c r="AE345" s="1441"/>
      <c r="AF345" s="1441"/>
      <c r="AG345" s="1441"/>
      <c r="AH345" s="1441"/>
    </row>
    <row r="346" spans="1:34">
      <c r="A346" s="1441"/>
      <c r="B346" s="1441"/>
      <c r="C346" s="1441"/>
      <c r="D346" s="1441"/>
      <c r="E346" s="1442"/>
      <c r="F346" s="1441"/>
      <c r="G346" s="1441"/>
      <c r="H346" s="1441"/>
      <c r="I346" s="1441"/>
      <c r="J346" s="1441"/>
      <c r="K346" s="1441"/>
      <c r="L346" s="1441"/>
      <c r="M346" s="1441"/>
      <c r="N346" s="1441"/>
      <c r="O346" s="1441"/>
      <c r="P346" s="1441"/>
      <c r="Q346" s="1441"/>
      <c r="R346" s="1441"/>
      <c r="S346" s="1441"/>
      <c r="T346" s="1441"/>
      <c r="U346" s="1441"/>
      <c r="V346" s="1441"/>
      <c r="W346" s="1441"/>
      <c r="X346" s="1441"/>
      <c r="Y346" s="1441"/>
      <c r="Z346" s="1441"/>
      <c r="AA346" s="1441"/>
      <c r="AB346" s="1441"/>
      <c r="AC346" s="1441"/>
      <c r="AD346" s="1441"/>
      <c r="AE346" s="1441"/>
      <c r="AF346" s="1441"/>
      <c r="AG346" s="1441"/>
      <c r="AH346" s="1441"/>
    </row>
    <row r="347" spans="1:34">
      <c r="A347" s="1441"/>
      <c r="B347" s="1441"/>
      <c r="C347" s="1441"/>
      <c r="D347" s="1441"/>
      <c r="E347" s="1442"/>
      <c r="F347" s="1441"/>
      <c r="G347" s="1441"/>
      <c r="H347" s="1441"/>
      <c r="I347" s="1441"/>
      <c r="J347" s="1441"/>
      <c r="K347" s="1441"/>
      <c r="L347" s="1441"/>
      <c r="M347" s="1441"/>
      <c r="N347" s="1441"/>
      <c r="O347" s="1441"/>
      <c r="P347" s="1441"/>
      <c r="Q347" s="1441"/>
      <c r="R347" s="1441"/>
      <c r="S347" s="1441"/>
      <c r="T347" s="1441"/>
      <c r="U347" s="1441"/>
      <c r="V347" s="1441"/>
      <c r="W347" s="1441"/>
      <c r="X347" s="1441"/>
      <c r="Y347" s="1441"/>
      <c r="Z347" s="1441"/>
      <c r="AA347" s="1441"/>
      <c r="AB347" s="1441"/>
      <c r="AC347" s="1441"/>
      <c r="AD347" s="1441"/>
      <c r="AE347" s="1441"/>
      <c r="AF347" s="1441"/>
      <c r="AG347" s="1441"/>
      <c r="AH347" s="1441"/>
    </row>
    <row r="348" spans="1:34">
      <c r="A348" s="1441"/>
      <c r="B348" s="1441"/>
      <c r="C348" s="1441"/>
      <c r="D348" s="1441"/>
      <c r="E348" s="1442"/>
      <c r="F348" s="1441"/>
      <c r="G348" s="1441"/>
      <c r="H348" s="1441"/>
      <c r="I348" s="1441"/>
      <c r="J348" s="1441"/>
      <c r="K348" s="1441"/>
      <c r="L348" s="1441"/>
      <c r="M348" s="1441"/>
      <c r="N348" s="1441"/>
      <c r="O348" s="1441"/>
      <c r="P348" s="1441"/>
      <c r="Q348" s="1441"/>
      <c r="R348" s="1441"/>
      <c r="S348" s="1441"/>
      <c r="T348" s="1441"/>
      <c r="U348" s="1441"/>
      <c r="V348" s="1441"/>
      <c r="W348" s="1441"/>
      <c r="X348" s="1441"/>
      <c r="Y348" s="1441"/>
      <c r="Z348" s="1441"/>
      <c r="AA348" s="1441"/>
      <c r="AB348" s="1441"/>
      <c r="AC348" s="1441"/>
      <c r="AD348" s="1441"/>
      <c r="AE348" s="1441"/>
      <c r="AF348" s="1441"/>
      <c r="AG348" s="1441"/>
      <c r="AH348" s="1441"/>
    </row>
    <row r="349" spans="1:34">
      <c r="I349" s="1441"/>
      <c r="J349" s="1441"/>
      <c r="K349" s="1441"/>
      <c r="L349" s="1441"/>
      <c r="M349" s="1441"/>
      <c r="N349" s="1441"/>
      <c r="O349" s="1441"/>
      <c r="P349" s="1441"/>
      <c r="Q349" s="1441"/>
      <c r="R349" s="1441"/>
      <c r="S349" s="1441"/>
      <c r="T349" s="1441"/>
      <c r="U349" s="1441"/>
      <c r="V349" s="1441"/>
      <c r="W349" s="1441"/>
      <c r="X349" s="1441"/>
      <c r="Y349" s="1441"/>
      <c r="Z349" s="1441"/>
      <c r="AA349" s="1441"/>
      <c r="AB349" s="1441"/>
      <c r="AC349" s="1441"/>
      <c r="AD349" s="1441"/>
      <c r="AE349" s="1441"/>
      <c r="AF349" s="1441"/>
      <c r="AG349" s="1441"/>
      <c r="AH349" s="1441"/>
    </row>
  </sheetData>
  <sheetProtection selectLockedCells="1" autoFilter="0" pivotTables="0"/>
  <conditionalFormatting sqref="A1:A8 A51:A1048576">
    <cfRule type="duplicateValues" dxfId="3" priority="4"/>
  </conditionalFormatting>
  <conditionalFormatting sqref="A9:A47">
    <cfRule type="duplicateValues" dxfId="2" priority="3"/>
  </conditionalFormatting>
  <conditionalFormatting sqref="A49:A50">
    <cfRule type="duplicateValues" dxfId="1" priority="2"/>
  </conditionalFormatting>
  <conditionalFormatting sqref="A48">
    <cfRule type="duplicateValues" dxfId="0" priority="1"/>
  </conditionalFormatting>
  <pageMargins left="0.7" right="0.7" top="0.78740157500000008" bottom="0.78740157500000008" header="0.3" footer="0.3"/>
  <pageSetup paperSize="9" orientation="portrait"/>
  <headerFooter>
    <oddHeader>&amp;R&amp;"Calibri"&amp;8&amp;K000000 INTERNAL&amp;1#_x000D_</oddHeader>
  </headerFooter>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2:IC77"/>
  <sheetViews>
    <sheetView topLeftCell="A16" zoomScale="70" workbookViewId="0">
      <selection activeCell="H38" sqref="H38"/>
    </sheetView>
  </sheetViews>
  <sheetFormatPr defaultColWidth="9.33203125" defaultRowHeight="13.5"/>
  <cols>
    <col min="1" max="1" width="10.5" style="7" customWidth="1"/>
    <col min="2" max="2" width="58.83203125" style="39" customWidth="1"/>
    <col min="3" max="3" width="95.1640625" style="39" customWidth="1"/>
    <col min="4" max="4" width="26.1640625" style="39" customWidth="1"/>
    <col min="5" max="5" width="29.5" style="7" customWidth="1"/>
    <col min="6" max="6" width="29.6640625" style="7" customWidth="1"/>
    <col min="7" max="46" width="10.1640625" style="7" customWidth="1"/>
    <col min="47" max="16384" width="9.33203125" style="7"/>
  </cols>
  <sheetData>
    <row r="2" spans="1:7" ht="25.5">
      <c r="A2" s="1477" t="s">
        <v>34</v>
      </c>
      <c r="B2" s="1478"/>
      <c r="E2" s="39"/>
    </row>
    <row r="3" spans="1:7" ht="25.5">
      <c r="A3" s="43" t="s">
        <v>35</v>
      </c>
      <c r="B3" s="44">
        <f>Title!C6</f>
        <v>0</v>
      </c>
      <c r="E3" s="39"/>
    </row>
    <row r="4" spans="1:7">
      <c r="A4" s="1479" t="str">
        <f>IF(OR(Title!$C$12="Stada AG",Title!$C$12="M&amp;A and BD&amp;L"),"Portfolio Management",Title!$C$12)</f>
        <v>BU</v>
      </c>
      <c r="B4" s="1480"/>
    </row>
    <row r="5" spans="1:7" ht="18" customHeight="1">
      <c r="A5" s="45"/>
      <c r="B5" s="45"/>
    </row>
    <row r="6" spans="1:7" s="46" customFormat="1" ht="64.5" customHeight="1">
      <c r="A6" s="47" t="s">
        <v>36</v>
      </c>
      <c r="B6" s="1481" t="s">
        <v>37</v>
      </c>
      <c r="C6" s="1482"/>
      <c r="D6" s="48" t="s">
        <v>38</v>
      </c>
      <c r="E6" s="48" t="s">
        <v>39</v>
      </c>
      <c r="F6" s="48" t="s">
        <v>40</v>
      </c>
    </row>
    <row r="7" spans="1:7" s="46" customFormat="1" ht="13.5" customHeight="1">
      <c r="A7" s="49"/>
      <c r="B7" s="50"/>
      <c r="C7" s="50"/>
      <c r="D7" s="50"/>
      <c r="E7" s="50"/>
      <c r="F7" s="51"/>
    </row>
    <row r="8" spans="1:7" ht="16.5">
      <c r="A8" s="52" t="s">
        <v>41</v>
      </c>
      <c r="B8" s="53" t="s">
        <v>29</v>
      </c>
      <c r="C8" s="54"/>
      <c r="D8" s="55" t="str">
        <f t="shared" ref="D8:D62" si="0">$A$4</f>
        <v>BU</v>
      </c>
      <c r="E8" s="56"/>
      <c r="F8" s="56"/>
    </row>
    <row r="9" spans="1:7" ht="16.5">
      <c r="A9" s="52" t="s">
        <v>42</v>
      </c>
      <c r="B9" s="57" t="s">
        <v>43</v>
      </c>
      <c r="C9" s="58"/>
      <c r="D9" s="55" t="str">
        <f t="shared" si="0"/>
        <v>BU</v>
      </c>
      <c r="E9" s="59"/>
      <c r="F9" s="59"/>
    </row>
    <row r="10" spans="1:7" ht="14.25">
      <c r="A10" s="52" t="s">
        <v>44</v>
      </c>
      <c r="B10" s="57" t="s">
        <v>45</v>
      </c>
      <c r="C10" s="57"/>
      <c r="D10" s="55" t="str">
        <f t="shared" si="0"/>
        <v>BU</v>
      </c>
      <c r="E10" s="60"/>
      <c r="F10" s="60"/>
    </row>
    <row r="11" spans="1:7" ht="27">
      <c r="A11" s="52" t="s">
        <v>46</v>
      </c>
      <c r="B11" s="57" t="s">
        <v>47</v>
      </c>
      <c r="C11" s="57"/>
      <c r="D11" s="55" t="str">
        <f t="shared" si="0"/>
        <v>BU</v>
      </c>
      <c r="E11" s="60"/>
      <c r="F11" s="60"/>
      <c r="G11" s="6"/>
    </row>
    <row r="12" spans="1:7" ht="26.45" customHeight="1">
      <c r="A12" s="52" t="s">
        <v>48</v>
      </c>
      <c r="B12" s="61" t="s">
        <v>49</v>
      </c>
      <c r="C12" s="57"/>
      <c r="D12" s="55" t="str">
        <f t="shared" si="0"/>
        <v>BU</v>
      </c>
      <c r="E12" s="60"/>
      <c r="F12" s="60"/>
      <c r="G12" s="6"/>
    </row>
    <row r="13" spans="1:7" ht="18" customHeight="1">
      <c r="A13" s="52" t="s">
        <v>50</v>
      </c>
      <c r="B13" s="61" t="s">
        <v>53</v>
      </c>
      <c r="C13" s="57"/>
      <c r="D13" s="55"/>
      <c r="E13" s="60"/>
      <c r="F13" s="60"/>
      <c r="G13" s="6"/>
    </row>
    <row r="14" spans="1:7" ht="16.5" customHeight="1">
      <c r="A14" s="52" t="s">
        <v>52</v>
      </c>
      <c r="B14" s="61" t="s">
        <v>81</v>
      </c>
      <c r="C14" s="57"/>
      <c r="D14" s="55"/>
      <c r="E14" s="60"/>
      <c r="F14" s="60"/>
      <c r="G14" s="6"/>
    </row>
    <row r="15" spans="1:7" ht="16.5">
      <c r="A15" s="52" t="s">
        <v>54</v>
      </c>
      <c r="B15" s="57" t="s">
        <v>51</v>
      </c>
      <c r="C15" s="57"/>
      <c r="D15" s="55" t="str">
        <f t="shared" si="0"/>
        <v>BU</v>
      </c>
      <c r="E15" s="59"/>
      <c r="F15" s="59"/>
    </row>
    <row r="16" spans="1:7" ht="16.5">
      <c r="A16" s="52" t="s">
        <v>139</v>
      </c>
      <c r="B16" s="57" t="s">
        <v>55</v>
      </c>
      <c r="C16" s="57"/>
      <c r="D16" s="55" t="str">
        <f t="shared" si="0"/>
        <v>BU</v>
      </c>
      <c r="E16" s="59"/>
      <c r="F16" s="59"/>
    </row>
    <row r="17" spans="1:237" ht="16.5">
      <c r="A17" s="52" t="s">
        <v>140</v>
      </c>
      <c r="B17" s="57" t="s">
        <v>79</v>
      </c>
      <c r="C17" s="58"/>
      <c r="D17" s="55" t="str">
        <f t="shared" si="0"/>
        <v>BU</v>
      </c>
      <c r="E17" s="59"/>
      <c r="F17" s="59"/>
    </row>
    <row r="18" spans="1:237" ht="37.5" customHeight="1">
      <c r="A18" s="52" t="s">
        <v>141</v>
      </c>
      <c r="B18" s="57" t="s">
        <v>75</v>
      </c>
      <c r="C18" s="58"/>
      <c r="D18" s="55" t="str">
        <f t="shared" si="0"/>
        <v>BU</v>
      </c>
      <c r="E18" s="59"/>
      <c r="F18" s="59"/>
    </row>
    <row r="19" spans="1:237" ht="27.75" customHeight="1">
      <c r="A19" s="52" t="s">
        <v>142</v>
      </c>
      <c r="B19" s="86" t="s">
        <v>83</v>
      </c>
      <c r="C19" s="86"/>
      <c r="D19" s="55" t="str">
        <f t="shared" si="0"/>
        <v>BU</v>
      </c>
      <c r="E19" s="87"/>
      <c r="F19" s="87"/>
    </row>
    <row r="20" spans="1:237">
      <c r="A20" s="1483"/>
      <c r="B20" s="1484"/>
      <c r="C20" s="1484"/>
      <c r="D20" s="1484"/>
      <c r="E20" s="1484"/>
      <c r="F20" s="1485"/>
      <c r="G20" s="45"/>
      <c r="H20" s="1475"/>
      <c r="I20" s="1475"/>
      <c r="J20" s="1475"/>
      <c r="K20" s="1475"/>
      <c r="L20" s="1475"/>
      <c r="M20" s="1475"/>
      <c r="N20" s="1475"/>
      <c r="O20" s="1475"/>
      <c r="P20" s="1475"/>
      <c r="Q20" s="1475"/>
      <c r="R20" s="1475"/>
      <c r="S20" s="1475"/>
      <c r="T20" s="1475"/>
      <c r="U20" s="1475"/>
      <c r="V20" s="1475"/>
      <c r="W20" s="1475"/>
      <c r="X20" s="1475"/>
      <c r="Y20" s="1475"/>
      <c r="Z20" s="1475"/>
      <c r="AA20" s="1475"/>
      <c r="AB20" s="1475"/>
      <c r="AC20" s="1475"/>
      <c r="AD20" s="1475"/>
      <c r="AE20" s="1475"/>
      <c r="AF20" s="1475"/>
      <c r="AG20" s="1475"/>
      <c r="AH20" s="1475"/>
      <c r="AI20" s="1475"/>
      <c r="AJ20" s="1475"/>
      <c r="AK20" s="1475"/>
      <c r="AL20" s="1475"/>
      <c r="AM20" s="1475"/>
      <c r="AN20" s="1475"/>
      <c r="AO20" s="1475"/>
      <c r="AP20" s="1475"/>
      <c r="AQ20" s="1475"/>
      <c r="AR20" s="1475"/>
      <c r="AS20" s="1475"/>
      <c r="AT20" s="1475"/>
      <c r="AU20" s="1475"/>
      <c r="AV20" s="1475"/>
      <c r="AW20" s="1475"/>
      <c r="AX20" s="1475"/>
      <c r="AY20" s="1475"/>
      <c r="AZ20" s="1475"/>
      <c r="BA20" s="1475"/>
      <c r="BB20" s="1475"/>
      <c r="BC20" s="1475"/>
      <c r="BD20" s="1475"/>
      <c r="BE20" s="1475"/>
      <c r="BF20" s="1475"/>
      <c r="BG20" s="1475"/>
      <c r="BH20" s="1472"/>
      <c r="BI20" s="1473"/>
      <c r="BJ20" s="1473"/>
      <c r="BK20" s="1473"/>
      <c r="BL20" s="1473"/>
      <c r="BM20" s="1473"/>
      <c r="BN20" s="1473"/>
      <c r="BO20" s="1473"/>
      <c r="BP20" s="1473"/>
      <c r="BQ20" s="1473"/>
      <c r="BR20" s="1473"/>
      <c r="BS20" s="1473"/>
      <c r="BT20" s="1474"/>
      <c r="BU20" s="1472"/>
      <c r="BV20" s="1473"/>
      <c r="BW20" s="1473"/>
      <c r="BX20" s="1473"/>
      <c r="BY20" s="1473"/>
      <c r="BZ20" s="1473"/>
      <c r="CA20" s="1473"/>
      <c r="CB20" s="1473"/>
      <c r="CC20" s="1473"/>
      <c r="CD20" s="1473"/>
      <c r="CE20" s="1473"/>
      <c r="CF20" s="1473"/>
      <c r="CG20" s="1474"/>
      <c r="CH20" s="1472"/>
      <c r="CI20" s="1473"/>
      <c r="CJ20" s="1473"/>
      <c r="CK20" s="1473"/>
      <c r="CL20" s="1473"/>
      <c r="CM20" s="1473"/>
      <c r="CN20" s="1473"/>
      <c r="CO20" s="1473"/>
      <c r="CP20" s="1473"/>
      <c r="CQ20" s="1473"/>
      <c r="CR20" s="1473"/>
      <c r="CS20" s="1473"/>
      <c r="CT20" s="1474"/>
      <c r="CU20" s="1472"/>
      <c r="CV20" s="1473"/>
      <c r="CW20" s="1473"/>
      <c r="CX20" s="1473"/>
      <c r="CY20" s="1473"/>
      <c r="CZ20" s="1473"/>
      <c r="DA20" s="1473"/>
      <c r="DB20" s="1473"/>
      <c r="DC20" s="1473"/>
      <c r="DD20" s="1473"/>
      <c r="DE20" s="1473"/>
      <c r="DF20" s="1473"/>
      <c r="DG20" s="1474"/>
      <c r="DH20" s="1472"/>
      <c r="DI20" s="1473"/>
      <c r="DJ20" s="1473"/>
      <c r="DK20" s="1473"/>
      <c r="DL20" s="1473"/>
      <c r="DM20" s="1473"/>
      <c r="DN20" s="1473"/>
      <c r="DO20" s="1473"/>
      <c r="DP20" s="1473"/>
      <c r="DQ20" s="1473"/>
      <c r="DR20" s="1473"/>
      <c r="DS20" s="1473"/>
      <c r="DT20" s="1474"/>
      <c r="DU20" s="1472"/>
      <c r="DV20" s="1473"/>
      <c r="DW20" s="1473"/>
      <c r="DX20" s="1473"/>
      <c r="DY20" s="1473"/>
      <c r="DZ20" s="1473"/>
      <c r="EA20" s="1473"/>
      <c r="EB20" s="1473"/>
      <c r="EC20" s="1473"/>
      <c r="ED20" s="1473"/>
      <c r="EE20" s="1473"/>
      <c r="EF20" s="1473"/>
      <c r="EG20" s="1474"/>
      <c r="EH20" s="1472"/>
      <c r="EI20" s="1473"/>
      <c r="EJ20" s="1473"/>
      <c r="EK20" s="1473"/>
      <c r="EL20" s="1473"/>
      <c r="EM20" s="1473"/>
      <c r="EN20" s="1473"/>
      <c r="EO20" s="1473"/>
      <c r="EP20" s="1473"/>
      <c r="EQ20" s="1473"/>
      <c r="ER20" s="1473"/>
      <c r="ES20" s="1473"/>
      <c r="ET20" s="1474"/>
      <c r="EU20" s="1472"/>
      <c r="EV20" s="1473"/>
      <c r="EW20" s="1473"/>
      <c r="EX20" s="1473"/>
      <c r="EY20" s="1473"/>
      <c r="EZ20" s="1473"/>
      <c r="FA20" s="1473"/>
      <c r="FB20" s="1473"/>
      <c r="FC20" s="1473"/>
      <c r="FD20" s="1473"/>
      <c r="FE20" s="1473"/>
      <c r="FF20" s="1473"/>
      <c r="FG20" s="1474"/>
      <c r="FH20" s="1472"/>
      <c r="FI20" s="1473"/>
      <c r="FJ20" s="1473"/>
      <c r="FK20" s="1473"/>
      <c r="FL20" s="1473"/>
      <c r="FM20" s="1473"/>
      <c r="FN20" s="1473"/>
      <c r="FO20" s="1473"/>
      <c r="FP20" s="1473"/>
      <c r="FQ20" s="1473"/>
      <c r="FR20" s="1473"/>
      <c r="FS20" s="1473"/>
      <c r="FT20" s="1474"/>
      <c r="FU20" s="1472"/>
      <c r="FV20" s="1473"/>
      <c r="FW20" s="1473"/>
      <c r="FX20" s="1473"/>
      <c r="FY20" s="1473"/>
      <c r="FZ20" s="1473"/>
      <c r="GA20" s="1473"/>
      <c r="GB20" s="1473"/>
      <c r="GC20" s="1473"/>
      <c r="GD20" s="1473"/>
      <c r="GE20" s="1473"/>
      <c r="GF20" s="1473"/>
      <c r="GG20" s="1474"/>
      <c r="GH20" s="1472"/>
      <c r="GI20" s="1473"/>
      <c r="GJ20" s="1473"/>
      <c r="GK20" s="1473"/>
      <c r="GL20" s="1473"/>
      <c r="GM20" s="1473"/>
      <c r="GN20" s="1473"/>
      <c r="GO20" s="1473"/>
      <c r="GP20" s="1473"/>
      <c r="GQ20" s="1473"/>
      <c r="GR20" s="1473"/>
      <c r="GS20" s="1473"/>
      <c r="GT20" s="1474"/>
      <c r="GU20" s="1472"/>
      <c r="GV20" s="1473"/>
      <c r="GW20" s="1473"/>
      <c r="GX20" s="1473"/>
      <c r="GY20" s="1473"/>
      <c r="GZ20" s="1473"/>
      <c r="HA20" s="1473"/>
      <c r="HB20" s="1473"/>
      <c r="HC20" s="1473"/>
      <c r="HD20" s="1473"/>
      <c r="HE20" s="1473"/>
      <c r="HF20" s="1473"/>
      <c r="HG20" s="1474"/>
      <c r="HH20" s="1472"/>
      <c r="HI20" s="1473"/>
      <c r="HJ20" s="1473"/>
      <c r="HK20" s="1473"/>
      <c r="HL20" s="1473"/>
      <c r="HM20" s="1473"/>
      <c r="HN20" s="1473"/>
      <c r="HO20" s="1473"/>
      <c r="HP20" s="1473"/>
      <c r="HQ20" s="1473"/>
      <c r="HR20" s="1473"/>
      <c r="HS20" s="1473"/>
      <c r="HT20" s="1474"/>
      <c r="HU20" s="1472"/>
      <c r="HV20" s="1472"/>
      <c r="HW20" s="1472"/>
      <c r="HX20" s="1472"/>
      <c r="HY20" s="1472"/>
      <c r="HZ20" s="1472"/>
      <c r="IA20" s="1472"/>
      <c r="IB20" s="1472"/>
      <c r="IC20" s="1472"/>
    </row>
    <row r="21" spans="1:237" ht="16.5">
      <c r="A21" s="65" t="s">
        <v>56</v>
      </c>
      <c r="B21" s="53" t="s">
        <v>73</v>
      </c>
      <c r="C21" s="56"/>
      <c r="D21" s="55" t="str">
        <f t="shared" si="0"/>
        <v>BU</v>
      </c>
      <c r="E21" s="56"/>
      <c r="F21" s="56"/>
    </row>
    <row r="22" spans="1:237" ht="35.1" customHeight="1">
      <c r="A22" s="65" t="s">
        <v>58</v>
      </c>
      <c r="B22" s="57" t="s">
        <v>77</v>
      </c>
      <c r="C22" s="59"/>
      <c r="D22" s="55" t="str">
        <f t="shared" si="0"/>
        <v>BU</v>
      </c>
      <c r="E22" s="66"/>
      <c r="F22" s="66"/>
    </row>
    <row r="23" spans="1:237" ht="27" customHeight="1">
      <c r="A23" s="65" t="s">
        <v>60</v>
      </c>
      <c r="B23" s="61" t="s">
        <v>90</v>
      </c>
      <c r="C23" s="59"/>
      <c r="D23" s="68" t="s">
        <v>86</v>
      </c>
      <c r="E23" s="66"/>
      <c r="F23" s="66"/>
    </row>
    <row r="24" spans="1:237" ht="31.5" customHeight="1">
      <c r="A24" s="65" t="s">
        <v>62</v>
      </c>
      <c r="B24" s="57" t="s">
        <v>143</v>
      </c>
      <c r="C24" s="59"/>
      <c r="D24" s="55" t="str">
        <f t="shared" si="0"/>
        <v>BU</v>
      </c>
      <c r="E24" s="66"/>
      <c r="F24" s="66"/>
    </row>
    <row r="25" spans="1:237" ht="16.5">
      <c r="A25" s="65" t="s">
        <v>64</v>
      </c>
      <c r="B25" s="57" t="s">
        <v>57</v>
      </c>
      <c r="C25" s="59"/>
      <c r="D25" s="55" t="str">
        <f t="shared" si="0"/>
        <v>BU</v>
      </c>
      <c r="E25" s="66"/>
      <c r="F25" s="66"/>
    </row>
    <row r="26" spans="1:237" ht="16.5">
      <c r="A26" s="65" t="s">
        <v>66</v>
      </c>
      <c r="B26" s="57" t="s">
        <v>59</v>
      </c>
      <c r="C26" s="59"/>
      <c r="D26" s="55" t="str">
        <f t="shared" si="0"/>
        <v>BU</v>
      </c>
      <c r="E26" s="66"/>
      <c r="F26" s="66"/>
    </row>
    <row r="27" spans="1:237" ht="20.45" customHeight="1">
      <c r="A27" s="65" t="s">
        <v>68</v>
      </c>
      <c r="B27" s="88" t="s">
        <v>61</v>
      </c>
      <c r="C27" s="69"/>
      <c r="D27" s="55" t="str">
        <f t="shared" si="0"/>
        <v>BU</v>
      </c>
      <c r="E27" s="70"/>
      <c r="F27" s="70"/>
    </row>
    <row r="28" spans="1:237">
      <c r="A28" s="1483"/>
      <c r="B28" s="1484"/>
      <c r="C28" s="1484"/>
      <c r="D28" s="1484"/>
      <c r="E28" s="1484"/>
      <c r="F28" s="1485"/>
      <c r="G28" s="45"/>
      <c r="H28" s="1475"/>
      <c r="I28" s="1475"/>
      <c r="J28" s="1475"/>
      <c r="K28" s="1475"/>
      <c r="L28" s="1475"/>
      <c r="M28" s="1475"/>
      <c r="N28" s="1475"/>
      <c r="O28" s="1475"/>
      <c r="P28" s="1475"/>
      <c r="Q28" s="1475"/>
      <c r="R28" s="1475"/>
      <c r="S28" s="1475"/>
      <c r="T28" s="1475"/>
      <c r="U28" s="1475"/>
      <c r="V28" s="1475"/>
      <c r="W28" s="1475"/>
      <c r="X28" s="1475"/>
      <c r="Y28" s="1475"/>
      <c r="Z28" s="1475"/>
      <c r="AA28" s="1475"/>
      <c r="AB28" s="1475"/>
      <c r="AC28" s="1475"/>
      <c r="AD28" s="1475"/>
      <c r="AE28" s="1475"/>
      <c r="AF28" s="1475"/>
      <c r="AG28" s="1475"/>
      <c r="AH28" s="1475"/>
      <c r="AI28" s="1475"/>
      <c r="AJ28" s="1475"/>
      <c r="AK28" s="1475"/>
      <c r="AL28" s="1475"/>
      <c r="AM28" s="1475"/>
      <c r="AN28" s="1475"/>
      <c r="AO28" s="1475"/>
      <c r="AP28" s="1475"/>
      <c r="AQ28" s="1475"/>
      <c r="AR28" s="1475"/>
      <c r="AS28" s="1475"/>
      <c r="AT28" s="1475"/>
      <c r="AU28" s="1475"/>
      <c r="AV28" s="1475"/>
      <c r="AW28" s="1475"/>
      <c r="AX28" s="1475"/>
      <c r="AY28" s="1475"/>
      <c r="AZ28" s="1475"/>
      <c r="BA28" s="1475"/>
      <c r="BB28" s="1475"/>
      <c r="BC28" s="1475"/>
      <c r="BD28" s="1475"/>
      <c r="BE28" s="1475"/>
      <c r="BF28" s="1475"/>
      <c r="BG28" s="1475"/>
      <c r="BH28" s="1472"/>
      <c r="BI28" s="1473"/>
      <c r="BJ28" s="1473"/>
      <c r="BK28" s="1473"/>
      <c r="BL28" s="1473"/>
      <c r="BM28" s="1473"/>
      <c r="BN28" s="1473"/>
      <c r="BO28" s="1473"/>
      <c r="BP28" s="1473"/>
      <c r="BQ28" s="1473"/>
      <c r="BR28" s="1473"/>
      <c r="BS28" s="1473"/>
      <c r="BT28" s="1474"/>
      <c r="BU28" s="1472"/>
      <c r="BV28" s="1473"/>
      <c r="BW28" s="1473"/>
      <c r="BX28" s="1473"/>
      <c r="BY28" s="1473"/>
      <c r="BZ28" s="1473"/>
      <c r="CA28" s="1473"/>
      <c r="CB28" s="1473"/>
      <c r="CC28" s="1473"/>
      <c r="CD28" s="1473"/>
      <c r="CE28" s="1473"/>
      <c r="CF28" s="1473"/>
      <c r="CG28" s="1474"/>
      <c r="CH28" s="1472"/>
      <c r="CI28" s="1473"/>
      <c r="CJ28" s="1473"/>
      <c r="CK28" s="1473"/>
      <c r="CL28" s="1473"/>
      <c r="CM28" s="1473"/>
      <c r="CN28" s="1473"/>
      <c r="CO28" s="1473"/>
      <c r="CP28" s="1473"/>
      <c r="CQ28" s="1473"/>
      <c r="CR28" s="1473"/>
      <c r="CS28" s="1473"/>
      <c r="CT28" s="1474"/>
      <c r="CU28" s="1472"/>
      <c r="CV28" s="1473"/>
      <c r="CW28" s="1473"/>
      <c r="CX28" s="1473"/>
      <c r="CY28" s="1473"/>
      <c r="CZ28" s="1473"/>
      <c r="DA28" s="1473"/>
      <c r="DB28" s="1473"/>
      <c r="DC28" s="1473"/>
      <c r="DD28" s="1473"/>
      <c r="DE28" s="1473"/>
      <c r="DF28" s="1473"/>
      <c r="DG28" s="1474"/>
      <c r="DH28" s="1472"/>
      <c r="DI28" s="1473"/>
      <c r="DJ28" s="1473"/>
      <c r="DK28" s="1473"/>
      <c r="DL28" s="1473"/>
      <c r="DM28" s="1473"/>
      <c r="DN28" s="1473"/>
      <c r="DO28" s="1473"/>
      <c r="DP28" s="1473"/>
      <c r="DQ28" s="1473"/>
      <c r="DR28" s="1473"/>
      <c r="DS28" s="1473"/>
      <c r="DT28" s="1474"/>
      <c r="DU28" s="1472"/>
      <c r="DV28" s="1473"/>
      <c r="DW28" s="1473"/>
      <c r="DX28" s="1473"/>
      <c r="DY28" s="1473"/>
      <c r="DZ28" s="1473"/>
      <c r="EA28" s="1473"/>
      <c r="EB28" s="1473"/>
      <c r="EC28" s="1473"/>
      <c r="ED28" s="1473"/>
      <c r="EE28" s="1473"/>
      <c r="EF28" s="1473"/>
      <c r="EG28" s="1474"/>
      <c r="EH28" s="1472"/>
      <c r="EI28" s="1473"/>
      <c r="EJ28" s="1473"/>
      <c r="EK28" s="1473"/>
      <c r="EL28" s="1473"/>
      <c r="EM28" s="1473"/>
      <c r="EN28" s="1473"/>
      <c r="EO28" s="1473"/>
      <c r="EP28" s="1473"/>
      <c r="EQ28" s="1473"/>
      <c r="ER28" s="1473"/>
      <c r="ES28" s="1473"/>
      <c r="ET28" s="1474"/>
      <c r="EU28" s="1472"/>
      <c r="EV28" s="1473"/>
      <c r="EW28" s="1473"/>
      <c r="EX28" s="1473"/>
      <c r="EY28" s="1473"/>
      <c r="EZ28" s="1473"/>
      <c r="FA28" s="1473"/>
      <c r="FB28" s="1473"/>
      <c r="FC28" s="1473"/>
      <c r="FD28" s="1473"/>
      <c r="FE28" s="1473"/>
      <c r="FF28" s="1473"/>
      <c r="FG28" s="1474"/>
      <c r="FH28" s="1472"/>
      <c r="FI28" s="1473"/>
      <c r="FJ28" s="1473"/>
      <c r="FK28" s="1473"/>
      <c r="FL28" s="1473"/>
      <c r="FM28" s="1473"/>
      <c r="FN28" s="1473"/>
      <c r="FO28" s="1473"/>
      <c r="FP28" s="1473"/>
      <c r="FQ28" s="1473"/>
      <c r="FR28" s="1473"/>
      <c r="FS28" s="1473"/>
      <c r="FT28" s="1474"/>
      <c r="FU28" s="1472"/>
      <c r="FV28" s="1473"/>
      <c r="FW28" s="1473"/>
      <c r="FX28" s="1473"/>
      <c r="FY28" s="1473"/>
      <c r="FZ28" s="1473"/>
      <c r="GA28" s="1473"/>
      <c r="GB28" s="1473"/>
      <c r="GC28" s="1473"/>
      <c r="GD28" s="1473"/>
      <c r="GE28" s="1473"/>
      <c r="GF28" s="1473"/>
      <c r="GG28" s="1474"/>
      <c r="GH28" s="1472"/>
      <c r="GI28" s="1473"/>
      <c r="GJ28" s="1473"/>
      <c r="GK28" s="1473"/>
      <c r="GL28" s="1473"/>
      <c r="GM28" s="1473"/>
      <c r="GN28" s="1473"/>
      <c r="GO28" s="1473"/>
      <c r="GP28" s="1473"/>
      <c r="GQ28" s="1473"/>
      <c r="GR28" s="1473"/>
      <c r="GS28" s="1473"/>
      <c r="GT28" s="1474"/>
      <c r="GU28" s="1472"/>
      <c r="GV28" s="1473"/>
      <c r="GW28" s="1473"/>
      <c r="GX28" s="1473"/>
      <c r="GY28" s="1473"/>
      <c r="GZ28" s="1473"/>
      <c r="HA28" s="1473"/>
      <c r="HB28" s="1473"/>
      <c r="HC28" s="1473"/>
      <c r="HD28" s="1473"/>
      <c r="HE28" s="1473"/>
      <c r="HF28" s="1473"/>
      <c r="HG28" s="1474"/>
      <c r="HH28" s="1472"/>
      <c r="HI28" s="1473"/>
      <c r="HJ28" s="1473"/>
      <c r="HK28" s="1473"/>
      <c r="HL28" s="1473"/>
      <c r="HM28" s="1473"/>
      <c r="HN28" s="1473"/>
      <c r="HO28" s="1473"/>
      <c r="HP28" s="1473"/>
      <c r="HQ28" s="1473"/>
      <c r="HR28" s="1473"/>
      <c r="HS28" s="1473"/>
      <c r="HT28" s="1474"/>
      <c r="HU28" s="1472"/>
      <c r="HV28" s="1472"/>
      <c r="HW28" s="1472"/>
      <c r="HX28" s="1472"/>
      <c r="HY28" s="1472"/>
      <c r="HZ28" s="1472"/>
      <c r="IA28" s="1472"/>
      <c r="IB28" s="1472"/>
      <c r="IC28" s="1472"/>
    </row>
    <row r="29" spans="1:237" ht="27">
      <c r="A29" s="65" t="s">
        <v>72</v>
      </c>
      <c r="B29" s="53" t="s">
        <v>63</v>
      </c>
      <c r="C29" s="89"/>
      <c r="D29" s="55" t="str">
        <f t="shared" si="0"/>
        <v>BU</v>
      </c>
      <c r="E29" s="90"/>
      <c r="F29" s="90"/>
    </row>
    <row r="30" spans="1:237" ht="16.5">
      <c r="A30" s="65" t="s">
        <v>74</v>
      </c>
      <c r="B30" s="57" t="s">
        <v>65</v>
      </c>
      <c r="C30" s="91"/>
      <c r="D30" s="55" t="str">
        <f t="shared" si="0"/>
        <v>BU</v>
      </c>
      <c r="E30" s="66"/>
      <c r="F30" s="66"/>
    </row>
    <row r="31" spans="1:237" ht="26.25" customHeight="1">
      <c r="A31" s="65" t="s">
        <v>76</v>
      </c>
      <c r="B31" s="57" t="s">
        <v>67</v>
      </c>
      <c r="C31" s="92"/>
      <c r="D31" s="55" t="str">
        <f t="shared" si="0"/>
        <v>BU</v>
      </c>
      <c r="E31" s="66"/>
      <c r="F31" s="66"/>
    </row>
    <row r="32" spans="1:237" ht="20.25" customHeight="1">
      <c r="A32" s="65" t="s">
        <v>78</v>
      </c>
      <c r="B32" s="57" t="s">
        <v>144</v>
      </c>
      <c r="C32" s="93"/>
      <c r="D32" s="55" t="str">
        <f t="shared" si="0"/>
        <v>BU</v>
      </c>
      <c r="E32" s="66"/>
      <c r="F32" s="66"/>
    </row>
    <row r="33" spans="1:237" ht="16.5">
      <c r="A33" s="65" t="s">
        <v>80</v>
      </c>
      <c r="B33" s="57" t="s">
        <v>69</v>
      </c>
      <c r="C33" s="59"/>
      <c r="D33" s="55" t="str">
        <f t="shared" si="0"/>
        <v>BU</v>
      </c>
      <c r="E33" s="66"/>
      <c r="F33" s="66"/>
    </row>
    <row r="34" spans="1:237" ht="27">
      <c r="A34" s="65" t="s">
        <v>82</v>
      </c>
      <c r="B34" s="57" t="s">
        <v>71</v>
      </c>
      <c r="C34" s="59"/>
      <c r="D34" s="55" t="str">
        <f t="shared" si="0"/>
        <v>BU</v>
      </c>
      <c r="E34" s="66"/>
      <c r="F34" s="66"/>
    </row>
    <row r="35" spans="1:237" ht="27">
      <c r="A35" s="65" t="s">
        <v>84</v>
      </c>
      <c r="B35" s="57" t="s">
        <v>145</v>
      </c>
      <c r="C35" s="59"/>
      <c r="D35" s="55" t="str">
        <f t="shared" si="0"/>
        <v>BU</v>
      </c>
      <c r="E35" s="66"/>
      <c r="F35" s="66"/>
    </row>
    <row r="36" spans="1:237" ht="16.5">
      <c r="A36" s="65" t="s">
        <v>87</v>
      </c>
      <c r="B36" s="57" t="s">
        <v>92</v>
      </c>
      <c r="C36" s="59"/>
      <c r="D36" s="55" t="str">
        <f t="shared" si="0"/>
        <v>BU</v>
      </c>
      <c r="E36" s="66"/>
      <c r="F36" s="66"/>
    </row>
    <row r="37" spans="1:237" ht="16.5">
      <c r="A37" s="65" t="s">
        <v>89</v>
      </c>
      <c r="B37" s="57" t="s">
        <v>94</v>
      </c>
      <c r="C37" s="59"/>
      <c r="D37" s="55" t="str">
        <f t="shared" si="0"/>
        <v>BU</v>
      </c>
      <c r="E37" s="66"/>
      <c r="F37" s="66"/>
    </row>
    <row r="38" spans="1:237" ht="16.5">
      <c r="A38" s="65" t="s">
        <v>91</v>
      </c>
      <c r="B38" s="57" t="s">
        <v>96</v>
      </c>
      <c r="C38" s="59"/>
      <c r="D38" s="55" t="str">
        <f t="shared" si="0"/>
        <v>BU</v>
      </c>
      <c r="E38" s="66"/>
      <c r="F38" s="66"/>
    </row>
    <row r="39" spans="1:237" ht="16.5">
      <c r="A39" s="65" t="s">
        <v>93</v>
      </c>
      <c r="B39" s="86" t="s">
        <v>98</v>
      </c>
      <c r="C39" s="59"/>
      <c r="D39" s="55" t="str">
        <f t="shared" si="0"/>
        <v>BU</v>
      </c>
      <c r="E39" s="70"/>
      <c r="F39" s="70"/>
    </row>
    <row r="40" spans="1:237">
      <c r="A40" s="1483"/>
      <c r="B40" s="1484"/>
      <c r="C40" s="1484"/>
      <c r="D40" s="1484"/>
      <c r="E40" s="1484"/>
      <c r="F40" s="1485"/>
      <c r="G40" s="45"/>
      <c r="H40" s="1475"/>
      <c r="I40" s="1475"/>
      <c r="J40" s="1475"/>
      <c r="K40" s="1475"/>
      <c r="L40" s="1475"/>
      <c r="M40" s="1475"/>
      <c r="N40" s="1475"/>
      <c r="O40" s="1475"/>
      <c r="P40" s="1475"/>
      <c r="Q40" s="1475"/>
      <c r="R40" s="1475"/>
      <c r="S40" s="1475"/>
      <c r="T40" s="1475"/>
      <c r="U40" s="1475"/>
      <c r="V40" s="1475"/>
      <c r="W40" s="1475"/>
      <c r="X40" s="1475"/>
      <c r="Y40" s="1475"/>
      <c r="Z40" s="1475"/>
      <c r="AA40" s="1475"/>
      <c r="AB40" s="1475"/>
      <c r="AC40" s="1475"/>
      <c r="AD40" s="1475"/>
      <c r="AE40" s="1475"/>
      <c r="AF40" s="1475"/>
      <c r="AG40" s="1475"/>
      <c r="AH40" s="1475"/>
      <c r="AI40" s="1475"/>
      <c r="AJ40" s="1475"/>
      <c r="AK40" s="1475"/>
      <c r="AL40" s="1475"/>
      <c r="AM40" s="1475"/>
      <c r="AN40" s="1475"/>
      <c r="AO40" s="1475"/>
      <c r="AP40" s="1475"/>
      <c r="AQ40" s="1475"/>
      <c r="AR40" s="1475"/>
      <c r="AS40" s="1475"/>
      <c r="AT40" s="1475"/>
      <c r="AU40" s="1475"/>
      <c r="AV40" s="1475"/>
      <c r="AW40" s="1475"/>
      <c r="AX40" s="1475"/>
      <c r="AY40" s="1475"/>
      <c r="AZ40" s="1475"/>
      <c r="BA40" s="1475"/>
      <c r="BB40" s="1475"/>
      <c r="BC40" s="1475"/>
      <c r="BD40" s="1475"/>
      <c r="BE40" s="1475"/>
      <c r="BF40" s="1475"/>
      <c r="BG40" s="1475"/>
      <c r="BH40" s="1472"/>
      <c r="BI40" s="1473"/>
      <c r="BJ40" s="1473"/>
      <c r="BK40" s="1473"/>
      <c r="BL40" s="1473"/>
      <c r="BM40" s="1473"/>
      <c r="BN40" s="1473"/>
      <c r="BO40" s="1473"/>
      <c r="BP40" s="1473"/>
      <c r="BQ40" s="1473"/>
      <c r="BR40" s="1473"/>
      <c r="BS40" s="1473"/>
      <c r="BT40" s="1474"/>
      <c r="BU40" s="1472"/>
      <c r="BV40" s="1473"/>
      <c r="BW40" s="1473"/>
      <c r="BX40" s="1473"/>
      <c r="BY40" s="1473"/>
      <c r="BZ40" s="1473"/>
      <c r="CA40" s="1473"/>
      <c r="CB40" s="1473"/>
      <c r="CC40" s="1473"/>
      <c r="CD40" s="1473"/>
      <c r="CE40" s="1473"/>
      <c r="CF40" s="1473"/>
      <c r="CG40" s="1474"/>
      <c r="CH40" s="1472"/>
      <c r="CI40" s="1473"/>
      <c r="CJ40" s="1473"/>
      <c r="CK40" s="1473"/>
      <c r="CL40" s="1473"/>
      <c r="CM40" s="1473"/>
      <c r="CN40" s="1473"/>
      <c r="CO40" s="1473"/>
      <c r="CP40" s="1473"/>
      <c r="CQ40" s="1473"/>
      <c r="CR40" s="1473"/>
      <c r="CS40" s="1473"/>
      <c r="CT40" s="1474"/>
      <c r="CU40" s="1472"/>
      <c r="CV40" s="1473"/>
      <c r="CW40" s="1473"/>
      <c r="CX40" s="1473"/>
      <c r="CY40" s="1473"/>
      <c r="CZ40" s="1473"/>
      <c r="DA40" s="1473"/>
      <c r="DB40" s="1473"/>
      <c r="DC40" s="1473"/>
      <c r="DD40" s="1473"/>
      <c r="DE40" s="1473"/>
      <c r="DF40" s="1473"/>
      <c r="DG40" s="1474"/>
      <c r="DH40" s="1472"/>
      <c r="DI40" s="1473"/>
      <c r="DJ40" s="1473"/>
      <c r="DK40" s="1473"/>
      <c r="DL40" s="1473"/>
      <c r="DM40" s="1473"/>
      <c r="DN40" s="1473"/>
      <c r="DO40" s="1473"/>
      <c r="DP40" s="1473"/>
      <c r="DQ40" s="1473"/>
      <c r="DR40" s="1473"/>
      <c r="DS40" s="1473"/>
      <c r="DT40" s="1474"/>
      <c r="DU40" s="1472"/>
      <c r="DV40" s="1473"/>
      <c r="DW40" s="1473"/>
      <c r="DX40" s="1473"/>
      <c r="DY40" s="1473"/>
      <c r="DZ40" s="1473"/>
      <c r="EA40" s="1473"/>
      <c r="EB40" s="1473"/>
      <c r="EC40" s="1473"/>
      <c r="ED40" s="1473"/>
      <c r="EE40" s="1473"/>
      <c r="EF40" s="1473"/>
      <c r="EG40" s="1474"/>
      <c r="EH40" s="1472"/>
      <c r="EI40" s="1473"/>
      <c r="EJ40" s="1473"/>
      <c r="EK40" s="1473"/>
      <c r="EL40" s="1473"/>
      <c r="EM40" s="1473"/>
      <c r="EN40" s="1473"/>
      <c r="EO40" s="1473"/>
      <c r="EP40" s="1473"/>
      <c r="EQ40" s="1473"/>
      <c r="ER40" s="1473"/>
      <c r="ES40" s="1473"/>
      <c r="ET40" s="1474"/>
      <c r="EU40" s="1472"/>
      <c r="EV40" s="1473"/>
      <c r="EW40" s="1473"/>
      <c r="EX40" s="1473"/>
      <c r="EY40" s="1473"/>
      <c r="EZ40" s="1473"/>
      <c r="FA40" s="1473"/>
      <c r="FB40" s="1473"/>
      <c r="FC40" s="1473"/>
      <c r="FD40" s="1473"/>
      <c r="FE40" s="1473"/>
      <c r="FF40" s="1473"/>
      <c r="FG40" s="1474"/>
      <c r="FH40" s="1472"/>
      <c r="FI40" s="1473"/>
      <c r="FJ40" s="1473"/>
      <c r="FK40" s="1473"/>
      <c r="FL40" s="1473"/>
      <c r="FM40" s="1473"/>
      <c r="FN40" s="1473"/>
      <c r="FO40" s="1473"/>
      <c r="FP40" s="1473"/>
      <c r="FQ40" s="1473"/>
      <c r="FR40" s="1473"/>
      <c r="FS40" s="1473"/>
      <c r="FT40" s="1474"/>
      <c r="FU40" s="1472"/>
      <c r="FV40" s="1473"/>
      <c r="FW40" s="1473"/>
      <c r="FX40" s="1473"/>
      <c r="FY40" s="1473"/>
      <c r="FZ40" s="1473"/>
      <c r="GA40" s="1473"/>
      <c r="GB40" s="1473"/>
      <c r="GC40" s="1473"/>
      <c r="GD40" s="1473"/>
      <c r="GE40" s="1473"/>
      <c r="GF40" s="1473"/>
      <c r="GG40" s="1474"/>
      <c r="GH40" s="1472"/>
      <c r="GI40" s="1473"/>
      <c r="GJ40" s="1473"/>
      <c r="GK40" s="1473"/>
      <c r="GL40" s="1473"/>
      <c r="GM40" s="1473"/>
      <c r="GN40" s="1473"/>
      <c r="GO40" s="1473"/>
      <c r="GP40" s="1473"/>
      <c r="GQ40" s="1473"/>
      <c r="GR40" s="1473"/>
      <c r="GS40" s="1473"/>
      <c r="GT40" s="1474"/>
      <c r="GU40" s="1472"/>
      <c r="GV40" s="1473"/>
      <c r="GW40" s="1473"/>
      <c r="GX40" s="1473"/>
      <c r="GY40" s="1473"/>
      <c r="GZ40" s="1473"/>
      <c r="HA40" s="1473"/>
      <c r="HB40" s="1473"/>
      <c r="HC40" s="1473"/>
      <c r="HD40" s="1473"/>
      <c r="HE40" s="1473"/>
      <c r="HF40" s="1473"/>
      <c r="HG40" s="1474"/>
      <c r="HH40" s="1472"/>
      <c r="HI40" s="1473"/>
      <c r="HJ40" s="1473"/>
      <c r="HK40" s="1473"/>
      <c r="HL40" s="1473"/>
      <c r="HM40" s="1473"/>
      <c r="HN40" s="1473"/>
      <c r="HO40" s="1473"/>
      <c r="HP40" s="1473"/>
      <c r="HQ40" s="1473"/>
      <c r="HR40" s="1473"/>
      <c r="HS40" s="1473"/>
      <c r="HT40" s="1474"/>
      <c r="HU40" s="1472"/>
      <c r="HV40" s="1472"/>
      <c r="HW40" s="1472"/>
      <c r="HX40" s="1472"/>
      <c r="HY40" s="1472"/>
      <c r="HZ40" s="1472"/>
      <c r="IA40" s="1472"/>
      <c r="IB40" s="1472"/>
      <c r="IC40" s="1472"/>
    </row>
    <row r="41" spans="1:237" ht="16.5">
      <c r="A41" s="65" t="s">
        <v>99</v>
      </c>
      <c r="B41" s="57" t="s">
        <v>85</v>
      </c>
      <c r="C41" s="59"/>
      <c r="D41" s="55" t="str">
        <f t="shared" si="0"/>
        <v>BU</v>
      </c>
      <c r="E41" s="66"/>
      <c r="F41" s="66"/>
    </row>
    <row r="42" spans="1:237" ht="16.5">
      <c r="A42" s="65" t="s">
        <v>101</v>
      </c>
      <c r="B42" s="57" t="s">
        <v>88</v>
      </c>
      <c r="C42" s="59"/>
      <c r="D42" s="55" t="str">
        <f t="shared" si="0"/>
        <v>BU</v>
      </c>
      <c r="E42" s="66"/>
      <c r="F42" s="66"/>
    </row>
    <row r="43" spans="1:237" ht="16.5">
      <c r="A43" s="65" t="s">
        <v>103</v>
      </c>
      <c r="B43" s="57" t="s">
        <v>146</v>
      </c>
      <c r="C43" s="59"/>
      <c r="D43" s="55" t="str">
        <f t="shared" si="0"/>
        <v>BU</v>
      </c>
      <c r="E43" s="66"/>
      <c r="F43" s="66"/>
    </row>
    <row r="44" spans="1:237">
      <c r="A44" s="1483"/>
      <c r="B44" s="1484"/>
      <c r="C44" s="1484"/>
      <c r="D44" s="1484"/>
      <c r="E44" s="1484"/>
      <c r="F44" s="1485"/>
      <c r="G44" s="45"/>
      <c r="H44" s="1475"/>
      <c r="I44" s="1475"/>
      <c r="J44" s="1475"/>
      <c r="K44" s="1475"/>
      <c r="L44" s="1475"/>
      <c r="M44" s="1475"/>
      <c r="N44" s="1475"/>
      <c r="O44" s="1475"/>
      <c r="P44" s="1475"/>
      <c r="Q44" s="1475"/>
      <c r="R44" s="1475"/>
      <c r="S44" s="1475"/>
      <c r="T44" s="1475"/>
      <c r="U44" s="1475"/>
      <c r="V44" s="1475"/>
      <c r="W44" s="1475"/>
      <c r="X44" s="1475"/>
      <c r="Y44" s="1475"/>
      <c r="Z44" s="1475"/>
      <c r="AA44" s="1475"/>
      <c r="AB44" s="1475"/>
      <c r="AC44" s="1475"/>
      <c r="AD44" s="1475"/>
      <c r="AE44" s="1475"/>
      <c r="AF44" s="1475"/>
      <c r="AG44" s="1475"/>
      <c r="AH44" s="1475"/>
      <c r="AI44" s="1475"/>
      <c r="AJ44" s="1475"/>
      <c r="AK44" s="1475"/>
      <c r="AL44" s="1475"/>
      <c r="AM44" s="1475"/>
      <c r="AN44" s="1475"/>
      <c r="AO44" s="1475"/>
      <c r="AP44" s="1475"/>
      <c r="AQ44" s="1475"/>
      <c r="AR44" s="1475"/>
      <c r="AS44" s="1475"/>
      <c r="AT44" s="1475"/>
      <c r="AU44" s="1475"/>
      <c r="AV44" s="1475"/>
      <c r="AW44" s="1475"/>
      <c r="AX44" s="1475"/>
      <c r="AY44" s="1475"/>
      <c r="AZ44" s="1475"/>
      <c r="BA44" s="1475"/>
      <c r="BB44" s="1475"/>
      <c r="BC44" s="1475"/>
      <c r="BD44" s="1475"/>
      <c r="BE44" s="1475"/>
      <c r="BF44" s="1475"/>
      <c r="BG44" s="1475"/>
      <c r="BH44" s="1472"/>
      <c r="BI44" s="1473"/>
      <c r="BJ44" s="1473"/>
      <c r="BK44" s="1473"/>
      <c r="BL44" s="1473"/>
      <c r="BM44" s="1473"/>
      <c r="BN44" s="1473"/>
      <c r="BO44" s="1473"/>
      <c r="BP44" s="1473"/>
      <c r="BQ44" s="1473"/>
      <c r="BR44" s="1473"/>
      <c r="BS44" s="1473"/>
      <c r="BT44" s="1474"/>
      <c r="BU44" s="1472"/>
      <c r="BV44" s="1473"/>
      <c r="BW44" s="1473"/>
      <c r="BX44" s="1473"/>
      <c r="BY44" s="1473"/>
      <c r="BZ44" s="1473"/>
      <c r="CA44" s="1473"/>
      <c r="CB44" s="1473"/>
      <c r="CC44" s="1473"/>
      <c r="CD44" s="1473"/>
      <c r="CE44" s="1473"/>
      <c r="CF44" s="1473"/>
      <c r="CG44" s="1474"/>
      <c r="CH44" s="1472"/>
      <c r="CI44" s="1473"/>
      <c r="CJ44" s="1473"/>
      <c r="CK44" s="1473"/>
      <c r="CL44" s="1473"/>
      <c r="CM44" s="1473"/>
      <c r="CN44" s="1473"/>
      <c r="CO44" s="1473"/>
      <c r="CP44" s="1473"/>
      <c r="CQ44" s="1473"/>
      <c r="CR44" s="1473"/>
      <c r="CS44" s="1473"/>
      <c r="CT44" s="1474"/>
      <c r="CU44" s="1472"/>
      <c r="CV44" s="1473"/>
      <c r="CW44" s="1473"/>
      <c r="CX44" s="1473"/>
      <c r="CY44" s="1473"/>
      <c r="CZ44" s="1473"/>
      <c r="DA44" s="1473"/>
      <c r="DB44" s="1473"/>
      <c r="DC44" s="1473"/>
      <c r="DD44" s="1473"/>
      <c r="DE44" s="1473"/>
      <c r="DF44" s="1473"/>
      <c r="DG44" s="1474"/>
      <c r="DH44" s="1472"/>
      <c r="DI44" s="1473"/>
      <c r="DJ44" s="1473"/>
      <c r="DK44" s="1473"/>
      <c r="DL44" s="1473"/>
      <c r="DM44" s="1473"/>
      <c r="DN44" s="1473"/>
      <c r="DO44" s="1473"/>
      <c r="DP44" s="1473"/>
      <c r="DQ44" s="1473"/>
      <c r="DR44" s="1473"/>
      <c r="DS44" s="1473"/>
      <c r="DT44" s="1474"/>
      <c r="DU44" s="1472"/>
      <c r="DV44" s="1473"/>
      <c r="DW44" s="1473"/>
      <c r="DX44" s="1473"/>
      <c r="DY44" s="1473"/>
      <c r="DZ44" s="1473"/>
      <c r="EA44" s="1473"/>
      <c r="EB44" s="1473"/>
      <c r="EC44" s="1473"/>
      <c r="ED44" s="1473"/>
      <c r="EE44" s="1473"/>
      <c r="EF44" s="1473"/>
      <c r="EG44" s="1474"/>
      <c r="EH44" s="1472"/>
      <c r="EI44" s="1473"/>
      <c r="EJ44" s="1473"/>
      <c r="EK44" s="1473"/>
      <c r="EL44" s="1473"/>
      <c r="EM44" s="1473"/>
      <c r="EN44" s="1473"/>
      <c r="EO44" s="1473"/>
      <c r="EP44" s="1473"/>
      <c r="EQ44" s="1473"/>
      <c r="ER44" s="1473"/>
      <c r="ES44" s="1473"/>
      <c r="ET44" s="1474"/>
      <c r="EU44" s="1472"/>
      <c r="EV44" s="1473"/>
      <c r="EW44" s="1473"/>
      <c r="EX44" s="1473"/>
      <c r="EY44" s="1473"/>
      <c r="EZ44" s="1473"/>
      <c r="FA44" s="1473"/>
      <c r="FB44" s="1473"/>
      <c r="FC44" s="1473"/>
      <c r="FD44" s="1473"/>
      <c r="FE44" s="1473"/>
      <c r="FF44" s="1473"/>
      <c r="FG44" s="1474"/>
      <c r="FH44" s="1472"/>
      <c r="FI44" s="1473"/>
      <c r="FJ44" s="1473"/>
      <c r="FK44" s="1473"/>
      <c r="FL44" s="1473"/>
      <c r="FM44" s="1473"/>
      <c r="FN44" s="1473"/>
      <c r="FO44" s="1473"/>
      <c r="FP44" s="1473"/>
      <c r="FQ44" s="1473"/>
      <c r="FR44" s="1473"/>
      <c r="FS44" s="1473"/>
      <c r="FT44" s="1474"/>
      <c r="FU44" s="1472"/>
      <c r="FV44" s="1473"/>
      <c r="FW44" s="1473"/>
      <c r="FX44" s="1473"/>
      <c r="FY44" s="1473"/>
      <c r="FZ44" s="1473"/>
      <c r="GA44" s="1473"/>
      <c r="GB44" s="1473"/>
      <c r="GC44" s="1473"/>
      <c r="GD44" s="1473"/>
      <c r="GE44" s="1473"/>
      <c r="GF44" s="1473"/>
      <c r="GG44" s="1474"/>
      <c r="GH44" s="1472"/>
      <c r="GI44" s="1473"/>
      <c r="GJ44" s="1473"/>
      <c r="GK44" s="1473"/>
      <c r="GL44" s="1473"/>
      <c r="GM44" s="1473"/>
      <c r="GN44" s="1473"/>
      <c r="GO44" s="1473"/>
      <c r="GP44" s="1473"/>
      <c r="GQ44" s="1473"/>
      <c r="GR44" s="1473"/>
      <c r="GS44" s="1473"/>
      <c r="GT44" s="1474"/>
      <c r="GU44" s="1472"/>
      <c r="GV44" s="1473"/>
      <c r="GW44" s="1473"/>
      <c r="GX44" s="1473"/>
      <c r="GY44" s="1473"/>
      <c r="GZ44" s="1473"/>
      <c r="HA44" s="1473"/>
      <c r="HB44" s="1473"/>
      <c r="HC44" s="1473"/>
      <c r="HD44" s="1473"/>
      <c r="HE44" s="1473"/>
      <c r="HF44" s="1473"/>
      <c r="HG44" s="1474"/>
      <c r="HH44" s="1472"/>
      <c r="HI44" s="1473"/>
      <c r="HJ44" s="1473"/>
      <c r="HK44" s="1473"/>
      <c r="HL44" s="1473"/>
      <c r="HM44" s="1473"/>
      <c r="HN44" s="1473"/>
      <c r="HO44" s="1473"/>
      <c r="HP44" s="1473"/>
      <c r="HQ44" s="1473"/>
      <c r="HR44" s="1473"/>
      <c r="HS44" s="1473"/>
      <c r="HT44" s="1474"/>
      <c r="HU44" s="1472"/>
      <c r="HV44" s="1472"/>
      <c r="HW44" s="1472"/>
      <c r="HX44" s="1472"/>
      <c r="HY44" s="1472"/>
      <c r="HZ44" s="1472"/>
      <c r="IA44" s="1472"/>
      <c r="IB44" s="1472"/>
      <c r="IC44" s="1472"/>
    </row>
    <row r="45" spans="1:237" ht="16.5">
      <c r="A45" s="75" t="s">
        <v>130</v>
      </c>
      <c r="B45" s="57" t="s">
        <v>131</v>
      </c>
      <c r="C45" s="94" t="s">
        <v>147</v>
      </c>
      <c r="D45" s="55" t="str">
        <f t="shared" si="0"/>
        <v>BU</v>
      </c>
      <c r="E45" s="94" t="s">
        <v>147</v>
      </c>
      <c r="F45" s="66"/>
    </row>
    <row r="46" spans="1:237">
      <c r="A46" s="95"/>
      <c r="B46" s="96"/>
      <c r="C46" s="96"/>
      <c r="D46" s="97"/>
      <c r="E46" s="96"/>
      <c r="F46" s="98"/>
    </row>
    <row r="47" spans="1:237" ht="15">
      <c r="A47" s="71" t="s">
        <v>148</v>
      </c>
      <c r="B47" s="66" t="s">
        <v>100</v>
      </c>
      <c r="C47" s="57"/>
      <c r="D47" s="55" t="str">
        <f t="shared" si="0"/>
        <v>BU</v>
      </c>
      <c r="E47" s="72"/>
      <c r="F47" s="72"/>
    </row>
    <row r="48" spans="1:237" ht="27">
      <c r="A48" s="71" t="s">
        <v>149</v>
      </c>
      <c r="B48" s="57" t="s">
        <v>102</v>
      </c>
      <c r="C48" s="57"/>
      <c r="D48" s="55" t="str">
        <f t="shared" si="0"/>
        <v>BU</v>
      </c>
      <c r="E48" s="72"/>
      <c r="F48" s="72"/>
    </row>
    <row r="49" spans="1:6" ht="15">
      <c r="A49" s="71" t="s">
        <v>150</v>
      </c>
      <c r="B49" s="66" t="s">
        <v>104</v>
      </c>
      <c r="C49" s="57"/>
      <c r="D49" s="55" t="str">
        <f t="shared" si="0"/>
        <v>BU</v>
      </c>
      <c r="E49" s="72"/>
      <c r="F49" s="72"/>
    </row>
    <row r="50" spans="1:6" ht="40.5">
      <c r="A50" s="71" t="s">
        <v>151</v>
      </c>
      <c r="B50" s="73" t="s">
        <v>106</v>
      </c>
      <c r="C50" s="57"/>
      <c r="D50" s="55" t="str">
        <f t="shared" si="0"/>
        <v>BU</v>
      </c>
      <c r="E50" s="72"/>
      <c r="F50" s="72"/>
    </row>
    <row r="51" spans="1:6" ht="16.5">
      <c r="A51" s="71" t="s">
        <v>152</v>
      </c>
      <c r="B51" s="57" t="s">
        <v>153</v>
      </c>
      <c r="C51" s="59"/>
      <c r="D51" s="55" t="str">
        <f t="shared" si="0"/>
        <v>BU</v>
      </c>
      <c r="E51" s="72"/>
      <c r="F51" s="72"/>
    </row>
    <row r="52" spans="1:6" ht="16.5">
      <c r="A52" s="71" t="s">
        <v>154</v>
      </c>
      <c r="B52" s="61" t="s">
        <v>110</v>
      </c>
      <c r="C52" s="59"/>
      <c r="D52" s="55" t="str">
        <f t="shared" si="0"/>
        <v>BU</v>
      </c>
      <c r="E52" s="72"/>
      <c r="F52" s="72"/>
    </row>
    <row r="53" spans="1:6" ht="16.5">
      <c r="A53" s="71" t="s">
        <v>155</v>
      </c>
      <c r="B53" s="61" t="s">
        <v>112</v>
      </c>
      <c r="C53" s="59"/>
      <c r="D53" s="55" t="str">
        <f t="shared" si="0"/>
        <v>BU</v>
      </c>
      <c r="E53" s="72"/>
      <c r="F53" s="72"/>
    </row>
    <row r="54" spans="1:6" ht="16.5">
      <c r="A54" s="71" t="s">
        <v>156</v>
      </c>
      <c r="B54" s="57" t="s">
        <v>114</v>
      </c>
      <c r="C54" s="59"/>
      <c r="D54" s="55" t="str">
        <f t="shared" si="0"/>
        <v>BU</v>
      </c>
      <c r="E54" s="72"/>
      <c r="F54" s="72"/>
    </row>
    <row r="55" spans="1:6" ht="16.5">
      <c r="A55" s="71" t="s">
        <v>157</v>
      </c>
      <c r="B55" s="57" t="s">
        <v>116</v>
      </c>
      <c r="C55" s="59"/>
      <c r="D55" s="55" t="str">
        <f t="shared" si="0"/>
        <v>BU</v>
      </c>
      <c r="E55" s="72"/>
      <c r="F55" s="72"/>
    </row>
    <row r="56" spans="1:6" ht="16.5">
      <c r="A56" s="71" t="s">
        <v>158</v>
      </c>
      <c r="B56" s="57" t="s">
        <v>118</v>
      </c>
      <c r="C56" s="59"/>
      <c r="D56" s="55" t="s">
        <v>119</v>
      </c>
      <c r="E56" s="72"/>
      <c r="F56" s="72"/>
    </row>
    <row r="57" spans="1:6" ht="16.5">
      <c r="A57" s="71" t="s">
        <v>159</v>
      </c>
      <c r="B57" s="57" t="s">
        <v>121</v>
      </c>
      <c r="C57" s="59"/>
      <c r="D57" s="55" t="str">
        <f t="shared" si="0"/>
        <v>BU</v>
      </c>
      <c r="E57" s="72"/>
      <c r="F57" s="72"/>
    </row>
    <row r="58" spans="1:6" ht="16.5">
      <c r="A58" s="71" t="s">
        <v>160</v>
      </c>
      <c r="B58" s="57" t="s">
        <v>161</v>
      </c>
      <c r="C58" s="59"/>
      <c r="D58" s="55" t="str">
        <f t="shared" si="0"/>
        <v>BU</v>
      </c>
      <c r="E58" s="72"/>
      <c r="F58" s="72"/>
    </row>
    <row r="59" spans="1:6" ht="16.5">
      <c r="A59" s="71" t="s">
        <v>162</v>
      </c>
      <c r="B59" s="57" t="s">
        <v>123</v>
      </c>
      <c r="C59" s="59"/>
      <c r="D59" s="55" t="str">
        <f t="shared" si="0"/>
        <v>BU</v>
      </c>
      <c r="E59" s="72"/>
      <c r="F59" s="72"/>
    </row>
    <row r="60" spans="1:6" ht="27">
      <c r="A60" s="71" t="s">
        <v>163</v>
      </c>
      <c r="B60" s="57" t="s">
        <v>125</v>
      </c>
      <c r="C60" s="59"/>
      <c r="D60" s="55" t="str">
        <f t="shared" si="0"/>
        <v>BU</v>
      </c>
      <c r="E60" s="72"/>
      <c r="F60" s="72"/>
    </row>
    <row r="61" spans="1:6" ht="16.5">
      <c r="A61" s="71" t="s">
        <v>164</v>
      </c>
      <c r="B61" s="57" t="s">
        <v>127</v>
      </c>
      <c r="C61" s="59"/>
      <c r="D61" s="55" t="str">
        <f t="shared" si="0"/>
        <v>BU</v>
      </c>
      <c r="E61" s="72"/>
      <c r="F61" s="72"/>
    </row>
    <row r="62" spans="1:6" ht="16.5">
      <c r="A62" s="71" t="s">
        <v>165</v>
      </c>
      <c r="B62" s="99" t="s">
        <v>129</v>
      </c>
      <c r="C62" s="74"/>
      <c r="D62" s="55" t="str">
        <f t="shared" si="0"/>
        <v>BU</v>
      </c>
      <c r="E62" s="72"/>
      <c r="F62" s="72"/>
    </row>
    <row r="63" spans="1:6">
      <c r="A63" s="76"/>
      <c r="B63" s="77" t="s">
        <v>132</v>
      </c>
      <c r="C63" s="77" t="s">
        <v>133</v>
      </c>
      <c r="D63" s="78"/>
      <c r="E63" s="77" t="s">
        <v>133</v>
      </c>
      <c r="F63" s="79" t="s">
        <v>133</v>
      </c>
    </row>
    <row r="67" spans="1:3" ht="17.25">
      <c r="A67" s="80"/>
      <c r="C67" s="81"/>
    </row>
    <row r="68" spans="1:3">
      <c r="A68" s="80"/>
      <c r="B68" s="82" t="s">
        <v>134</v>
      </c>
      <c r="C68" s="82"/>
    </row>
    <row r="69" spans="1:3">
      <c r="A69" s="80"/>
      <c r="B69" s="83" t="s">
        <v>135</v>
      </c>
      <c r="C69" s="84"/>
    </row>
    <row r="70" spans="1:3">
      <c r="A70" s="80"/>
      <c r="B70" s="83" t="s">
        <v>136</v>
      </c>
      <c r="C70" s="84"/>
    </row>
    <row r="71" spans="1:3">
      <c r="A71" s="80"/>
      <c r="B71" s="83" t="s">
        <v>137</v>
      </c>
      <c r="C71" s="85"/>
    </row>
    <row r="72" spans="1:3">
      <c r="A72" s="80"/>
      <c r="B72" s="83" t="s">
        <v>138</v>
      </c>
      <c r="C72" s="83"/>
    </row>
    <row r="73" spans="1:3">
      <c r="A73" s="80"/>
      <c r="B73" s="1476"/>
      <c r="C73" s="1476"/>
    </row>
    <row r="74" spans="1:3">
      <c r="A74" s="80"/>
    </row>
    <row r="75" spans="1:3">
      <c r="A75" s="80"/>
    </row>
    <row r="76" spans="1:3">
      <c r="A76" s="80"/>
    </row>
    <row r="77" spans="1:3">
      <c r="A77" s="80"/>
    </row>
  </sheetData>
  <mergeCells count="80">
    <mergeCell ref="U20:AG20"/>
    <mergeCell ref="A2:B2"/>
    <mergeCell ref="A4:B4"/>
    <mergeCell ref="B6:C6"/>
    <mergeCell ref="A20:F20"/>
    <mergeCell ref="H20:T20"/>
    <mergeCell ref="AH20:AT20"/>
    <mergeCell ref="AU20:BG20"/>
    <mergeCell ref="BH20:BT20"/>
    <mergeCell ref="BU20:CG20"/>
    <mergeCell ref="CH20:CT20"/>
    <mergeCell ref="BH28:BT28"/>
    <mergeCell ref="DH20:DT20"/>
    <mergeCell ref="DU20:EG20"/>
    <mergeCell ref="EH20:ET20"/>
    <mergeCell ref="EU20:FG20"/>
    <mergeCell ref="CU20:DG20"/>
    <mergeCell ref="EH28:ET28"/>
    <mergeCell ref="BU28:CG28"/>
    <mergeCell ref="CH28:CT28"/>
    <mergeCell ref="CU28:DG28"/>
    <mergeCell ref="DH28:DT28"/>
    <mergeCell ref="DU28:EG28"/>
    <mergeCell ref="A28:F28"/>
    <mergeCell ref="H28:T28"/>
    <mergeCell ref="U28:AG28"/>
    <mergeCell ref="AH28:AT28"/>
    <mergeCell ref="AU28:BG28"/>
    <mergeCell ref="GH20:GT20"/>
    <mergeCell ref="GU20:HG20"/>
    <mergeCell ref="HH20:HT20"/>
    <mergeCell ref="HU20:IC20"/>
    <mergeCell ref="FH20:FT20"/>
    <mergeCell ref="FU20:GG20"/>
    <mergeCell ref="HU28:IC28"/>
    <mergeCell ref="A40:F40"/>
    <mergeCell ref="H40:T40"/>
    <mergeCell ref="U40:AG40"/>
    <mergeCell ref="AH40:AT40"/>
    <mergeCell ref="AU40:BG40"/>
    <mergeCell ref="BH40:BT40"/>
    <mergeCell ref="BU40:CG40"/>
    <mergeCell ref="CH40:CT40"/>
    <mergeCell ref="CU40:DG40"/>
    <mergeCell ref="EU28:FG28"/>
    <mergeCell ref="FH28:FT28"/>
    <mergeCell ref="FU28:GG28"/>
    <mergeCell ref="GH28:GT28"/>
    <mergeCell ref="GU28:HG28"/>
    <mergeCell ref="HH28:HT28"/>
    <mergeCell ref="GH40:GT40"/>
    <mergeCell ref="GU40:HG40"/>
    <mergeCell ref="HH40:HT40"/>
    <mergeCell ref="HU40:IC40"/>
    <mergeCell ref="A44:F44"/>
    <mergeCell ref="H44:T44"/>
    <mergeCell ref="U44:AG44"/>
    <mergeCell ref="AH44:AT44"/>
    <mergeCell ref="AU44:BG44"/>
    <mergeCell ref="BH44:BT44"/>
    <mergeCell ref="DH40:DT40"/>
    <mergeCell ref="DU40:EG40"/>
    <mergeCell ref="EH40:ET40"/>
    <mergeCell ref="EU40:FG40"/>
    <mergeCell ref="FH40:FT40"/>
    <mergeCell ref="FU40:GG40"/>
    <mergeCell ref="HU44:IC44"/>
    <mergeCell ref="B73:C73"/>
    <mergeCell ref="EU44:FG44"/>
    <mergeCell ref="FH44:FT44"/>
    <mergeCell ref="FU44:GG44"/>
    <mergeCell ref="GH44:GT44"/>
    <mergeCell ref="GU44:HG44"/>
    <mergeCell ref="HH44:HT44"/>
    <mergeCell ref="BU44:CG44"/>
    <mergeCell ref="CH44:CT44"/>
    <mergeCell ref="CU44:DG44"/>
    <mergeCell ref="DH44:DT44"/>
    <mergeCell ref="DU44:EG44"/>
    <mergeCell ref="EH44:ET44"/>
  </mergeCells>
  <pageMargins left="0.70866141732283472" right="0.70866141732283472" top="0.74803149606299213" bottom="0.74803149606299213" header="0.31496062992125984" footer="0.31496062992125984"/>
  <pageSetup paperSize="9" scale="80" orientation="landscape"/>
  <headerFooter scaleWithDoc="0">
    <oddHeader>&amp;L&amp;A&amp;R&amp;"Calibri"&amp;8&amp;K000000INTERNAL&amp;1#</oddHead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B1:ED198"/>
  <sheetViews>
    <sheetView topLeftCell="A6" zoomScale="44" workbookViewId="0">
      <selection activeCell="D31" sqref="D31"/>
    </sheetView>
  </sheetViews>
  <sheetFormatPr defaultColWidth="9.1640625" defaultRowHeight="17.25" outlineLevelCol="1"/>
  <cols>
    <col min="1" max="1" width="4.83203125" style="100" customWidth="1"/>
    <col min="2" max="2" width="10.33203125" style="101" customWidth="1"/>
    <col min="3" max="3" width="44" style="102" customWidth="1"/>
    <col min="4" max="4" width="16.6640625" style="100" customWidth="1"/>
    <col min="5" max="5" width="16.1640625" style="100" customWidth="1"/>
    <col min="6" max="6" width="18.6640625" style="100" customWidth="1"/>
    <col min="7" max="7" width="16.6640625" style="100" customWidth="1"/>
    <col min="8" max="8" width="16.33203125" style="100" customWidth="1"/>
    <col min="9" max="9" width="15.83203125" style="100" customWidth="1"/>
    <col min="10" max="10" width="15.1640625" style="100" customWidth="1"/>
    <col min="11" max="11" width="16.83203125" style="100" customWidth="1"/>
    <col min="12" max="12" width="13.33203125" style="100" customWidth="1"/>
    <col min="13" max="13" width="15.83203125" style="100" customWidth="1"/>
    <col min="14" max="15" width="12.83203125" style="100" customWidth="1"/>
    <col min="16" max="16" width="12.83203125" style="101" customWidth="1"/>
    <col min="17" max="17" width="9.1640625" style="101"/>
    <col min="18" max="18" width="11.33203125" style="101" customWidth="1"/>
    <col min="19" max="25" width="12.1640625" style="101" customWidth="1"/>
    <col min="26" max="26" width="14.1640625" style="101" customWidth="1"/>
    <col min="27" max="31" width="9.1640625" style="101" customWidth="1" outlineLevel="1"/>
    <col min="32" max="32" width="11.6640625" style="101" customWidth="1" outlineLevel="1"/>
    <col min="33" max="33" width="13.33203125" style="101" customWidth="1" outlineLevel="1"/>
    <col min="34" max="35" width="9.1640625" style="101" customWidth="1" outlineLevel="1"/>
    <col min="36" max="39" width="9.1640625" style="100" customWidth="1" outlineLevel="1"/>
    <col min="40" max="66" width="9.1640625" style="101" customWidth="1" outlineLevel="1"/>
    <col min="67" max="67" width="17.1640625" style="101" customWidth="1" outlineLevel="1"/>
    <col min="68" max="82" width="19.33203125" style="101" customWidth="1" outlineLevel="1"/>
    <col min="83" max="90" width="9.1640625" style="101" customWidth="1" outlineLevel="1"/>
    <col min="91" max="91" width="11.33203125" style="101" customWidth="1" outlineLevel="1"/>
    <col min="92" max="92" width="12" style="101" customWidth="1" outlineLevel="1"/>
    <col min="93" max="93" width="11" style="101" customWidth="1" outlineLevel="1"/>
    <col min="94" max="94" width="11.33203125" style="101" customWidth="1" outlineLevel="1"/>
    <col min="95" max="95" width="11.5" style="101" customWidth="1" outlineLevel="1"/>
    <col min="96" max="96" width="10.83203125" style="101" customWidth="1" outlineLevel="1"/>
    <col min="97" max="97" width="11.5" style="101" customWidth="1" outlineLevel="1"/>
    <col min="98" max="98" width="11.33203125" style="101" customWidth="1" outlineLevel="1"/>
    <col min="99" max="106" width="9.1640625" style="101" customWidth="1" outlineLevel="1"/>
    <col min="107" max="107" width="12.5" style="101" customWidth="1"/>
    <col min="108" max="108" width="12" style="101" customWidth="1"/>
    <col min="109" max="109" width="11.33203125" style="101" customWidth="1"/>
    <col min="110" max="115" width="11.33203125" style="101" bestFit="1" customWidth="1"/>
    <col min="116" max="116" width="10.6640625" style="100" customWidth="1"/>
    <col min="117" max="123" width="11.33203125" style="100" bestFit="1" customWidth="1"/>
    <col min="124" max="124" width="9.1640625" style="100"/>
    <col min="125" max="125" width="18.83203125" style="100" customWidth="1" outlineLevel="1"/>
    <col min="126" max="128" width="12.83203125" style="100" customWidth="1" outlineLevel="1"/>
    <col min="129" max="132" width="14.1640625" style="100" customWidth="1" outlineLevel="1"/>
    <col min="133" max="133" width="9.1640625" style="100" customWidth="1" outlineLevel="1"/>
    <col min="134" max="134" width="9.1640625" style="103"/>
    <col min="135" max="16384" width="9.1640625" style="100"/>
  </cols>
  <sheetData>
    <row r="1" spans="2:133" s="104" customFormat="1" ht="15">
      <c r="B1" s="105" t="s">
        <v>166</v>
      </c>
      <c r="C1" s="105"/>
      <c r="D1" s="105"/>
      <c r="E1" s="105"/>
      <c r="F1" s="106" t="s">
        <v>167</v>
      </c>
      <c r="J1" s="107" t="s">
        <v>168</v>
      </c>
      <c r="K1" s="107"/>
      <c r="CQ1" s="108"/>
      <c r="CR1" s="108"/>
      <c r="CS1" s="108"/>
      <c r="CT1" s="108"/>
      <c r="CU1" s="109"/>
      <c r="CV1" s="109"/>
      <c r="CW1" s="109"/>
      <c r="CX1" s="109"/>
      <c r="CY1" s="109"/>
      <c r="CZ1" s="109"/>
      <c r="DA1" s="109"/>
      <c r="DB1" s="109"/>
    </row>
    <row r="2" spans="2:133" s="110" customFormat="1" ht="25.5">
      <c r="B2" s="111" t="s">
        <v>169</v>
      </c>
      <c r="C2" s="112"/>
      <c r="D2" s="113"/>
      <c r="J2" s="114" t="s">
        <v>170</v>
      </c>
      <c r="K2" s="114">
        <f>Assump_local!H634</f>
        <v>115</v>
      </c>
      <c r="S2" s="104"/>
      <c r="T2" s="104"/>
      <c r="U2" s="104"/>
      <c r="V2" s="104"/>
      <c r="W2" s="104"/>
      <c r="X2" s="104"/>
      <c r="Y2" s="104"/>
      <c r="Z2" s="104"/>
      <c r="CU2" s="109"/>
      <c r="CV2" s="109"/>
      <c r="CW2" s="109"/>
      <c r="CX2" s="109"/>
      <c r="CY2" s="109"/>
      <c r="CZ2" s="109"/>
      <c r="DA2" s="109"/>
      <c r="DB2" s="109"/>
      <c r="DC2" s="104"/>
      <c r="DD2" s="104"/>
      <c r="DE2" s="104"/>
      <c r="DF2" s="104"/>
      <c r="DG2" s="104"/>
      <c r="DH2" s="104"/>
      <c r="DI2" s="104"/>
      <c r="DJ2" s="104"/>
      <c r="DK2" s="104"/>
    </row>
    <row r="3" spans="2:133" s="104" customFormat="1" ht="23.25" customHeight="1">
      <c r="B3" s="43" t="s">
        <v>35</v>
      </c>
      <c r="C3" s="115">
        <f>Title!C6</f>
        <v>0</v>
      </c>
      <c r="D3" s="116"/>
      <c r="E3" s="110"/>
      <c r="F3" s="110"/>
      <c r="G3" s="110"/>
      <c r="H3" s="110"/>
      <c r="AJ3" s="117"/>
      <c r="AK3" s="117"/>
      <c r="AL3" s="117"/>
      <c r="AM3" s="117"/>
      <c r="AN3" s="117"/>
      <c r="AO3" s="117"/>
      <c r="AP3" s="117"/>
      <c r="BO3" s="118"/>
      <c r="BP3" s="118"/>
      <c r="BQ3" s="118"/>
      <c r="BR3" s="118"/>
      <c r="BS3" s="118"/>
      <c r="BT3" s="118"/>
      <c r="BU3" s="118"/>
      <c r="BV3" s="118"/>
      <c r="CU3" s="109"/>
      <c r="CV3" s="109"/>
      <c r="CW3" s="109"/>
      <c r="CX3" s="109"/>
      <c r="CY3" s="109"/>
      <c r="CZ3" s="109"/>
      <c r="DA3" s="109"/>
      <c r="DB3" s="109"/>
    </row>
    <row r="4" spans="2:133" s="104" customFormat="1">
      <c r="B4" s="119" t="s">
        <v>33</v>
      </c>
      <c r="C4" s="120"/>
      <c r="D4" s="116"/>
      <c r="E4" s="110"/>
      <c r="F4" s="110"/>
      <c r="G4" s="110"/>
      <c r="H4" s="110"/>
      <c r="AA4" s="121"/>
      <c r="AB4" s="121"/>
      <c r="AC4" s="121"/>
      <c r="AD4" s="121"/>
      <c r="AE4" s="121"/>
      <c r="AF4" s="121"/>
      <c r="AG4" s="121"/>
      <c r="AH4" s="121"/>
      <c r="BO4" s="122"/>
      <c r="BP4" s="122"/>
      <c r="BQ4" s="122"/>
      <c r="CE4" s="109"/>
      <c r="CF4" s="109"/>
      <c r="CG4" s="109"/>
      <c r="CH4" s="109"/>
      <c r="CI4" s="109"/>
      <c r="CJ4" s="109"/>
      <c r="CK4" s="109"/>
      <c r="CL4" s="109"/>
      <c r="CM4" s="109"/>
      <c r="CN4" s="109"/>
      <c r="CO4" s="109"/>
      <c r="CP4" s="109"/>
      <c r="CQ4" s="109"/>
      <c r="CR4" s="109"/>
      <c r="CS4" s="109"/>
      <c r="CT4" s="109"/>
      <c r="CU4" s="109"/>
      <c r="CV4" s="109"/>
      <c r="CW4" s="109"/>
      <c r="CX4" s="109"/>
      <c r="CY4" s="109"/>
      <c r="CZ4" s="109"/>
      <c r="DA4" s="109"/>
      <c r="DB4" s="109"/>
      <c r="DU4" s="123" t="s">
        <v>171</v>
      </c>
      <c r="DV4" s="124"/>
      <c r="DW4" s="124"/>
      <c r="DX4" s="124"/>
      <c r="DY4" s="124"/>
      <c r="DZ4" s="124"/>
      <c r="EA4" s="124"/>
      <c r="EB4" s="124"/>
      <c r="EC4" s="124"/>
    </row>
    <row r="5" spans="2:133" s="104" customFormat="1" ht="13.5">
      <c r="B5" s="45"/>
      <c r="C5" s="45"/>
      <c r="D5" s="116"/>
      <c r="E5" s="116"/>
      <c r="AI5" s="125"/>
      <c r="CE5" s="109"/>
      <c r="CF5" s="109"/>
      <c r="CG5" s="109"/>
      <c r="CH5" s="109"/>
      <c r="CI5" s="109"/>
      <c r="CJ5" s="109"/>
      <c r="CK5" s="109"/>
      <c r="CL5" s="109"/>
      <c r="CM5" s="109"/>
      <c r="CN5" s="109"/>
      <c r="CO5" s="109"/>
      <c r="CP5" s="109"/>
      <c r="CQ5" s="109"/>
      <c r="CR5" s="109"/>
      <c r="CS5" s="109"/>
      <c r="CT5" s="109"/>
      <c r="CU5" s="109"/>
      <c r="CV5" s="109"/>
      <c r="CW5" s="109"/>
      <c r="CX5" s="109"/>
      <c r="CY5" s="109"/>
      <c r="CZ5" s="109"/>
      <c r="DA5" s="109"/>
      <c r="DB5" s="109"/>
      <c r="DU5" s="124" t="s">
        <v>172</v>
      </c>
      <c r="DV5" s="124"/>
      <c r="DW5" s="124"/>
      <c r="DX5" s="124"/>
      <c r="DY5" s="124"/>
      <c r="DZ5" s="124"/>
      <c r="EA5" s="124"/>
      <c r="EB5" s="124"/>
      <c r="EC5" s="124"/>
    </row>
    <row r="6" spans="2:133" s="104" customFormat="1" ht="14.25" customHeight="1">
      <c r="B6" s="126" t="s">
        <v>173</v>
      </c>
      <c r="C6" s="116"/>
      <c r="D6" s="116"/>
      <c r="E6" s="127"/>
      <c r="F6" s="127"/>
      <c r="G6" s="127"/>
      <c r="H6" s="127"/>
      <c r="I6" s="127"/>
      <c r="J6" s="127" t="s">
        <v>174</v>
      </c>
      <c r="K6" s="127" t="s">
        <v>175</v>
      </c>
      <c r="L6" s="127"/>
      <c r="M6" s="127"/>
      <c r="N6" s="127"/>
      <c r="O6" s="127"/>
      <c r="P6" s="127"/>
      <c r="Q6" s="127"/>
      <c r="R6" s="127"/>
      <c r="S6" s="127" t="s">
        <v>176</v>
      </c>
      <c r="AA6" s="127" t="s">
        <v>177</v>
      </c>
      <c r="AB6" s="128"/>
      <c r="AC6" s="128"/>
      <c r="AD6" s="128"/>
      <c r="AE6" s="128"/>
      <c r="AF6" s="128"/>
      <c r="AG6" s="128"/>
      <c r="AH6" s="128"/>
      <c r="AI6" s="127" t="s">
        <v>176</v>
      </c>
      <c r="AJ6" s="127"/>
      <c r="AK6" s="127"/>
      <c r="AL6" s="127"/>
      <c r="AM6" s="127"/>
      <c r="AN6" s="127"/>
      <c r="AO6" s="127"/>
      <c r="AP6" s="127"/>
      <c r="AQ6" s="127" t="s">
        <v>176</v>
      </c>
      <c r="AR6" s="127"/>
      <c r="AS6" s="127"/>
      <c r="AT6" s="127"/>
      <c r="AU6" s="127"/>
      <c r="AV6" s="127"/>
      <c r="AW6" s="127"/>
      <c r="AX6" s="127"/>
      <c r="AY6" s="129" t="s">
        <v>178</v>
      </c>
      <c r="AZ6" s="129"/>
      <c r="BA6" s="129"/>
      <c r="BB6" s="129"/>
      <c r="BC6" s="129"/>
      <c r="BD6" s="129"/>
      <c r="BE6" s="129"/>
      <c r="BF6" s="129"/>
      <c r="BG6" s="127" t="s">
        <v>175</v>
      </c>
      <c r="BH6" s="127"/>
      <c r="BI6" s="127"/>
      <c r="BJ6" s="127"/>
      <c r="BK6" s="127"/>
      <c r="BL6" s="127"/>
      <c r="BM6" s="127"/>
      <c r="BN6" s="127"/>
      <c r="BO6" s="127" t="s">
        <v>175</v>
      </c>
      <c r="BP6" s="127"/>
      <c r="BQ6" s="127"/>
      <c r="BR6" s="127"/>
      <c r="BS6" s="127"/>
      <c r="BT6" s="127"/>
      <c r="BU6" s="127"/>
      <c r="BV6" s="127"/>
      <c r="BW6" s="127" t="s">
        <v>175</v>
      </c>
      <c r="BX6" s="127"/>
      <c r="BY6" s="127"/>
      <c r="BZ6" s="127"/>
      <c r="CA6" s="127"/>
      <c r="CB6" s="127"/>
      <c r="CC6" s="127"/>
      <c r="CD6" s="127"/>
      <c r="CE6" s="127" t="s">
        <v>179</v>
      </c>
      <c r="CF6" s="109"/>
      <c r="CG6" s="130" t="s">
        <v>180</v>
      </c>
      <c r="CH6" s="109"/>
      <c r="CI6" s="109"/>
      <c r="CJ6" s="109"/>
      <c r="CK6" s="109"/>
      <c r="CL6" s="109"/>
      <c r="CM6" s="127" t="s">
        <v>175</v>
      </c>
      <c r="CN6" s="109"/>
      <c r="CO6" s="109"/>
      <c r="CP6" s="109"/>
      <c r="CQ6" s="109"/>
      <c r="CR6" s="109"/>
      <c r="CS6" s="109"/>
      <c r="CT6" s="109"/>
      <c r="CU6" s="127" t="s">
        <v>175</v>
      </c>
      <c r="CV6" s="109"/>
      <c r="CW6" s="109"/>
      <c r="CX6" s="109"/>
      <c r="CY6" s="109"/>
      <c r="CZ6" s="109"/>
      <c r="DA6" s="109"/>
      <c r="DB6" s="109"/>
      <c r="DC6" s="127" t="s">
        <v>179</v>
      </c>
      <c r="DD6" s="127"/>
      <c r="DE6" s="130" t="s">
        <v>181</v>
      </c>
      <c r="DH6" s="127"/>
      <c r="DI6" s="127"/>
      <c r="DJ6" s="127"/>
      <c r="DK6" s="127"/>
      <c r="DL6" s="129" t="s">
        <v>175</v>
      </c>
      <c r="DM6" s="129"/>
      <c r="DN6" s="129"/>
      <c r="DO6" s="129"/>
      <c r="DP6" s="129"/>
      <c r="DQ6" s="129"/>
      <c r="DR6" s="129"/>
      <c r="DS6" s="129"/>
      <c r="DU6" s="124"/>
      <c r="DV6" s="124"/>
      <c r="DW6" s="124"/>
      <c r="DX6" s="124"/>
      <c r="DY6" s="124"/>
      <c r="DZ6" s="124"/>
      <c r="EA6" s="124"/>
      <c r="EB6" s="124"/>
      <c r="EC6" s="124"/>
    </row>
    <row r="7" spans="2:133" s="104" customFormat="1" ht="15" customHeight="1">
      <c r="B7" s="131" t="s">
        <v>182</v>
      </c>
      <c r="C7" s="132"/>
      <c r="D7" s="132"/>
      <c r="E7" s="132"/>
      <c r="F7" s="132"/>
      <c r="G7" s="132"/>
      <c r="H7" s="132"/>
      <c r="I7" s="132"/>
      <c r="J7" s="132"/>
      <c r="K7" s="131" t="s">
        <v>183</v>
      </c>
      <c r="L7" s="132"/>
      <c r="M7" s="132"/>
      <c r="N7" s="132"/>
      <c r="O7" s="132"/>
      <c r="P7" s="132"/>
      <c r="Q7" s="132"/>
      <c r="R7" s="133"/>
      <c r="S7" s="131" t="s">
        <v>184</v>
      </c>
      <c r="T7" s="132"/>
      <c r="U7" s="132"/>
      <c r="V7" s="132"/>
      <c r="W7" s="132"/>
      <c r="X7" s="132"/>
      <c r="Y7" s="132"/>
      <c r="Z7" s="133"/>
      <c r="AA7" s="131" t="s">
        <v>185</v>
      </c>
      <c r="AB7" s="132"/>
      <c r="AC7" s="132"/>
      <c r="AD7" s="132"/>
      <c r="AE7" s="132"/>
      <c r="AF7" s="132"/>
      <c r="AG7" s="132"/>
      <c r="AH7" s="133"/>
      <c r="AI7" s="131" t="s">
        <v>186</v>
      </c>
      <c r="AJ7" s="132"/>
      <c r="AK7" s="132"/>
      <c r="AL7" s="132"/>
      <c r="AM7" s="132"/>
      <c r="AN7" s="132"/>
      <c r="AO7" s="132"/>
      <c r="AP7" s="133"/>
      <c r="AQ7" s="131" t="s">
        <v>187</v>
      </c>
      <c r="AR7" s="132"/>
      <c r="AS7" s="132"/>
      <c r="AT7" s="132"/>
      <c r="AU7" s="132"/>
      <c r="AV7" s="132"/>
      <c r="AW7" s="132"/>
      <c r="AX7" s="132"/>
      <c r="AY7" s="134" t="s">
        <v>188</v>
      </c>
      <c r="AZ7" s="135"/>
      <c r="BA7" s="135"/>
      <c r="BB7" s="135"/>
      <c r="BC7" s="135"/>
      <c r="BD7" s="135"/>
      <c r="BE7" s="135"/>
      <c r="BF7" s="136"/>
      <c r="BG7" s="134" t="s">
        <v>189</v>
      </c>
      <c r="BH7" s="135"/>
      <c r="BI7" s="135"/>
      <c r="BJ7" s="135"/>
      <c r="BK7" s="135"/>
      <c r="BL7" s="135"/>
      <c r="BM7" s="135"/>
      <c r="BN7" s="136"/>
      <c r="BO7" s="131" t="s">
        <v>190</v>
      </c>
      <c r="BP7" s="132"/>
      <c r="BQ7" s="132"/>
      <c r="BR7" s="132"/>
      <c r="BS7" s="132"/>
      <c r="BT7" s="132"/>
      <c r="BU7" s="132"/>
      <c r="BV7" s="133"/>
      <c r="BW7" s="131" t="s">
        <v>191</v>
      </c>
      <c r="BX7" s="132"/>
      <c r="BY7" s="132"/>
      <c r="BZ7" s="132"/>
      <c r="CA7" s="132"/>
      <c r="CB7" s="132"/>
      <c r="CC7" s="132"/>
      <c r="CD7" s="132"/>
      <c r="CE7" s="131" t="s">
        <v>192</v>
      </c>
      <c r="CF7" s="132"/>
      <c r="CG7" s="132"/>
      <c r="CH7" s="132"/>
      <c r="CI7" s="132"/>
      <c r="CJ7" s="132"/>
      <c r="CK7" s="132"/>
      <c r="CL7" s="133"/>
      <c r="CM7" s="131" t="s">
        <v>193</v>
      </c>
      <c r="CN7" s="132"/>
      <c r="CO7" s="132"/>
      <c r="CP7" s="132"/>
      <c r="CQ7" s="132"/>
      <c r="CR7" s="132"/>
      <c r="CS7" s="132"/>
      <c r="CT7" s="133"/>
      <c r="CU7" s="132" t="s">
        <v>194</v>
      </c>
      <c r="CV7" s="132"/>
      <c r="CW7" s="132"/>
      <c r="CX7" s="132"/>
      <c r="CY7" s="132"/>
      <c r="CZ7" s="132"/>
      <c r="DA7" s="132"/>
      <c r="DB7" s="133"/>
      <c r="DC7" s="134" t="s">
        <v>195</v>
      </c>
      <c r="DD7" s="135"/>
      <c r="DE7" s="135"/>
      <c r="DF7" s="135"/>
      <c r="DG7" s="135"/>
      <c r="DH7" s="135"/>
      <c r="DI7" s="135"/>
      <c r="DJ7" s="135"/>
      <c r="DK7" s="135"/>
      <c r="DL7" s="134" t="s">
        <v>196</v>
      </c>
      <c r="DM7" s="135"/>
      <c r="DN7" s="135"/>
      <c r="DO7" s="135"/>
      <c r="DP7" s="135"/>
      <c r="DQ7" s="135"/>
      <c r="DR7" s="135"/>
      <c r="DS7" s="136"/>
      <c r="DU7" s="137" t="s">
        <v>197</v>
      </c>
      <c r="DV7" s="138"/>
      <c r="DW7" s="138"/>
      <c r="DX7" s="138"/>
      <c r="DY7" s="138"/>
      <c r="DZ7" s="138"/>
      <c r="EA7" s="138"/>
      <c r="EB7" s="139"/>
      <c r="EC7" s="124"/>
    </row>
    <row r="8" spans="2:133" s="104" customFormat="1" ht="38.25">
      <c r="B8" s="140" t="s">
        <v>36</v>
      </c>
      <c r="C8" s="141" t="s">
        <v>198</v>
      </c>
      <c r="D8" s="141" t="s">
        <v>199</v>
      </c>
      <c r="E8" s="141" t="s">
        <v>200</v>
      </c>
      <c r="F8" s="141" t="s">
        <v>201</v>
      </c>
      <c r="G8" s="141" t="s">
        <v>202</v>
      </c>
      <c r="H8" s="141" t="s">
        <v>203</v>
      </c>
      <c r="I8" s="141" t="s">
        <v>204</v>
      </c>
      <c r="J8" s="141" t="s">
        <v>205</v>
      </c>
      <c r="K8" s="142">
        <f>IF(I9="","1st year",I9)</f>
        <v>2027</v>
      </c>
      <c r="L8" s="142">
        <f>IF(K8="1st year","2nd year",K8+1)</f>
        <v>2028</v>
      </c>
      <c r="M8" s="142">
        <f>IF(K8="1st year","3nd year",K8+2)</f>
        <v>2029</v>
      </c>
      <c r="N8" s="142">
        <f>IF(K8="1st year","4th year",K8+3)</f>
        <v>2030</v>
      </c>
      <c r="O8" s="142">
        <f>IF(K8="1st year","5th year",K8+4)</f>
        <v>2031</v>
      </c>
      <c r="P8" s="142">
        <f>IF(K8="1st year","6th year",K8+5)</f>
        <v>2032</v>
      </c>
      <c r="Q8" s="142">
        <f>IF(K8="1st year","7th year",K8+6)</f>
        <v>2033</v>
      </c>
      <c r="R8" s="142">
        <f>IF(K8="1st year","8th year",K8+7)</f>
        <v>2034</v>
      </c>
      <c r="S8" s="142">
        <f>$K$8</f>
        <v>2027</v>
      </c>
      <c r="T8" s="142">
        <f>$L$8</f>
        <v>2028</v>
      </c>
      <c r="U8" s="142">
        <f>$M$8</f>
        <v>2029</v>
      </c>
      <c r="V8" s="142">
        <f>$N$8</f>
        <v>2030</v>
      </c>
      <c r="W8" s="142">
        <f>$O$8</f>
        <v>2031</v>
      </c>
      <c r="X8" s="142">
        <f>$P$8</f>
        <v>2032</v>
      </c>
      <c r="Y8" s="142">
        <f>$Q$8</f>
        <v>2033</v>
      </c>
      <c r="Z8" s="142">
        <f>$R$8</f>
        <v>2034</v>
      </c>
      <c r="AA8" s="142">
        <f>$K$8</f>
        <v>2027</v>
      </c>
      <c r="AB8" s="142">
        <f>$L$8</f>
        <v>2028</v>
      </c>
      <c r="AC8" s="142">
        <f>$M$8</f>
        <v>2029</v>
      </c>
      <c r="AD8" s="142">
        <f>$N$8</f>
        <v>2030</v>
      </c>
      <c r="AE8" s="142">
        <f>$O$8</f>
        <v>2031</v>
      </c>
      <c r="AF8" s="142">
        <f>$P$8</f>
        <v>2032</v>
      </c>
      <c r="AG8" s="142">
        <f>$Q$8</f>
        <v>2033</v>
      </c>
      <c r="AH8" s="142">
        <f>$R$8</f>
        <v>2034</v>
      </c>
      <c r="AI8" s="142">
        <f>$K$8</f>
        <v>2027</v>
      </c>
      <c r="AJ8" s="142">
        <f>$L$8</f>
        <v>2028</v>
      </c>
      <c r="AK8" s="142">
        <f>$M$8</f>
        <v>2029</v>
      </c>
      <c r="AL8" s="142">
        <f>$N$8</f>
        <v>2030</v>
      </c>
      <c r="AM8" s="142">
        <f>$O$8</f>
        <v>2031</v>
      </c>
      <c r="AN8" s="142">
        <f>$P$8</f>
        <v>2032</v>
      </c>
      <c r="AO8" s="142">
        <f>$Q$8</f>
        <v>2033</v>
      </c>
      <c r="AP8" s="142">
        <f>$R$8</f>
        <v>2034</v>
      </c>
      <c r="AQ8" s="142">
        <f>$K$8</f>
        <v>2027</v>
      </c>
      <c r="AR8" s="142">
        <f>$L$8</f>
        <v>2028</v>
      </c>
      <c r="AS8" s="142">
        <f>$M$8</f>
        <v>2029</v>
      </c>
      <c r="AT8" s="142">
        <f>$N$8</f>
        <v>2030</v>
      </c>
      <c r="AU8" s="142">
        <f>$O$8</f>
        <v>2031</v>
      </c>
      <c r="AV8" s="142">
        <f>$P$8</f>
        <v>2032</v>
      </c>
      <c r="AW8" s="142">
        <f>$Q$8</f>
        <v>2033</v>
      </c>
      <c r="AX8" s="142">
        <f>$R$8</f>
        <v>2034</v>
      </c>
      <c r="AY8" s="143">
        <f>$K$8</f>
        <v>2027</v>
      </c>
      <c r="AZ8" s="143">
        <f>$L$8</f>
        <v>2028</v>
      </c>
      <c r="BA8" s="143">
        <f>$M$8</f>
        <v>2029</v>
      </c>
      <c r="BB8" s="143">
        <f>$N$8</f>
        <v>2030</v>
      </c>
      <c r="BC8" s="143">
        <f>$O$8</f>
        <v>2031</v>
      </c>
      <c r="BD8" s="143">
        <f>$P$8</f>
        <v>2032</v>
      </c>
      <c r="BE8" s="143">
        <f>$Q$8</f>
        <v>2033</v>
      </c>
      <c r="BF8" s="143">
        <f>$R$8</f>
        <v>2034</v>
      </c>
      <c r="BG8" s="142">
        <f>$K$8</f>
        <v>2027</v>
      </c>
      <c r="BH8" s="142">
        <f>$L$8</f>
        <v>2028</v>
      </c>
      <c r="BI8" s="142">
        <f>$M$8</f>
        <v>2029</v>
      </c>
      <c r="BJ8" s="142">
        <f>$N$8</f>
        <v>2030</v>
      </c>
      <c r="BK8" s="142">
        <f>$O$8</f>
        <v>2031</v>
      </c>
      <c r="BL8" s="142">
        <f>$P$8</f>
        <v>2032</v>
      </c>
      <c r="BM8" s="142">
        <f>$Q$8</f>
        <v>2033</v>
      </c>
      <c r="BN8" s="142">
        <f>$R$8</f>
        <v>2034</v>
      </c>
      <c r="BO8" s="142">
        <f>$K$8</f>
        <v>2027</v>
      </c>
      <c r="BP8" s="142">
        <f>$L$8</f>
        <v>2028</v>
      </c>
      <c r="BQ8" s="142">
        <f>$M$8</f>
        <v>2029</v>
      </c>
      <c r="BR8" s="142">
        <f>$N$8</f>
        <v>2030</v>
      </c>
      <c r="BS8" s="142">
        <f>$O$8</f>
        <v>2031</v>
      </c>
      <c r="BT8" s="142">
        <f>$P$8</f>
        <v>2032</v>
      </c>
      <c r="BU8" s="142">
        <f>$Q$8</f>
        <v>2033</v>
      </c>
      <c r="BV8" s="142">
        <f>$R$8</f>
        <v>2034</v>
      </c>
      <c r="BW8" s="142">
        <f>$K$8</f>
        <v>2027</v>
      </c>
      <c r="BX8" s="142">
        <f>$L$8</f>
        <v>2028</v>
      </c>
      <c r="BY8" s="142">
        <f>$M$8</f>
        <v>2029</v>
      </c>
      <c r="BZ8" s="142">
        <f>$N$8</f>
        <v>2030</v>
      </c>
      <c r="CA8" s="142">
        <f>$O$8</f>
        <v>2031</v>
      </c>
      <c r="CB8" s="142">
        <f>$P$8</f>
        <v>2032</v>
      </c>
      <c r="CC8" s="142">
        <f>$Q$8</f>
        <v>2033</v>
      </c>
      <c r="CD8" s="142">
        <f>$R$8</f>
        <v>2034</v>
      </c>
      <c r="CE8" s="142">
        <f>$K$8</f>
        <v>2027</v>
      </c>
      <c r="CF8" s="142">
        <f>$L$8</f>
        <v>2028</v>
      </c>
      <c r="CG8" s="142">
        <f>$M$8</f>
        <v>2029</v>
      </c>
      <c r="CH8" s="142">
        <f>$N$8</f>
        <v>2030</v>
      </c>
      <c r="CI8" s="142">
        <f>$O$8</f>
        <v>2031</v>
      </c>
      <c r="CJ8" s="142">
        <f>$P$8</f>
        <v>2032</v>
      </c>
      <c r="CK8" s="142">
        <f>$Q$8</f>
        <v>2033</v>
      </c>
      <c r="CL8" s="142">
        <f>$R$8</f>
        <v>2034</v>
      </c>
      <c r="CM8" s="142">
        <f>$K$8</f>
        <v>2027</v>
      </c>
      <c r="CN8" s="142">
        <f>$L$8</f>
        <v>2028</v>
      </c>
      <c r="CO8" s="142">
        <f>$M$8</f>
        <v>2029</v>
      </c>
      <c r="CP8" s="142">
        <f>$N$8</f>
        <v>2030</v>
      </c>
      <c r="CQ8" s="142">
        <f>$O$8</f>
        <v>2031</v>
      </c>
      <c r="CR8" s="142">
        <f>$P$8</f>
        <v>2032</v>
      </c>
      <c r="CS8" s="142">
        <f>$Q$8</f>
        <v>2033</v>
      </c>
      <c r="CT8" s="142">
        <f>$R$8</f>
        <v>2034</v>
      </c>
      <c r="CU8" s="142">
        <f>$K$8</f>
        <v>2027</v>
      </c>
      <c r="CV8" s="142">
        <f>$L$8</f>
        <v>2028</v>
      </c>
      <c r="CW8" s="142">
        <f>$M$8</f>
        <v>2029</v>
      </c>
      <c r="CX8" s="142">
        <f>$N$8</f>
        <v>2030</v>
      </c>
      <c r="CY8" s="142">
        <f>$O$8</f>
        <v>2031</v>
      </c>
      <c r="CZ8" s="142">
        <f>$P$8</f>
        <v>2032</v>
      </c>
      <c r="DA8" s="142">
        <f>$Q$8</f>
        <v>2033</v>
      </c>
      <c r="DB8" s="142">
        <f>$R$8</f>
        <v>2034</v>
      </c>
      <c r="DC8" s="144" t="s">
        <v>206</v>
      </c>
      <c r="DD8" s="142">
        <f>$K$8</f>
        <v>2027</v>
      </c>
      <c r="DE8" s="142">
        <f>$L$8</f>
        <v>2028</v>
      </c>
      <c r="DF8" s="142">
        <f>$M$8</f>
        <v>2029</v>
      </c>
      <c r="DG8" s="142">
        <f>$N$8</f>
        <v>2030</v>
      </c>
      <c r="DH8" s="142">
        <f>$O$8</f>
        <v>2031</v>
      </c>
      <c r="DI8" s="142">
        <f>$P$8</f>
        <v>2032</v>
      </c>
      <c r="DJ8" s="142">
        <f>$Q$8</f>
        <v>2033</v>
      </c>
      <c r="DK8" s="145">
        <f>$R$8</f>
        <v>2034</v>
      </c>
      <c r="DL8" s="143">
        <f>$K$8</f>
        <v>2027</v>
      </c>
      <c r="DM8" s="143">
        <f>$L$8</f>
        <v>2028</v>
      </c>
      <c r="DN8" s="143">
        <f>$M$8</f>
        <v>2029</v>
      </c>
      <c r="DO8" s="143">
        <f>$N$8</f>
        <v>2030</v>
      </c>
      <c r="DP8" s="143">
        <f>$O$8</f>
        <v>2031</v>
      </c>
      <c r="DQ8" s="143">
        <f>$P$8</f>
        <v>2032</v>
      </c>
      <c r="DR8" s="143">
        <f>$Q$8</f>
        <v>2033</v>
      </c>
      <c r="DS8" s="143">
        <f>$R$8</f>
        <v>2034</v>
      </c>
      <c r="DU8" s="146">
        <f>$K$8</f>
        <v>2027</v>
      </c>
      <c r="DV8" s="146">
        <f>$L$8</f>
        <v>2028</v>
      </c>
      <c r="DW8" s="146">
        <f>$M$8</f>
        <v>2029</v>
      </c>
      <c r="DX8" s="146">
        <f>$N$8</f>
        <v>2030</v>
      </c>
      <c r="DY8" s="146">
        <f>$O$8</f>
        <v>2031</v>
      </c>
      <c r="DZ8" s="146">
        <f>$P$8</f>
        <v>2032</v>
      </c>
      <c r="EA8" s="146">
        <f>$Q$8</f>
        <v>2033</v>
      </c>
      <c r="EB8" s="147">
        <f>$R$8</f>
        <v>2034</v>
      </c>
      <c r="EC8" s="124"/>
    </row>
    <row r="9" spans="2:133" s="104" customFormat="1" ht="13.5">
      <c r="B9" s="148" t="s">
        <v>207</v>
      </c>
      <c r="C9" s="149"/>
      <c r="D9" s="150"/>
      <c r="E9" s="150"/>
      <c r="F9" s="150"/>
      <c r="G9" s="150"/>
      <c r="H9" s="150"/>
      <c r="I9" s="151">
        <v>2027</v>
      </c>
      <c r="J9" s="150">
        <v>1</v>
      </c>
      <c r="K9" s="152"/>
      <c r="L9" s="150"/>
      <c r="M9" s="150"/>
      <c r="N9" s="150"/>
      <c r="O9" s="150"/>
      <c r="P9" s="150"/>
      <c r="Q9" s="150"/>
      <c r="R9" s="153"/>
      <c r="S9" s="154">
        <f t="shared" ref="S9:AH9" si="0">S10+S19</f>
        <v>180000</v>
      </c>
      <c r="T9" s="155">
        <f t="shared" si="0"/>
        <v>288000</v>
      </c>
      <c r="U9" s="155">
        <f t="shared" si="0"/>
        <v>518400</v>
      </c>
      <c r="V9" s="155">
        <f t="shared" si="0"/>
        <v>725760</v>
      </c>
      <c r="W9" s="155">
        <f t="shared" si="0"/>
        <v>943488</v>
      </c>
      <c r="X9" s="155">
        <f t="shared" si="0"/>
        <v>1132186</v>
      </c>
      <c r="Y9" s="155">
        <f t="shared" si="0"/>
        <v>1132186</v>
      </c>
      <c r="Z9" s="156">
        <f t="shared" si="0"/>
        <v>1132186</v>
      </c>
      <c r="AA9" s="154">
        <f t="shared" si="0"/>
        <v>180000</v>
      </c>
      <c r="AB9" s="155">
        <f t="shared" si="0"/>
        <v>288000</v>
      </c>
      <c r="AC9" s="155">
        <f t="shared" si="0"/>
        <v>518400</v>
      </c>
      <c r="AD9" s="155">
        <f t="shared" si="0"/>
        <v>725760</v>
      </c>
      <c r="AE9" s="155">
        <f t="shared" si="0"/>
        <v>943488</v>
      </c>
      <c r="AF9" s="155">
        <f t="shared" si="0"/>
        <v>1132186</v>
      </c>
      <c r="AG9" s="155">
        <f t="shared" si="0"/>
        <v>1132186</v>
      </c>
      <c r="AH9" s="156">
        <f t="shared" si="0"/>
        <v>1132186</v>
      </c>
      <c r="AI9" s="154"/>
      <c r="AJ9" s="155"/>
      <c r="AK9" s="155"/>
      <c r="AL9" s="155"/>
      <c r="AM9" s="155"/>
      <c r="AN9" s="155"/>
      <c r="AO9" s="155"/>
      <c r="AP9" s="156"/>
      <c r="AQ9" s="157"/>
      <c r="AR9" s="158"/>
      <c r="AS9" s="158"/>
      <c r="AT9" s="158"/>
      <c r="AU9" s="158"/>
      <c r="AV9" s="158"/>
      <c r="AW9" s="158"/>
      <c r="AX9" s="159"/>
      <c r="AY9" s="157"/>
      <c r="AZ9" s="158"/>
      <c r="BA9" s="158"/>
      <c r="BB9" s="158"/>
      <c r="BC9" s="158"/>
      <c r="BD9" s="158"/>
      <c r="BE9" s="158"/>
      <c r="BF9" s="159"/>
      <c r="BG9" s="154"/>
      <c r="BH9" s="155"/>
      <c r="BI9" s="155"/>
      <c r="BJ9" s="155"/>
      <c r="BK9" s="155"/>
      <c r="BL9" s="155"/>
      <c r="BM9" s="155"/>
      <c r="BN9" s="156"/>
      <c r="BO9" s="154">
        <f t="shared" ref="BO9:CD9" si="1">BO10+BO19</f>
        <v>154504800</v>
      </c>
      <c r="BP9" s="155">
        <f t="shared" si="1"/>
        <v>269456371.20000005</v>
      </c>
      <c r="BQ9" s="155">
        <f t="shared" si="1"/>
        <v>528673400.29440016</v>
      </c>
      <c r="BR9" s="155">
        <f t="shared" si="1"/>
        <v>806755608.84925473</v>
      </c>
      <c r="BS9" s="155">
        <f t="shared" si="1"/>
        <v>1143172697.7393939</v>
      </c>
      <c r="BT9" s="155">
        <f t="shared" si="1"/>
        <v>1495270416.9204307</v>
      </c>
      <c r="BU9" s="155">
        <f t="shared" si="1"/>
        <v>1629844754.4432695</v>
      </c>
      <c r="BV9" s="156">
        <f t="shared" si="1"/>
        <v>1776530782.3431637</v>
      </c>
      <c r="BW9" s="154">
        <f t="shared" si="1"/>
        <v>167940000</v>
      </c>
      <c r="BX9" s="155">
        <f t="shared" si="1"/>
        <v>292887360</v>
      </c>
      <c r="BY9" s="155">
        <f t="shared" si="1"/>
        <v>574645000.32000017</v>
      </c>
      <c r="BZ9" s="155">
        <f t="shared" si="1"/>
        <v>876908270.48832023</v>
      </c>
      <c r="CA9" s="155">
        <f t="shared" si="1"/>
        <v>1242579019.28195</v>
      </c>
      <c r="CB9" s="155">
        <f t="shared" si="1"/>
        <v>1625293931.4352505</v>
      </c>
      <c r="CC9" s="155">
        <f t="shared" si="1"/>
        <v>1771570385.2644231</v>
      </c>
      <c r="CD9" s="156">
        <f t="shared" si="1"/>
        <v>1931011719.9382215</v>
      </c>
      <c r="CE9" s="160">
        <f>SUMIFS($D$82:$P$82,$D$81:$P$81,CE$8)</f>
        <v>0</v>
      </c>
      <c r="CF9" s="160">
        <f t="shared" ref="CF9:CL9" si="2">SUMIFS($D$82:$P$82,$D$81:$P$81,CF$8)</f>
        <v>0</v>
      </c>
      <c r="CG9" s="160">
        <f t="shared" si="2"/>
        <v>0</v>
      </c>
      <c r="CH9" s="160">
        <f t="shared" si="2"/>
        <v>0</v>
      </c>
      <c r="CI9" s="160">
        <f t="shared" si="2"/>
        <v>0</v>
      </c>
      <c r="CJ9" s="160">
        <f t="shared" si="2"/>
        <v>0</v>
      </c>
      <c r="CK9" s="160">
        <f t="shared" si="2"/>
        <v>0</v>
      </c>
      <c r="CL9" s="160">
        <f t="shared" si="2"/>
        <v>0</v>
      </c>
      <c r="CM9" s="161">
        <f>IFERROR(CU9/CE9,0)</f>
        <v>0</v>
      </c>
      <c r="CN9" s="161">
        <f t="shared" ref="CN9:CT9" si="3">IFERROR(CV9/CF9,0)</f>
        <v>0</v>
      </c>
      <c r="CO9" s="161">
        <f t="shared" si="3"/>
        <v>0</v>
      </c>
      <c r="CP9" s="161">
        <f t="shared" si="3"/>
        <v>0</v>
      </c>
      <c r="CQ9" s="161">
        <f t="shared" si="3"/>
        <v>0</v>
      </c>
      <c r="CR9" s="161">
        <f t="shared" si="3"/>
        <v>0</v>
      </c>
      <c r="CS9" s="161">
        <f t="shared" si="3"/>
        <v>0</v>
      </c>
      <c r="CT9" s="161">
        <f t="shared" si="3"/>
        <v>0</v>
      </c>
      <c r="CU9" s="162">
        <f>SUMIFS($D$94:$P$94,$D$93:$P$93,CU$8)</f>
        <v>0</v>
      </c>
      <c r="CV9" s="162">
        <f t="shared" ref="CV9:DB9" si="4">SUMIFS($D$94:$P$94,$D$93:$P$93,CV$8)</f>
        <v>0</v>
      </c>
      <c r="CW9" s="162">
        <f t="shared" si="4"/>
        <v>0</v>
      </c>
      <c r="CX9" s="162">
        <f t="shared" si="4"/>
        <v>0</v>
      </c>
      <c r="CY9" s="162">
        <f t="shared" si="4"/>
        <v>0</v>
      </c>
      <c r="CZ9" s="162">
        <f t="shared" si="4"/>
        <v>0</v>
      </c>
      <c r="DA9" s="162">
        <f t="shared" si="4"/>
        <v>0</v>
      </c>
      <c r="DB9" s="162">
        <f t="shared" si="4"/>
        <v>0</v>
      </c>
      <c r="DC9" s="163">
        <f t="shared" ref="DC9:DK9" si="5">D59</f>
        <v>0</v>
      </c>
      <c r="DD9" s="164">
        <f t="shared" si="5"/>
        <v>191589375</v>
      </c>
      <c r="DE9" s="164">
        <f t="shared" si="5"/>
        <v>155099473</v>
      </c>
      <c r="DF9" s="164">
        <f t="shared" si="5"/>
        <v>233065366</v>
      </c>
      <c r="DG9" s="164">
        <f t="shared" si="5"/>
        <v>410636283</v>
      </c>
      <c r="DH9" s="164">
        <f t="shared" si="5"/>
        <v>515507950</v>
      </c>
      <c r="DI9" s="164">
        <f t="shared" si="5"/>
        <v>612828450</v>
      </c>
      <c r="DJ9" s="164">
        <f t="shared" si="5"/>
        <v>561207770</v>
      </c>
      <c r="DK9" s="164">
        <f t="shared" si="5"/>
        <v>621900536</v>
      </c>
      <c r="DL9" s="154">
        <f>BO9-CU9-DD9-DC9</f>
        <v>-37084575</v>
      </c>
      <c r="DM9" s="155">
        <f t="shared" ref="DM9:DS9" si="6">BP9-CV9-DE9</f>
        <v>114356898.20000005</v>
      </c>
      <c r="DN9" s="155">
        <f t="shared" si="6"/>
        <v>295608034.29440016</v>
      </c>
      <c r="DO9" s="155">
        <f t="shared" si="6"/>
        <v>396119325.84925473</v>
      </c>
      <c r="DP9" s="155">
        <f t="shared" si="6"/>
        <v>627664747.73939395</v>
      </c>
      <c r="DQ9" s="155">
        <f t="shared" si="6"/>
        <v>882441966.92043066</v>
      </c>
      <c r="DR9" s="155">
        <f t="shared" si="6"/>
        <v>1068636984.4432695</v>
      </c>
      <c r="DS9" s="156">
        <f t="shared" si="6"/>
        <v>1154630246.3431637</v>
      </c>
      <c r="DU9" s="165"/>
      <c r="DV9" s="165"/>
      <c r="DW9" s="165"/>
      <c r="DX9" s="165"/>
      <c r="DY9" s="165"/>
      <c r="DZ9" s="165"/>
      <c r="EA9" s="165"/>
      <c r="EB9" s="166"/>
      <c r="EC9" s="124"/>
    </row>
    <row r="10" spans="2:133" s="104" customFormat="1" ht="13.5">
      <c r="B10" s="167" t="s">
        <v>208</v>
      </c>
      <c r="C10" s="168"/>
      <c r="D10" s="169"/>
      <c r="E10" s="169"/>
      <c r="F10" s="169"/>
      <c r="G10" s="169"/>
      <c r="H10" s="169"/>
      <c r="I10" s="170"/>
      <c r="J10" s="169"/>
      <c r="K10" s="171"/>
      <c r="L10" s="170"/>
      <c r="M10" s="170"/>
      <c r="N10" s="170"/>
      <c r="O10" s="170"/>
      <c r="P10" s="170"/>
      <c r="Q10" s="170"/>
      <c r="R10" s="172"/>
      <c r="S10" s="173">
        <f t="shared" ref="S10:AH19" si="7">SUM(S11:S18)</f>
        <v>180000</v>
      </c>
      <c r="T10" s="174">
        <f t="shared" si="7"/>
        <v>288000</v>
      </c>
      <c r="U10" s="174">
        <f t="shared" si="7"/>
        <v>518400</v>
      </c>
      <c r="V10" s="174">
        <f t="shared" si="7"/>
        <v>725760</v>
      </c>
      <c r="W10" s="174">
        <f t="shared" si="7"/>
        <v>943488</v>
      </c>
      <c r="X10" s="174">
        <f t="shared" si="7"/>
        <v>1132186</v>
      </c>
      <c r="Y10" s="174">
        <f t="shared" si="7"/>
        <v>1132186</v>
      </c>
      <c r="Z10" s="175">
        <f t="shared" si="7"/>
        <v>1132186</v>
      </c>
      <c r="AA10" s="173">
        <f t="shared" si="7"/>
        <v>180000</v>
      </c>
      <c r="AB10" s="174">
        <f t="shared" si="7"/>
        <v>288000</v>
      </c>
      <c r="AC10" s="174">
        <f t="shared" si="7"/>
        <v>518400</v>
      </c>
      <c r="AD10" s="174">
        <f t="shared" si="7"/>
        <v>725760</v>
      </c>
      <c r="AE10" s="174">
        <f t="shared" si="7"/>
        <v>943488</v>
      </c>
      <c r="AF10" s="174">
        <f t="shared" si="7"/>
        <v>1132186</v>
      </c>
      <c r="AG10" s="174">
        <f t="shared" si="7"/>
        <v>1132186</v>
      </c>
      <c r="AH10" s="175">
        <f t="shared" si="7"/>
        <v>1132186</v>
      </c>
      <c r="AI10" s="173"/>
      <c r="AJ10" s="174"/>
      <c r="AK10" s="174"/>
      <c r="AL10" s="174"/>
      <c r="AM10" s="174"/>
      <c r="AN10" s="174"/>
      <c r="AO10" s="174"/>
      <c r="AP10" s="175"/>
      <c r="AQ10" s="176"/>
      <c r="AR10" s="177"/>
      <c r="AS10" s="177"/>
      <c r="AT10" s="177"/>
      <c r="AU10" s="177"/>
      <c r="AV10" s="177"/>
      <c r="AW10" s="177"/>
      <c r="AX10" s="178"/>
      <c r="AY10" s="176"/>
      <c r="AZ10" s="177"/>
      <c r="BA10" s="177"/>
      <c r="BB10" s="177"/>
      <c r="BC10" s="177"/>
      <c r="BD10" s="177"/>
      <c r="BE10" s="177"/>
      <c r="BF10" s="178"/>
      <c r="BG10" s="173"/>
      <c r="BH10" s="174"/>
      <c r="BI10" s="174"/>
      <c r="BJ10" s="174"/>
      <c r="BK10" s="174"/>
      <c r="BL10" s="174"/>
      <c r="BM10" s="174"/>
      <c r="BN10" s="175"/>
      <c r="BO10" s="173">
        <f t="shared" ref="BO10:CD10" si="8">SUM(BO11:BO18)</f>
        <v>154504800</v>
      </c>
      <c r="BP10" s="174">
        <f t="shared" si="8"/>
        <v>269456371.20000005</v>
      </c>
      <c r="BQ10" s="174">
        <f t="shared" si="8"/>
        <v>528673400.29440016</v>
      </c>
      <c r="BR10" s="174">
        <f t="shared" si="8"/>
        <v>806755608.84925473</v>
      </c>
      <c r="BS10" s="174">
        <f t="shared" si="8"/>
        <v>1143172697.7393939</v>
      </c>
      <c r="BT10" s="174">
        <f t="shared" si="8"/>
        <v>1495270416.9204307</v>
      </c>
      <c r="BU10" s="174">
        <f t="shared" si="8"/>
        <v>1629844754.4432695</v>
      </c>
      <c r="BV10" s="175">
        <f t="shared" si="8"/>
        <v>1776530782.3431637</v>
      </c>
      <c r="BW10" s="173">
        <f t="shared" si="8"/>
        <v>167940000</v>
      </c>
      <c r="BX10" s="174">
        <f t="shared" si="8"/>
        <v>292887360</v>
      </c>
      <c r="BY10" s="174">
        <f t="shared" si="8"/>
        <v>574645000.32000017</v>
      </c>
      <c r="BZ10" s="174">
        <f t="shared" si="8"/>
        <v>876908270.48832023</v>
      </c>
      <c r="CA10" s="174">
        <f t="shared" si="8"/>
        <v>1242579019.28195</v>
      </c>
      <c r="CB10" s="174">
        <f t="shared" si="8"/>
        <v>1625293931.4352505</v>
      </c>
      <c r="CC10" s="174">
        <f t="shared" si="8"/>
        <v>1771570385.2644231</v>
      </c>
      <c r="CD10" s="175">
        <f t="shared" si="8"/>
        <v>1931011719.9382215</v>
      </c>
      <c r="CE10" s="179"/>
      <c r="CF10" s="180"/>
      <c r="CG10" s="180"/>
      <c r="CH10" s="180"/>
      <c r="CI10" s="180"/>
      <c r="CJ10" s="180"/>
      <c r="CK10" s="180"/>
      <c r="CL10" s="181"/>
      <c r="CM10" s="179"/>
      <c r="CN10" s="180"/>
      <c r="CO10" s="180"/>
      <c r="CP10" s="180"/>
      <c r="CQ10" s="180"/>
      <c r="CR10" s="180"/>
      <c r="CS10" s="180"/>
      <c r="CT10" s="181"/>
      <c r="CU10" s="179"/>
      <c r="CV10" s="180"/>
      <c r="CW10" s="180"/>
      <c r="CX10" s="180"/>
      <c r="CY10" s="180"/>
      <c r="CZ10" s="180"/>
      <c r="DA10" s="180"/>
      <c r="DB10" s="181"/>
      <c r="DC10" s="182"/>
      <c r="DD10" s="183"/>
      <c r="DE10" s="183"/>
      <c r="DF10" s="183"/>
      <c r="DG10" s="183"/>
      <c r="DH10" s="183"/>
      <c r="DI10" s="183"/>
      <c r="DJ10" s="183"/>
      <c r="DK10" s="184"/>
      <c r="DL10" s="185"/>
      <c r="DM10" s="186"/>
      <c r="DN10" s="186"/>
      <c r="DO10" s="186"/>
      <c r="DP10" s="186"/>
      <c r="DQ10" s="186"/>
      <c r="DR10" s="186"/>
      <c r="DS10" s="187"/>
      <c r="DU10" s="188"/>
      <c r="DV10" s="188"/>
      <c r="DW10" s="188"/>
      <c r="DX10" s="188"/>
      <c r="DY10" s="188"/>
      <c r="DZ10" s="188"/>
      <c r="EA10" s="188"/>
      <c r="EB10" s="189"/>
      <c r="EC10" s="124"/>
    </row>
    <row r="11" spans="2:133" s="104" customFormat="1" ht="13.5">
      <c r="B11" s="190" t="s">
        <v>209</v>
      </c>
      <c r="C11" s="191"/>
      <c r="D11" s="1714"/>
      <c r="E11" s="1715"/>
      <c r="F11" s="192"/>
      <c r="G11" s="192"/>
      <c r="H11" s="1716"/>
      <c r="I11" s="193">
        <f t="shared" ref="I11:I15" si="9">$I$9</f>
        <v>2027</v>
      </c>
      <c r="J11" s="1717">
        <f t="shared" ref="J11:J15" si="10">$J$9</f>
        <v>1</v>
      </c>
      <c r="K11" s="194">
        <f t="shared" ref="K11:R18" si="11">IFERROR(S11/S$10," ")</f>
        <v>1</v>
      </c>
      <c r="L11" s="195">
        <f t="shared" si="11"/>
        <v>1</v>
      </c>
      <c r="M11" s="195">
        <f t="shared" si="11"/>
        <v>1</v>
      </c>
      <c r="N11" s="195">
        <f t="shared" si="11"/>
        <v>1</v>
      </c>
      <c r="O11" s="195">
        <f t="shared" si="11"/>
        <v>1</v>
      </c>
      <c r="P11" s="195">
        <f t="shared" si="11"/>
        <v>1</v>
      </c>
      <c r="Q11" s="195">
        <f t="shared" si="11"/>
        <v>1</v>
      </c>
      <c r="R11" s="196">
        <f t="shared" si="11"/>
        <v>1</v>
      </c>
      <c r="S11" s="197">
        <v>180000</v>
      </c>
      <c r="T11" s="197">
        <v>288000</v>
      </c>
      <c r="U11" s="197">
        <v>518400</v>
      </c>
      <c r="V11" s="197">
        <v>725760</v>
      </c>
      <c r="W11" s="197">
        <v>943488</v>
      </c>
      <c r="X11" s="197">
        <v>1132186</v>
      </c>
      <c r="Y11" s="198">
        <v>1132186</v>
      </c>
      <c r="Z11" s="199">
        <v>1132186</v>
      </c>
      <c r="AA11" s="200">
        <v>180000</v>
      </c>
      <c r="AB11" s="201">
        <v>288000</v>
      </c>
      <c r="AC11" s="201">
        <v>518400</v>
      </c>
      <c r="AD11" s="201">
        <v>725760</v>
      </c>
      <c r="AE11" s="201">
        <v>943488</v>
      </c>
      <c r="AF11" s="201">
        <v>1132186</v>
      </c>
      <c r="AG11" s="201">
        <v>1132186</v>
      </c>
      <c r="AH11" s="201">
        <v>1132186</v>
      </c>
      <c r="AI11" s="202">
        <v>933</v>
      </c>
      <c r="AJ11" s="203">
        <f t="shared" ref="AJ11:AP11" si="12">AI11*109%</f>
        <v>1016.97</v>
      </c>
      <c r="AK11" s="203">
        <f t="shared" si="12"/>
        <v>1108.4973000000002</v>
      </c>
      <c r="AL11" s="203">
        <f t="shared" si="12"/>
        <v>1208.2620570000004</v>
      </c>
      <c r="AM11" s="203">
        <f t="shared" si="12"/>
        <v>1317.0056421300005</v>
      </c>
      <c r="AN11" s="203">
        <f t="shared" si="12"/>
        <v>1435.5361499217006</v>
      </c>
      <c r="AO11" s="203">
        <f t="shared" si="12"/>
        <v>1564.7344034146538</v>
      </c>
      <c r="AP11" s="203">
        <f t="shared" si="12"/>
        <v>1705.5604997219727</v>
      </c>
      <c r="AQ11" s="204">
        <v>0.04</v>
      </c>
      <c r="AR11" s="204">
        <v>0.04</v>
      </c>
      <c r="AS11" s="204">
        <v>0.04</v>
      </c>
      <c r="AT11" s="204">
        <v>0.04</v>
      </c>
      <c r="AU11" s="204">
        <v>0.04</v>
      </c>
      <c r="AV11" s="204">
        <v>0.04</v>
      </c>
      <c r="AW11" s="204">
        <v>0.04</v>
      </c>
      <c r="AX11" s="204">
        <v>0.04</v>
      </c>
      <c r="AY11" s="205">
        <v>0.04</v>
      </c>
      <c r="AZ11" s="205">
        <v>0.04</v>
      </c>
      <c r="BA11" s="205">
        <v>0.04</v>
      </c>
      <c r="BB11" s="205">
        <v>0.04</v>
      </c>
      <c r="BC11" s="205">
        <v>0.04</v>
      </c>
      <c r="BD11" s="205">
        <v>0.04</v>
      </c>
      <c r="BE11" s="205">
        <v>0.04</v>
      </c>
      <c r="BF11" s="205">
        <v>0.04</v>
      </c>
      <c r="BG11" s="206">
        <f t="shared" ref="BG11:BN27" si="13">AI11*(1-(AQ11+AY11))</f>
        <v>858.36</v>
      </c>
      <c r="BH11" s="207">
        <f t="shared" si="13"/>
        <v>935.61240000000009</v>
      </c>
      <c r="BI11" s="207">
        <f t="shared" si="13"/>
        <v>1019.8175160000003</v>
      </c>
      <c r="BJ11" s="207">
        <f t="shared" si="13"/>
        <v>1111.6010924400005</v>
      </c>
      <c r="BK11" s="207">
        <f t="shared" si="13"/>
        <v>1211.6451907596006</v>
      </c>
      <c r="BL11" s="207">
        <f t="shared" si="13"/>
        <v>1320.6932579279646</v>
      </c>
      <c r="BM11" s="207">
        <f t="shared" si="13"/>
        <v>1439.5556511414816</v>
      </c>
      <c r="BN11" s="208">
        <f t="shared" si="13"/>
        <v>1569.115659744215</v>
      </c>
      <c r="BO11" s="206">
        <f t="shared" ref="BO11:BV18" si="14">AA11*BG11</f>
        <v>154504800</v>
      </c>
      <c r="BP11" s="207">
        <f t="shared" si="14"/>
        <v>269456371.20000005</v>
      </c>
      <c r="BQ11" s="207">
        <f t="shared" si="14"/>
        <v>528673400.29440016</v>
      </c>
      <c r="BR11" s="207">
        <f t="shared" si="14"/>
        <v>806755608.84925473</v>
      </c>
      <c r="BS11" s="207">
        <f t="shared" si="14"/>
        <v>1143172697.7393939</v>
      </c>
      <c r="BT11" s="207">
        <f t="shared" si="14"/>
        <v>1495270416.9204307</v>
      </c>
      <c r="BU11" s="207">
        <f t="shared" si="14"/>
        <v>1629844754.4432695</v>
      </c>
      <c r="BV11" s="208">
        <f t="shared" si="14"/>
        <v>1776530782.3431637</v>
      </c>
      <c r="BW11" s="206">
        <f t="shared" ref="BW11:CD18" si="15">AI11*AA11</f>
        <v>167940000</v>
      </c>
      <c r="BX11" s="207">
        <f t="shared" si="15"/>
        <v>292887360</v>
      </c>
      <c r="BY11" s="207">
        <f t="shared" si="15"/>
        <v>574645000.32000017</v>
      </c>
      <c r="BZ11" s="207">
        <f t="shared" si="15"/>
        <v>876908270.48832023</v>
      </c>
      <c r="CA11" s="207">
        <f t="shared" si="15"/>
        <v>1242579019.28195</v>
      </c>
      <c r="CB11" s="207">
        <f t="shared" si="15"/>
        <v>1625293931.4352505</v>
      </c>
      <c r="CC11" s="207">
        <f t="shared" si="15"/>
        <v>1771570385.2644231</v>
      </c>
      <c r="CD11" s="208">
        <f t="shared" si="15"/>
        <v>1931011719.9382215</v>
      </c>
      <c r="CE11" s="1718" t="s">
        <v>210</v>
      </c>
      <c r="CF11" s="1719"/>
      <c r="CG11" s="1719"/>
      <c r="CH11" s="1719"/>
      <c r="CI11" s="1719"/>
      <c r="CJ11" s="1719"/>
      <c r="CK11" s="1719"/>
      <c r="CL11" s="1720"/>
      <c r="CM11" s="209"/>
      <c r="CN11" s="210"/>
      <c r="CO11" s="210"/>
      <c r="CP11" s="210"/>
      <c r="CQ11" s="210"/>
      <c r="CR11" s="210"/>
      <c r="CS11" s="210"/>
      <c r="CT11" s="211"/>
      <c r="CU11" s="212" t="s">
        <v>210</v>
      </c>
      <c r="CV11" s="213"/>
      <c r="CW11" s="213"/>
      <c r="CX11" s="213"/>
      <c r="CY11" s="213"/>
      <c r="CZ11" s="213"/>
      <c r="DA11" s="213"/>
      <c r="DB11" s="214"/>
      <c r="DC11" s="182"/>
      <c r="DD11" s="183"/>
      <c r="DE11" s="183"/>
      <c r="DF11" s="183"/>
      <c r="DG11" s="183"/>
      <c r="DH11" s="183"/>
      <c r="DI11" s="183"/>
      <c r="DJ11" s="183"/>
      <c r="DK11" s="184"/>
      <c r="DL11" s="215"/>
      <c r="DM11" s="216"/>
      <c r="DN11" s="216"/>
      <c r="DO11" s="216"/>
      <c r="DP11" s="216"/>
      <c r="DQ11" s="216"/>
      <c r="DR11" s="216"/>
      <c r="DS11" s="217"/>
      <c r="DU11" s="218">
        <f>'COGS '!D10</f>
        <v>269.05</v>
      </c>
      <c r="DV11" s="218">
        <f>'COGS '!E10</f>
        <v>287.89</v>
      </c>
      <c r="DW11" s="218">
        <f>'COGS '!F10</f>
        <v>308.04000000000002</v>
      </c>
      <c r="DX11" s="218">
        <f>'COGS '!G10</f>
        <v>329.6</v>
      </c>
      <c r="DY11" s="218">
        <f>'COGS '!H10</f>
        <v>352.67</v>
      </c>
      <c r="DZ11" s="218">
        <f>'COGS '!I10</f>
        <v>377.36</v>
      </c>
      <c r="EA11" s="218">
        <f>'COGS '!J10</f>
        <v>403.77</v>
      </c>
      <c r="EB11" s="218">
        <f>'COGS '!K10</f>
        <v>432.04</v>
      </c>
      <c r="EC11" s="219"/>
    </row>
    <row r="12" spans="2:133" s="104" customFormat="1" ht="13.5">
      <c r="B12" s="190" t="s">
        <v>211</v>
      </c>
      <c r="C12" s="191"/>
      <c r="D12" s="1714"/>
      <c r="E12" s="1715"/>
      <c r="F12" s="192"/>
      <c r="G12" s="192"/>
      <c r="H12" s="1716"/>
      <c r="I12" s="193">
        <f t="shared" si="9"/>
        <v>2027</v>
      </c>
      <c r="J12" s="1717">
        <f t="shared" si="10"/>
        <v>1</v>
      </c>
      <c r="K12" s="220">
        <f t="shared" si="11"/>
        <v>0</v>
      </c>
      <c r="L12" s="221">
        <f t="shared" si="11"/>
        <v>0</v>
      </c>
      <c r="M12" s="221">
        <f t="shared" si="11"/>
        <v>0</v>
      </c>
      <c r="N12" s="221">
        <f t="shared" si="11"/>
        <v>0</v>
      </c>
      <c r="O12" s="221">
        <f t="shared" si="11"/>
        <v>0</v>
      </c>
      <c r="P12" s="221">
        <f t="shared" si="11"/>
        <v>0</v>
      </c>
      <c r="Q12" s="221">
        <f t="shared" si="11"/>
        <v>0</v>
      </c>
      <c r="R12" s="222">
        <f t="shared" si="11"/>
        <v>0</v>
      </c>
      <c r="S12" s="223"/>
      <c r="T12" s="207"/>
      <c r="U12" s="207"/>
      <c r="V12" s="207"/>
      <c r="W12" s="207"/>
      <c r="X12" s="207"/>
      <c r="Y12" s="207"/>
      <c r="Z12" s="224"/>
      <c r="AA12" s="225">
        <f t="shared" ref="AA12:AB18" si="16">S12</f>
        <v>0</v>
      </c>
      <c r="AB12" s="226">
        <f t="shared" si="16"/>
        <v>0</v>
      </c>
      <c r="AC12" s="226">
        <f t="shared" ref="AC12:AH18" si="17">U12</f>
        <v>0</v>
      </c>
      <c r="AD12" s="226">
        <f t="shared" si="17"/>
        <v>0</v>
      </c>
      <c r="AE12" s="226">
        <f t="shared" si="17"/>
        <v>0</v>
      </c>
      <c r="AF12" s="226">
        <f t="shared" si="17"/>
        <v>0</v>
      </c>
      <c r="AG12" s="226">
        <f t="shared" si="17"/>
        <v>0</v>
      </c>
      <c r="AH12" s="226">
        <f t="shared" si="17"/>
        <v>0</v>
      </c>
      <c r="AI12" s="227"/>
      <c r="AJ12" s="227"/>
      <c r="AK12" s="227"/>
      <c r="AL12" s="227"/>
      <c r="AM12" s="227"/>
      <c r="AN12" s="227"/>
      <c r="AO12" s="227"/>
      <c r="AP12" s="227"/>
      <c r="AQ12" s="228"/>
      <c r="AR12" s="229"/>
      <c r="AS12" s="229"/>
      <c r="AT12" s="229"/>
      <c r="AU12" s="229"/>
      <c r="AV12" s="229"/>
      <c r="AW12" s="229"/>
      <c r="AX12" s="230"/>
      <c r="AY12" s="231"/>
      <c r="AZ12" s="232"/>
      <c r="BA12" s="232"/>
      <c r="BB12" s="232"/>
      <c r="BC12" s="232"/>
      <c r="BD12" s="232"/>
      <c r="BE12" s="232"/>
      <c r="BF12" s="233"/>
      <c r="BG12" s="206">
        <f t="shared" si="13"/>
        <v>0</v>
      </c>
      <c r="BH12" s="207">
        <f t="shared" si="13"/>
        <v>0</v>
      </c>
      <c r="BI12" s="207">
        <f t="shared" si="13"/>
        <v>0</v>
      </c>
      <c r="BJ12" s="207">
        <f t="shared" si="13"/>
        <v>0</v>
      </c>
      <c r="BK12" s="207">
        <f t="shared" si="13"/>
        <v>0</v>
      </c>
      <c r="BL12" s="207">
        <f t="shared" si="13"/>
        <v>0</v>
      </c>
      <c r="BM12" s="207">
        <f t="shared" si="13"/>
        <v>0</v>
      </c>
      <c r="BN12" s="208">
        <f t="shared" si="13"/>
        <v>0</v>
      </c>
      <c r="BO12" s="206">
        <f t="shared" si="14"/>
        <v>0</v>
      </c>
      <c r="BP12" s="207">
        <f t="shared" si="14"/>
        <v>0</v>
      </c>
      <c r="BQ12" s="207">
        <f t="shared" si="14"/>
        <v>0</v>
      </c>
      <c r="BR12" s="207">
        <f t="shared" si="14"/>
        <v>0</v>
      </c>
      <c r="BS12" s="207">
        <f t="shared" si="14"/>
        <v>0</v>
      </c>
      <c r="BT12" s="207">
        <f t="shared" si="14"/>
        <v>0</v>
      </c>
      <c r="BU12" s="207">
        <f t="shared" si="14"/>
        <v>0</v>
      </c>
      <c r="BV12" s="208">
        <f t="shared" si="14"/>
        <v>0</v>
      </c>
      <c r="BW12" s="206">
        <f t="shared" si="15"/>
        <v>0</v>
      </c>
      <c r="BX12" s="207">
        <f t="shared" si="15"/>
        <v>0</v>
      </c>
      <c r="BY12" s="207">
        <f t="shared" si="15"/>
        <v>0</v>
      </c>
      <c r="BZ12" s="207">
        <f t="shared" si="15"/>
        <v>0</v>
      </c>
      <c r="CA12" s="207">
        <f t="shared" si="15"/>
        <v>0</v>
      </c>
      <c r="CB12" s="207">
        <f t="shared" si="15"/>
        <v>0</v>
      </c>
      <c r="CC12" s="207">
        <f t="shared" si="15"/>
        <v>0</v>
      </c>
      <c r="CD12" s="208">
        <f t="shared" si="15"/>
        <v>0</v>
      </c>
      <c r="CE12" s="1721"/>
      <c r="CF12" s="1719"/>
      <c r="CG12" s="1719"/>
      <c r="CH12" s="1719"/>
      <c r="CI12" s="1719"/>
      <c r="CJ12" s="1719"/>
      <c r="CK12" s="1719"/>
      <c r="CL12" s="1720"/>
      <c r="CM12" s="234"/>
      <c r="CN12" s="235"/>
      <c r="CO12" s="235"/>
      <c r="CP12" s="235"/>
      <c r="CQ12" s="235"/>
      <c r="CR12" s="235"/>
      <c r="CS12" s="235"/>
      <c r="CT12" s="236"/>
      <c r="CU12" s="237"/>
      <c r="CV12" s="213"/>
      <c r="CW12" s="213"/>
      <c r="CX12" s="213"/>
      <c r="CY12" s="213"/>
      <c r="CZ12" s="213"/>
      <c r="DA12" s="213"/>
      <c r="DB12" s="214"/>
      <c r="DC12" s="182"/>
      <c r="DD12" s="183"/>
      <c r="DE12" s="183"/>
      <c r="DF12" s="183"/>
      <c r="DG12" s="183"/>
      <c r="DH12" s="183"/>
      <c r="DI12" s="183"/>
      <c r="DJ12" s="183"/>
      <c r="DK12" s="184"/>
      <c r="DL12" s="215"/>
      <c r="DM12" s="216"/>
      <c r="DN12" s="216"/>
      <c r="DO12" s="216"/>
      <c r="DP12" s="216"/>
      <c r="DQ12" s="216"/>
      <c r="DR12" s="216"/>
      <c r="DS12" s="217"/>
      <c r="DU12" s="218">
        <f>'COGS '!D11</f>
        <v>0</v>
      </c>
      <c r="DV12" s="218">
        <f>'COGS '!E11</f>
        <v>0</v>
      </c>
      <c r="DW12" s="218">
        <f>'COGS '!F11</f>
        <v>0</v>
      </c>
      <c r="DX12" s="218">
        <f>'COGS '!G11</f>
        <v>0</v>
      </c>
      <c r="DY12" s="218">
        <f>'COGS '!H11</f>
        <v>0</v>
      </c>
      <c r="DZ12" s="218">
        <f>'COGS '!I11</f>
        <v>0</v>
      </c>
      <c r="EA12" s="218">
        <f>'COGS '!J11</f>
        <v>0</v>
      </c>
      <c r="EB12" s="218">
        <f>'COGS '!K11</f>
        <v>0</v>
      </c>
      <c r="EC12" s="219"/>
    </row>
    <row r="13" spans="2:133" s="104" customFormat="1" ht="13.5">
      <c r="B13" s="190" t="s">
        <v>212</v>
      </c>
      <c r="C13" s="1714"/>
      <c r="D13" s="1714"/>
      <c r="E13" s="1715"/>
      <c r="F13" s="192"/>
      <c r="G13" s="192"/>
      <c r="H13" s="1716"/>
      <c r="I13" s="193">
        <f t="shared" si="9"/>
        <v>2027</v>
      </c>
      <c r="J13" s="1717">
        <f t="shared" si="10"/>
        <v>1</v>
      </c>
      <c r="K13" s="220">
        <f t="shared" si="11"/>
        <v>0</v>
      </c>
      <c r="L13" s="221">
        <f t="shared" si="11"/>
        <v>0</v>
      </c>
      <c r="M13" s="221">
        <f t="shared" si="11"/>
        <v>0</v>
      </c>
      <c r="N13" s="221">
        <f t="shared" si="11"/>
        <v>0</v>
      </c>
      <c r="O13" s="221">
        <f t="shared" si="11"/>
        <v>0</v>
      </c>
      <c r="P13" s="221">
        <f t="shared" si="11"/>
        <v>0</v>
      </c>
      <c r="Q13" s="221">
        <f t="shared" si="11"/>
        <v>0</v>
      </c>
      <c r="R13" s="222">
        <f t="shared" si="11"/>
        <v>0</v>
      </c>
      <c r="S13" s="206"/>
      <c r="T13" s="207"/>
      <c r="U13" s="207"/>
      <c r="V13" s="207"/>
      <c r="W13" s="207"/>
      <c r="X13" s="207"/>
      <c r="Y13" s="207"/>
      <c r="Z13" s="208"/>
      <c r="AA13" s="225">
        <f t="shared" si="16"/>
        <v>0</v>
      </c>
      <c r="AB13" s="226">
        <f t="shared" si="16"/>
        <v>0</v>
      </c>
      <c r="AC13" s="226">
        <f t="shared" si="17"/>
        <v>0</v>
      </c>
      <c r="AD13" s="226">
        <f t="shared" si="17"/>
        <v>0</v>
      </c>
      <c r="AE13" s="226">
        <f t="shared" si="17"/>
        <v>0</v>
      </c>
      <c r="AF13" s="226">
        <f t="shared" si="17"/>
        <v>0</v>
      </c>
      <c r="AG13" s="226">
        <f t="shared" si="17"/>
        <v>0</v>
      </c>
      <c r="AH13" s="226">
        <f t="shared" si="17"/>
        <v>0</v>
      </c>
      <c r="AI13" s="225"/>
      <c r="AJ13" s="226"/>
      <c r="AK13" s="226"/>
      <c r="AL13" s="226"/>
      <c r="AM13" s="226"/>
      <c r="AN13" s="226"/>
      <c r="AO13" s="226"/>
      <c r="AP13" s="238"/>
      <c r="AQ13" s="228"/>
      <c r="AR13" s="229"/>
      <c r="AS13" s="229"/>
      <c r="AT13" s="229"/>
      <c r="AU13" s="229"/>
      <c r="AV13" s="229"/>
      <c r="AW13" s="229"/>
      <c r="AX13" s="230"/>
      <c r="AY13" s="231"/>
      <c r="AZ13" s="232"/>
      <c r="BA13" s="232"/>
      <c r="BB13" s="232"/>
      <c r="BC13" s="232"/>
      <c r="BD13" s="232"/>
      <c r="BE13" s="232"/>
      <c r="BF13" s="233"/>
      <c r="BG13" s="206">
        <f t="shared" si="13"/>
        <v>0</v>
      </c>
      <c r="BH13" s="207">
        <f t="shared" si="13"/>
        <v>0</v>
      </c>
      <c r="BI13" s="207">
        <f t="shared" si="13"/>
        <v>0</v>
      </c>
      <c r="BJ13" s="207">
        <f t="shared" si="13"/>
        <v>0</v>
      </c>
      <c r="BK13" s="207">
        <f t="shared" si="13"/>
        <v>0</v>
      </c>
      <c r="BL13" s="207">
        <f t="shared" si="13"/>
        <v>0</v>
      </c>
      <c r="BM13" s="207">
        <f t="shared" si="13"/>
        <v>0</v>
      </c>
      <c r="BN13" s="208">
        <f t="shared" si="13"/>
        <v>0</v>
      </c>
      <c r="BO13" s="206">
        <f t="shared" si="14"/>
        <v>0</v>
      </c>
      <c r="BP13" s="207">
        <f t="shared" si="14"/>
        <v>0</v>
      </c>
      <c r="BQ13" s="207">
        <f t="shared" si="14"/>
        <v>0</v>
      </c>
      <c r="BR13" s="207">
        <f t="shared" si="14"/>
        <v>0</v>
      </c>
      <c r="BS13" s="207">
        <f t="shared" si="14"/>
        <v>0</v>
      </c>
      <c r="BT13" s="207">
        <f t="shared" si="14"/>
        <v>0</v>
      </c>
      <c r="BU13" s="207">
        <f t="shared" si="14"/>
        <v>0</v>
      </c>
      <c r="BV13" s="208">
        <f t="shared" si="14"/>
        <v>0</v>
      </c>
      <c r="BW13" s="206">
        <f t="shared" si="15"/>
        <v>0</v>
      </c>
      <c r="BX13" s="207">
        <f t="shared" si="15"/>
        <v>0</v>
      </c>
      <c r="BY13" s="207">
        <f t="shared" si="15"/>
        <v>0</v>
      </c>
      <c r="BZ13" s="207">
        <f t="shared" si="15"/>
        <v>0</v>
      </c>
      <c r="CA13" s="207">
        <f t="shared" si="15"/>
        <v>0</v>
      </c>
      <c r="CB13" s="207">
        <f t="shared" si="15"/>
        <v>0</v>
      </c>
      <c r="CC13" s="207">
        <f t="shared" si="15"/>
        <v>0</v>
      </c>
      <c r="CD13" s="208">
        <f t="shared" si="15"/>
        <v>0</v>
      </c>
      <c r="CE13" s="1721"/>
      <c r="CF13" s="1719"/>
      <c r="CG13" s="1719"/>
      <c r="CH13" s="1719"/>
      <c r="CI13" s="1719"/>
      <c r="CJ13" s="1719"/>
      <c r="CK13" s="1719"/>
      <c r="CL13" s="1720"/>
      <c r="CM13" s="234"/>
      <c r="CN13" s="235"/>
      <c r="CO13" s="235"/>
      <c r="CP13" s="235"/>
      <c r="CQ13" s="235"/>
      <c r="CR13" s="235"/>
      <c r="CS13" s="235"/>
      <c r="CT13" s="236"/>
      <c r="CU13" s="237"/>
      <c r="CV13" s="213"/>
      <c r="CW13" s="213"/>
      <c r="CX13" s="213"/>
      <c r="CY13" s="213"/>
      <c r="CZ13" s="213"/>
      <c r="DA13" s="213"/>
      <c r="DB13" s="214"/>
      <c r="DC13" s="182"/>
      <c r="DD13" s="183"/>
      <c r="DE13" s="183"/>
      <c r="DF13" s="183"/>
      <c r="DG13" s="183"/>
      <c r="DH13" s="183"/>
      <c r="DI13" s="183"/>
      <c r="DJ13" s="183"/>
      <c r="DK13" s="184"/>
      <c r="DL13" s="215"/>
      <c r="DM13" s="216"/>
      <c r="DN13" s="216"/>
      <c r="DO13" s="216"/>
      <c r="DP13" s="216"/>
      <c r="DQ13" s="216"/>
      <c r="DR13" s="216"/>
      <c r="DS13" s="217"/>
      <c r="DU13" s="218">
        <f>'COGS '!D12</f>
        <v>0</v>
      </c>
      <c r="DV13" s="218">
        <f>'COGS '!E12</f>
        <v>0</v>
      </c>
      <c r="DW13" s="218">
        <f>'COGS '!F12</f>
        <v>0</v>
      </c>
      <c r="DX13" s="218">
        <f>'COGS '!G12</f>
        <v>0</v>
      </c>
      <c r="DY13" s="218">
        <f>'COGS '!H12</f>
        <v>0</v>
      </c>
      <c r="DZ13" s="218">
        <f>'COGS '!I12</f>
        <v>0</v>
      </c>
      <c r="EA13" s="218">
        <f>'COGS '!J12</f>
        <v>0</v>
      </c>
      <c r="EB13" s="218">
        <f>'COGS '!K12</f>
        <v>0</v>
      </c>
      <c r="EC13" s="219"/>
    </row>
    <row r="14" spans="2:133" s="104" customFormat="1" ht="13.5">
      <c r="B14" s="190" t="s">
        <v>213</v>
      </c>
      <c r="C14" s="1714"/>
      <c r="D14" s="1714"/>
      <c r="E14" s="1715"/>
      <c r="F14" s="192"/>
      <c r="G14" s="192"/>
      <c r="H14" s="1716"/>
      <c r="I14" s="193">
        <f t="shared" si="9"/>
        <v>2027</v>
      </c>
      <c r="J14" s="1717">
        <f t="shared" si="10"/>
        <v>1</v>
      </c>
      <c r="K14" s="220">
        <f t="shared" si="11"/>
        <v>0</v>
      </c>
      <c r="L14" s="221">
        <f t="shared" si="11"/>
        <v>0</v>
      </c>
      <c r="M14" s="221">
        <f t="shared" si="11"/>
        <v>0</v>
      </c>
      <c r="N14" s="221">
        <f t="shared" si="11"/>
        <v>0</v>
      </c>
      <c r="O14" s="221">
        <f t="shared" si="11"/>
        <v>0</v>
      </c>
      <c r="P14" s="221">
        <f t="shared" si="11"/>
        <v>0</v>
      </c>
      <c r="Q14" s="221">
        <f t="shared" si="11"/>
        <v>0</v>
      </c>
      <c r="R14" s="222">
        <f t="shared" si="11"/>
        <v>0</v>
      </c>
      <c r="S14" s="239"/>
      <c r="T14" s="240"/>
      <c r="U14" s="240"/>
      <c r="V14" s="240"/>
      <c r="W14" s="240"/>
      <c r="X14" s="240"/>
      <c r="Y14" s="240"/>
      <c r="Z14" s="241"/>
      <c r="AA14" s="225">
        <f t="shared" si="16"/>
        <v>0</v>
      </c>
      <c r="AB14" s="226">
        <f t="shared" si="16"/>
        <v>0</v>
      </c>
      <c r="AC14" s="226">
        <f t="shared" si="17"/>
        <v>0</v>
      </c>
      <c r="AD14" s="226">
        <f t="shared" si="17"/>
        <v>0</v>
      </c>
      <c r="AE14" s="226">
        <f t="shared" si="17"/>
        <v>0</v>
      </c>
      <c r="AF14" s="226">
        <f t="shared" si="17"/>
        <v>0</v>
      </c>
      <c r="AG14" s="226">
        <f t="shared" si="17"/>
        <v>0</v>
      </c>
      <c r="AH14" s="226">
        <f t="shared" si="17"/>
        <v>0</v>
      </c>
      <c r="AI14" s="242"/>
      <c r="AJ14" s="243"/>
      <c r="AK14" s="243"/>
      <c r="AL14" s="243"/>
      <c r="AM14" s="243"/>
      <c r="AN14" s="243"/>
      <c r="AO14" s="243"/>
      <c r="AP14" s="244"/>
      <c r="AQ14" s="245"/>
      <c r="AR14" s="246"/>
      <c r="AS14" s="246"/>
      <c r="AT14" s="246"/>
      <c r="AU14" s="246"/>
      <c r="AV14" s="246"/>
      <c r="AW14" s="246"/>
      <c r="AX14" s="247"/>
      <c r="AY14" s="248"/>
      <c r="AZ14" s="249"/>
      <c r="BA14" s="249"/>
      <c r="BB14" s="249"/>
      <c r="BC14" s="249"/>
      <c r="BD14" s="249"/>
      <c r="BE14" s="249"/>
      <c r="BF14" s="250"/>
      <c r="BG14" s="239">
        <f t="shared" si="13"/>
        <v>0</v>
      </c>
      <c r="BH14" s="240">
        <f t="shared" si="13"/>
        <v>0</v>
      </c>
      <c r="BI14" s="240">
        <f t="shared" si="13"/>
        <v>0</v>
      </c>
      <c r="BJ14" s="240">
        <f t="shared" si="13"/>
        <v>0</v>
      </c>
      <c r="BK14" s="240">
        <f t="shared" si="13"/>
        <v>0</v>
      </c>
      <c r="BL14" s="240">
        <f t="shared" si="13"/>
        <v>0</v>
      </c>
      <c r="BM14" s="240">
        <f t="shared" si="13"/>
        <v>0</v>
      </c>
      <c r="BN14" s="241">
        <f t="shared" si="13"/>
        <v>0</v>
      </c>
      <c r="BO14" s="239">
        <f t="shared" si="14"/>
        <v>0</v>
      </c>
      <c r="BP14" s="240">
        <f t="shared" si="14"/>
        <v>0</v>
      </c>
      <c r="BQ14" s="240">
        <f t="shared" si="14"/>
        <v>0</v>
      </c>
      <c r="BR14" s="240">
        <f t="shared" si="14"/>
        <v>0</v>
      </c>
      <c r="BS14" s="240">
        <f t="shared" si="14"/>
        <v>0</v>
      </c>
      <c r="BT14" s="240">
        <f t="shared" si="14"/>
        <v>0</v>
      </c>
      <c r="BU14" s="240">
        <f t="shared" si="14"/>
        <v>0</v>
      </c>
      <c r="BV14" s="241">
        <f t="shared" si="14"/>
        <v>0</v>
      </c>
      <c r="BW14" s="239">
        <f t="shared" si="15"/>
        <v>0</v>
      </c>
      <c r="BX14" s="240">
        <f t="shared" si="15"/>
        <v>0</v>
      </c>
      <c r="BY14" s="240">
        <f t="shared" si="15"/>
        <v>0</v>
      </c>
      <c r="BZ14" s="240">
        <f t="shared" si="15"/>
        <v>0</v>
      </c>
      <c r="CA14" s="240">
        <f t="shared" si="15"/>
        <v>0</v>
      </c>
      <c r="CB14" s="240">
        <f t="shared" si="15"/>
        <v>0</v>
      </c>
      <c r="CC14" s="240">
        <f t="shared" si="15"/>
        <v>0</v>
      </c>
      <c r="CD14" s="241">
        <f t="shared" si="15"/>
        <v>0</v>
      </c>
      <c r="CE14" s="1721"/>
      <c r="CF14" s="1719"/>
      <c r="CG14" s="1719"/>
      <c r="CH14" s="1719"/>
      <c r="CI14" s="1719"/>
      <c r="CJ14" s="1719"/>
      <c r="CK14" s="1719"/>
      <c r="CL14" s="1720"/>
      <c r="CM14" s="234"/>
      <c r="CN14" s="235"/>
      <c r="CO14" s="235"/>
      <c r="CP14" s="235"/>
      <c r="CQ14" s="235"/>
      <c r="CR14" s="235"/>
      <c r="CS14" s="235"/>
      <c r="CT14" s="236"/>
      <c r="CU14" s="237"/>
      <c r="CV14" s="213"/>
      <c r="CW14" s="213"/>
      <c r="CX14" s="213"/>
      <c r="CY14" s="213"/>
      <c r="CZ14" s="213"/>
      <c r="DA14" s="213"/>
      <c r="DB14" s="214"/>
      <c r="DC14" s="182"/>
      <c r="DD14" s="183"/>
      <c r="DE14" s="183"/>
      <c r="DF14" s="183"/>
      <c r="DG14" s="183"/>
      <c r="DH14" s="183"/>
      <c r="DI14" s="183"/>
      <c r="DJ14" s="183"/>
      <c r="DK14" s="184"/>
      <c r="DL14" s="215"/>
      <c r="DM14" s="216"/>
      <c r="DN14" s="216"/>
      <c r="DO14" s="216"/>
      <c r="DP14" s="216"/>
      <c r="DQ14" s="216"/>
      <c r="DR14" s="216"/>
      <c r="DS14" s="217"/>
      <c r="DU14" s="218">
        <f>'COGS '!D13</f>
        <v>0</v>
      </c>
      <c r="DV14" s="218">
        <f>'COGS '!E13</f>
        <v>0</v>
      </c>
      <c r="DW14" s="218">
        <f>'COGS '!F13</f>
        <v>0</v>
      </c>
      <c r="DX14" s="218">
        <f>'COGS '!G13</f>
        <v>0</v>
      </c>
      <c r="DY14" s="218">
        <f>'COGS '!H13</f>
        <v>0</v>
      </c>
      <c r="DZ14" s="218">
        <f>'COGS '!I13</f>
        <v>0</v>
      </c>
      <c r="EA14" s="218">
        <f>'COGS '!J13</f>
        <v>0</v>
      </c>
      <c r="EB14" s="218">
        <f>'COGS '!K13</f>
        <v>0</v>
      </c>
      <c r="EC14" s="219"/>
    </row>
    <row r="15" spans="2:133" s="104" customFormat="1" ht="13.5">
      <c r="B15" s="190" t="s">
        <v>214</v>
      </c>
      <c r="C15" s="1714"/>
      <c r="D15" s="1714"/>
      <c r="E15" s="1715"/>
      <c r="F15" s="192"/>
      <c r="G15" s="192"/>
      <c r="H15" s="1716"/>
      <c r="I15" s="193">
        <f t="shared" si="9"/>
        <v>2027</v>
      </c>
      <c r="J15" s="1717">
        <f t="shared" si="10"/>
        <v>1</v>
      </c>
      <c r="K15" s="220">
        <f t="shared" si="11"/>
        <v>0</v>
      </c>
      <c r="L15" s="221">
        <f t="shared" si="11"/>
        <v>0</v>
      </c>
      <c r="M15" s="221">
        <f t="shared" si="11"/>
        <v>0</v>
      </c>
      <c r="N15" s="221">
        <f t="shared" si="11"/>
        <v>0</v>
      </c>
      <c r="O15" s="221">
        <f t="shared" si="11"/>
        <v>0</v>
      </c>
      <c r="P15" s="221">
        <f t="shared" si="11"/>
        <v>0</v>
      </c>
      <c r="Q15" s="221">
        <f t="shared" si="11"/>
        <v>0</v>
      </c>
      <c r="R15" s="222">
        <f t="shared" si="11"/>
        <v>0</v>
      </c>
      <c r="S15" s="239"/>
      <c r="T15" s="240"/>
      <c r="U15" s="240"/>
      <c r="V15" s="240"/>
      <c r="W15" s="240"/>
      <c r="X15" s="240"/>
      <c r="Y15" s="240"/>
      <c r="Z15" s="241"/>
      <c r="AA15" s="225">
        <f t="shared" si="16"/>
        <v>0</v>
      </c>
      <c r="AB15" s="226">
        <f t="shared" si="16"/>
        <v>0</v>
      </c>
      <c r="AC15" s="226">
        <f t="shared" si="17"/>
        <v>0</v>
      </c>
      <c r="AD15" s="226">
        <f t="shared" si="17"/>
        <v>0</v>
      </c>
      <c r="AE15" s="226">
        <f t="shared" si="17"/>
        <v>0</v>
      </c>
      <c r="AF15" s="226">
        <f t="shared" si="17"/>
        <v>0</v>
      </c>
      <c r="AG15" s="226">
        <f t="shared" si="17"/>
        <v>0</v>
      </c>
      <c r="AH15" s="226">
        <f t="shared" si="17"/>
        <v>0</v>
      </c>
      <c r="AI15" s="242"/>
      <c r="AJ15" s="243"/>
      <c r="AK15" s="243"/>
      <c r="AL15" s="243"/>
      <c r="AM15" s="243"/>
      <c r="AN15" s="243"/>
      <c r="AO15" s="243"/>
      <c r="AP15" s="244"/>
      <c r="AQ15" s="245"/>
      <c r="AR15" s="246"/>
      <c r="AS15" s="246"/>
      <c r="AT15" s="246"/>
      <c r="AU15" s="246"/>
      <c r="AV15" s="246"/>
      <c r="AW15" s="246"/>
      <c r="AX15" s="247"/>
      <c r="AY15" s="248"/>
      <c r="AZ15" s="249"/>
      <c r="BA15" s="249"/>
      <c r="BB15" s="249"/>
      <c r="BC15" s="249"/>
      <c r="BD15" s="249"/>
      <c r="BE15" s="249"/>
      <c r="BF15" s="250"/>
      <c r="BG15" s="239">
        <f t="shared" si="13"/>
        <v>0</v>
      </c>
      <c r="BH15" s="240">
        <f t="shared" si="13"/>
        <v>0</v>
      </c>
      <c r="BI15" s="240">
        <f t="shared" si="13"/>
        <v>0</v>
      </c>
      <c r="BJ15" s="240">
        <f t="shared" si="13"/>
        <v>0</v>
      </c>
      <c r="BK15" s="240">
        <f t="shared" si="13"/>
        <v>0</v>
      </c>
      <c r="BL15" s="240">
        <f t="shared" si="13"/>
        <v>0</v>
      </c>
      <c r="BM15" s="240">
        <f t="shared" si="13"/>
        <v>0</v>
      </c>
      <c r="BN15" s="241">
        <f t="shared" si="13"/>
        <v>0</v>
      </c>
      <c r="BO15" s="239">
        <f t="shared" si="14"/>
        <v>0</v>
      </c>
      <c r="BP15" s="240">
        <f t="shared" si="14"/>
        <v>0</v>
      </c>
      <c r="BQ15" s="240">
        <f t="shared" si="14"/>
        <v>0</v>
      </c>
      <c r="BR15" s="240">
        <f t="shared" si="14"/>
        <v>0</v>
      </c>
      <c r="BS15" s="240">
        <f t="shared" si="14"/>
        <v>0</v>
      </c>
      <c r="BT15" s="240">
        <f t="shared" si="14"/>
        <v>0</v>
      </c>
      <c r="BU15" s="240">
        <f t="shared" si="14"/>
        <v>0</v>
      </c>
      <c r="BV15" s="241">
        <f t="shared" si="14"/>
        <v>0</v>
      </c>
      <c r="BW15" s="239">
        <f t="shared" si="15"/>
        <v>0</v>
      </c>
      <c r="BX15" s="240">
        <f t="shared" si="15"/>
        <v>0</v>
      </c>
      <c r="BY15" s="240">
        <f t="shared" si="15"/>
        <v>0</v>
      </c>
      <c r="BZ15" s="240">
        <f t="shared" si="15"/>
        <v>0</v>
      </c>
      <c r="CA15" s="240">
        <f t="shared" si="15"/>
        <v>0</v>
      </c>
      <c r="CB15" s="240">
        <f t="shared" si="15"/>
        <v>0</v>
      </c>
      <c r="CC15" s="240">
        <f t="shared" si="15"/>
        <v>0</v>
      </c>
      <c r="CD15" s="241">
        <f t="shared" si="15"/>
        <v>0</v>
      </c>
      <c r="CE15" s="1721"/>
      <c r="CF15" s="1719"/>
      <c r="CG15" s="1719"/>
      <c r="CH15" s="1719"/>
      <c r="CI15" s="1719"/>
      <c r="CJ15" s="1719"/>
      <c r="CK15" s="1719"/>
      <c r="CL15" s="1720"/>
      <c r="CM15" s="234"/>
      <c r="CN15" s="235"/>
      <c r="CO15" s="235"/>
      <c r="CP15" s="235"/>
      <c r="CQ15" s="235"/>
      <c r="CR15" s="235"/>
      <c r="CS15" s="235"/>
      <c r="CT15" s="236"/>
      <c r="CU15" s="237"/>
      <c r="CV15" s="213"/>
      <c r="CW15" s="213"/>
      <c r="CX15" s="213"/>
      <c r="CY15" s="213"/>
      <c r="CZ15" s="213"/>
      <c r="DA15" s="213"/>
      <c r="DB15" s="214"/>
      <c r="DC15" s="182"/>
      <c r="DD15" s="183"/>
      <c r="DE15" s="183"/>
      <c r="DF15" s="183"/>
      <c r="DG15" s="183"/>
      <c r="DH15" s="183"/>
      <c r="DI15" s="183"/>
      <c r="DJ15" s="183"/>
      <c r="DK15" s="184"/>
      <c r="DL15" s="215"/>
      <c r="DM15" s="216"/>
      <c r="DN15" s="216"/>
      <c r="DO15" s="216"/>
      <c r="DP15" s="216"/>
      <c r="DQ15" s="216"/>
      <c r="DR15" s="216"/>
      <c r="DS15" s="217"/>
      <c r="DU15" s="218">
        <f>'COGS '!D14</f>
        <v>0</v>
      </c>
      <c r="DV15" s="218">
        <f>'COGS '!E14</f>
        <v>0</v>
      </c>
      <c r="DW15" s="218">
        <f>'COGS '!F14</f>
        <v>0</v>
      </c>
      <c r="DX15" s="218">
        <f>'COGS '!G14</f>
        <v>0</v>
      </c>
      <c r="DY15" s="218">
        <f>'COGS '!H14</f>
        <v>0</v>
      </c>
      <c r="DZ15" s="218">
        <f>'COGS '!I14</f>
        <v>0</v>
      </c>
      <c r="EA15" s="218">
        <f>'COGS '!J14</f>
        <v>0</v>
      </c>
      <c r="EB15" s="218">
        <f>'COGS '!K14</f>
        <v>0</v>
      </c>
      <c r="EC15" s="219"/>
    </row>
    <row r="16" spans="2:133" s="104" customFormat="1" ht="13.5">
      <c r="B16" s="190" t="s">
        <v>215</v>
      </c>
      <c r="C16" s="1714"/>
      <c r="D16" s="1714"/>
      <c r="E16" s="1715"/>
      <c r="F16" s="192"/>
      <c r="G16" s="192"/>
      <c r="H16" s="1716"/>
      <c r="I16" s="1716"/>
      <c r="J16" s="1722"/>
      <c r="K16" s="220">
        <f t="shared" si="11"/>
        <v>0</v>
      </c>
      <c r="L16" s="221">
        <f t="shared" si="11"/>
        <v>0</v>
      </c>
      <c r="M16" s="221">
        <f t="shared" si="11"/>
        <v>0</v>
      </c>
      <c r="N16" s="221">
        <f t="shared" si="11"/>
        <v>0</v>
      </c>
      <c r="O16" s="221">
        <f t="shared" si="11"/>
        <v>0</v>
      </c>
      <c r="P16" s="221">
        <f t="shared" si="11"/>
        <v>0</v>
      </c>
      <c r="Q16" s="221">
        <f t="shared" si="11"/>
        <v>0</v>
      </c>
      <c r="R16" s="222">
        <f t="shared" si="11"/>
        <v>0</v>
      </c>
      <c r="S16" s="239"/>
      <c r="T16" s="240"/>
      <c r="U16" s="240"/>
      <c r="V16" s="240"/>
      <c r="W16" s="240"/>
      <c r="X16" s="240"/>
      <c r="Y16" s="240"/>
      <c r="Z16" s="241"/>
      <c r="AA16" s="225">
        <f t="shared" si="16"/>
        <v>0</v>
      </c>
      <c r="AB16" s="226">
        <f t="shared" si="16"/>
        <v>0</v>
      </c>
      <c r="AC16" s="226">
        <f t="shared" si="17"/>
        <v>0</v>
      </c>
      <c r="AD16" s="226">
        <f>V16</f>
        <v>0</v>
      </c>
      <c r="AE16" s="226">
        <f t="shared" si="17"/>
        <v>0</v>
      </c>
      <c r="AF16" s="226">
        <f t="shared" si="17"/>
        <v>0</v>
      </c>
      <c r="AG16" s="226">
        <f t="shared" si="17"/>
        <v>0</v>
      </c>
      <c r="AH16" s="226">
        <f t="shared" si="17"/>
        <v>0</v>
      </c>
      <c r="AI16" s="242"/>
      <c r="AJ16" s="243"/>
      <c r="AK16" s="243"/>
      <c r="AL16" s="243"/>
      <c r="AM16" s="243"/>
      <c r="AN16" s="243"/>
      <c r="AO16" s="243"/>
      <c r="AP16" s="244"/>
      <c r="AQ16" s="245"/>
      <c r="AR16" s="246"/>
      <c r="AS16" s="246"/>
      <c r="AT16" s="246"/>
      <c r="AU16" s="246"/>
      <c r="AV16" s="246"/>
      <c r="AW16" s="246"/>
      <c r="AX16" s="247"/>
      <c r="AY16" s="248"/>
      <c r="AZ16" s="249"/>
      <c r="BA16" s="249"/>
      <c r="BB16" s="249"/>
      <c r="BC16" s="249"/>
      <c r="BD16" s="249"/>
      <c r="BE16" s="249"/>
      <c r="BF16" s="250"/>
      <c r="BG16" s="239">
        <f t="shared" si="13"/>
        <v>0</v>
      </c>
      <c r="BH16" s="240">
        <f t="shared" si="13"/>
        <v>0</v>
      </c>
      <c r="BI16" s="240">
        <f t="shared" si="13"/>
        <v>0</v>
      </c>
      <c r="BJ16" s="240">
        <f t="shared" si="13"/>
        <v>0</v>
      </c>
      <c r="BK16" s="240">
        <f t="shared" si="13"/>
        <v>0</v>
      </c>
      <c r="BL16" s="240">
        <f t="shared" si="13"/>
        <v>0</v>
      </c>
      <c r="BM16" s="240">
        <f t="shared" si="13"/>
        <v>0</v>
      </c>
      <c r="BN16" s="241">
        <f t="shared" si="13"/>
        <v>0</v>
      </c>
      <c r="BO16" s="239">
        <f t="shared" si="14"/>
        <v>0</v>
      </c>
      <c r="BP16" s="240">
        <f t="shared" si="14"/>
        <v>0</v>
      </c>
      <c r="BQ16" s="240">
        <f t="shared" si="14"/>
        <v>0</v>
      </c>
      <c r="BR16" s="240">
        <f t="shared" si="14"/>
        <v>0</v>
      </c>
      <c r="BS16" s="240">
        <f t="shared" si="14"/>
        <v>0</v>
      </c>
      <c r="BT16" s="240">
        <f t="shared" si="14"/>
        <v>0</v>
      </c>
      <c r="BU16" s="240">
        <f t="shared" si="14"/>
        <v>0</v>
      </c>
      <c r="BV16" s="241">
        <f t="shared" si="14"/>
        <v>0</v>
      </c>
      <c r="BW16" s="239">
        <f t="shared" si="15"/>
        <v>0</v>
      </c>
      <c r="BX16" s="240">
        <f t="shared" si="15"/>
        <v>0</v>
      </c>
      <c r="BY16" s="240">
        <f>AK16*AC16</f>
        <v>0</v>
      </c>
      <c r="BZ16" s="240">
        <f>AL16*AD16</f>
        <v>0</v>
      </c>
      <c r="CA16" s="240">
        <f>AM16*AE16</f>
        <v>0</v>
      </c>
      <c r="CB16" s="240">
        <f>AN16*AF16</f>
        <v>0</v>
      </c>
      <c r="CC16" s="240">
        <f>AO16*AG16</f>
        <v>0</v>
      </c>
      <c r="CD16" s="241">
        <f t="shared" si="15"/>
        <v>0</v>
      </c>
      <c r="CE16" s="1721"/>
      <c r="CF16" s="1719"/>
      <c r="CG16" s="1719"/>
      <c r="CH16" s="1719"/>
      <c r="CI16" s="1719"/>
      <c r="CJ16" s="1719"/>
      <c r="CK16" s="1719"/>
      <c r="CL16" s="1720"/>
      <c r="CM16" s="234"/>
      <c r="CN16" s="235"/>
      <c r="CO16" s="235"/>
      <c r="CP16" s="235"/>
      <c r="CQ16" s="235"/>
      <c r="CR16" s="235"/>
      <c r="CS16" s="235"/>
      <c r="CT16" s="236"/>
      <c r="CU16" s="237"/>
      <c r="CV16" s="213"/>
      <c r="CW16" s="213"/>
      <c r="CX16" s="213"/>
      <c r="CY16" s="213"/>
      <c r="CZ16" s="213"/>
      <c r="DA16" s="213"/>
      <c r="DB16" s="214"/>
      <c r="DC16" s="182"/>
      <c r="DD16" s="183"/>
      <c r="DE16" s="183"/>
      <c r="DF16" s="183"/>
      <c r="DG16" s="183"/>
      <c r="DH16" s="183"/>
      <c r="DI16" s="183"/>
      <c r="DJ16" s="183"/>
      <c r="DK16" s="184"/>
      <c r="DL16" s="215"/>
      <c r="DM16" s="216"/>
      <c r="DN16" s="216"/>
      <c r="DO16" s="216"/>
      <c r="DP16" s="216"/>
      <c r="DQ16" s="216"/>
      <c r="DR16" s="216"/>
      <c r="DS16" s="217"/>
      <c r="DU16" s="218">
        <f>'COGS '!D15</f>
        <v>0</v>
      </c>
      <c r="DV16" s="218">
        <f>'COGS '!E15</f>
        <v>0</v>
      </c>
      <c r="DW16" s="218">
        <f>'COGS '!F15</f>
        <v>0</v>
      </c>
      <c r="DX16" s="218">
        <f>'COGS '!G15</f>
        <v>0</v>
      </c>
      <c r="DY16" s="218">
        <f>'COGS '!H15</f>
        <v>0</v>
      </c>
      <c r="DZ16" s="218">
        <f>'COGS '!I15</f>
        <v>0</v>
      </c>
      <c r="EA16" s="218">
        <f>'COGS '!J15</f>
        <v>0</v>
      </c>
      <c r="EB16" s="218">
        <f>'COGS '!K15</f>
        <v>0</v>
      </c>
      <c r="EC16" s="219"/>
    </row>
    <row r="17" spans="2:134" s="104" customFormat="1" ht="13.5">
      <c r="B17" s="190" t="s">
        <v>216</v>
      </c>
      <c r="C17" s="1714"/>
      <c r="D17" s="1714"/>
      <c r="E17" s="251"/>
      <c r="F17" s="192"/>
      <c r="G17" s="192"/>
      <c r="H17" s="1716"/>
      <c r="I17" s="252"/>
      <c r="J17" s="1722"/>
      <c r="K17" s="220">
        <f t="shared" si="11"/>
        <v>0</v>
      </c>
      <c r="L17" s="221">
        <f t="shared" si="11"/>
        <v>0</v>
      </c>
      <c r="M17" s="221">
        <f t="shared" si="11"/>
        <v>0</v>
      </c>
      <c r="N17" s="221">
        <f t="shared" si="11"/>
        <v>0</v>
      </c>
      <c r="O17" s="221">
        <f t="shared" si="11"/>
        <v>0</v>
      </c>
      <c r="P17" s="221">
        <f t="shared" si="11"/>
        <v>0</v>
      </c>
      <c r="Q17" s="221">
        <f t="shared" si="11"/>
        <v>0</v>
      </c>
      <c r="R17" s="222">
        <f t="shared" si="11"/>
        <v>0</v>
      </c>
      <c r="S17" s="239"/>
      <c r="T17" s="240"/>
      <c r="U17" s="240"/>
      <c r="V17" s="240"/>
      <c r="W17" s="240"/>
      <c r="X17" s="240"/>
      <c r="Y17" s="240"/>
      <c r="Z17" s="241"/>
      <c r="AA17" s="225">
        <f t="shared" si="16"/>
        <v>0</v>
      </c>
      <c r="AB17" s="226">
        <f t="shared" si="16"/>
        <v>0</v>
      </c>
      <c r="AC17" s="226">
        <f t="shared" si="17"/>
        <v>0</v>
      </c>
      <c r="AD17" s="226">
        <f t="shared" si="17"/>
        <v>0</v>
      </c>
      <c r="AE17" s="226">
        <f t="shared" si="17"/>
        <v>0</v>
      </c>
      <c r="AF17" s="226">
        <f t="shared" si="17"/>
        <v>0</v>
      </c>
      <c r="AG17" s="226">
        <f t="shared" si="17"/>
        <v>0</v>
      </c>
      <c r="AH17" s="226">
        <f t="shared" si="17"/>
        <v>0</v>
      </c>
      <c r="AI17" s="242"/>
      <c r="AJ17" s="243"/>
      <c r="AK17" s="243"/>
      <c r="AL17" s="243"/>
      <c r="AM17" s="243"/>
      <c r="AN17" s="243"/>
      <c r="AO17" s="243"/>
      <c r="AP17" s="244"/>
      <c r="AQ17" s="245"/>
      <c r="AR17" s="246"/>
      <c r="AS17" s="246"/>
      <c r="AT17" s="246"/>
      <c r="AU17" s="246"/>
      <c r="AV17" s="246"/>
      <c r="AW17" s="246"/>
      <c r="AX17" s="247"/>
      <c r="AY17" s="248"/>
      <c r="AZ17" s="249"/>
      <c r="BA17" s="249"/>
      <c r="BB17" s="249"/>
      <c r="BC17" s="249"/>
      <c r="BD17" s="249"/>
      <c r="BE17" s="249"/>
      <c r="BF17" s="250"/>
      <c r="BG17" s="239">
        <f t="shared" si="13"/>
        <v>0</v>
      </c>
      <c r="BH17" s="240">
        <f t="shared" si="13"/>
        <v>0</v>
      </c>
      <c r="BI17" s="240">
        <f t="shared" si="13"/>
        <v>0</v>
      </c>
      <c r="BJ17" s="240">
        <f t="shared" si="13"/>
        <v>0</v>
      </c>
      <c r="BK17" s="240">
        <f t="shared" si="13"/>
        <v>0</v>
      </c>
      <c r="BL17" s="240">
        <f t="shared" si="13"/>
        <v>0</v>
      </c>
      <c r="BM17" s="240">
        <f t="shared" si="13"/>
        <v>0</v>
      </c>
      <c r="BN17" s="241">
        <f t="shared" si="13"/>
        <v>0</v>
      </c>
      <c r="BO17" s="239">
        <f t="shared" si="14"/>
        <v>0</v>
      </c>
      <c r="BP17" s="240">
        <f t="shared" si="14"/>
        <v>0</v>
      </c>
      <c r="BQ17" s="240">
        <f t="shared" si="14"/>
        <v>0</v>
      </c>
      <c r="BR17" s="240">
        <f t="shared" si="14"/>
        <v>0</v>
      </c>
      <c r="BS17" s="240">
        <f t="shared" si="14"/>
        <v>0</v>
      </c>
      <c r="BT17" s="240">
        <f t="shared" si="14"/>
        <v>0</v>
      </c>
      <c r="BU17" s="240">
        <f t="shared" si="14"/>
        <v>0</v>
      </c>
      <c r="BV17" s="241">
        <f t="shared" si="14"/>
        <v>0</v>
      </c>
      <c r="BW17" s="239">
        <f t="shared" si="15"/>
        <v>0</v>
      </c>
      <c r="BX17" s="240">
        <f t="shared" si="15"/>
        <v>0</v>
      </c>
      <c r="BY17" s="240">
        <f t="shared" si="15"/>
        <v>0</v>
      </c>
      <c r="BZ17" s="240">
        <f t="shared" si="15"/>
        <v>0</v>
      </c>
      <c r="CA17" s="240">
        <f t="shared" si="15"/>
        <v>0</v>
      </c>
      <c r="CB17" s="240">
        <f t="shared" si="15"/>
        <v>0</v>
      </c>
      <c r="CC17" s="240">
        <f t="shared" si="15"/>
        <v>0</v>
      </c>
      <c r="CD17" s="241">
        <f t="shared" si="15"/>
        <v>0</v>
      </c>
      <c r="CE17" s="1721"/>
      <c r="CF17" s="1719"/>
      <c r="CG17" s="1719"/>
      <c r="CH17" s="1719"/>
      <c r="CI17" s="1719"/>
      <c r="CJ17" s="1719"/>
      <c r="CK17" s="1719"/>
      <c r="CL17" s="1720"/>
      <c r="CM17" s="234"/>
      <c r="CN17" s="235"/>
      <c r="CO17" s="235"/>
      <c r="CP17" s="235"/>
      <c r="CQ17" s="235"/>
      <c r="CR17" s="235"/>
      <c r="CS17" s="235"/>
      <c r="CT17" s="236"/>
      <c r="CU17" s="237"/>
      <c r="CV17" s="213"/>
      <c r="CW17" s="213"/>
      <c r="CX17" s="213"/>
      <c r="CY17" s="213"/>
      <c r="CZ17" s="213"/>
      <c r="DA17" s="213"/>
      <c r="DB17" s="214"/>
      <c r="DC17" s="182"/>
      <c r="DD17" s="183"/>
      <c r="DE17" s="183"/>
      <c r="DF17" s="183"/>
      <c r="DG17" s="183"/>
      <c r="DH17" s="183"/>
      <c r="DI17" s="183"/>
      <c r="DJ17" s="183"/>
      <c r="DK17" s="184"/>
      <c r="DL17" s="215"/>
      <c r="DM17" s="216"/>
      <c r="DN17" s="216"/>
      <c r="DO17" s="216"/>
      <c r="DP17" s="216"/>
      <c r="DQ17" s="216"/>
      <c r="DR17" s="216"/>
      <c r="DS17" s="217"/>
      <c r="DU17" s="218">
        <f>'COGS '!D16</f>
        <v>0</v>
      </c>
      <c r="DV17" s="218">
        <f>'COGS '!E16</f>
        <v>0</v>
      </c>
      <c r="DW17" s="218">
        <f>'COGS '!F16</f>
        <v>0</v>
      </c>
      <c r="DX17" s="218">
        <f>'COGS '!G16</f>
        <v>0</v>
      </c>
      <c r="DY17" s="218">
        <f>'COGS '!H16</f>
        <v>0</v>
      </c>
      <c r="DZ17" s="218">
        <f>'COGS '!I16</f>
        <v>0</v>
      </c>
      <c r="EA17" s="218">
        <f>'COGS '!J16</f>
        <v>0</v>
      </c>
      <c r="EB17" s="218">
        <f>'COGS '!K16</f>
        <v>0</v>
      </c>
      <c r="EC17" s="219"/>
    </row>
    <row r="18" spans="2:134" s="104" customFormat="1" ht="13.5">
      <c r="B18" s="190">
        <v>8</v>
      </c>
      <c r="C18" s="253"/>
      <c r="D18" s="254"/>
      <c r="E18" s="255"/>
      <c r="F18" s="192"/>
      <c r="G18" s="192"/>
      <c r="H18" s="252"/>
      <c r="I18" s="252"/>
      <c r="J18" s="1722"/>
      <c r="K18" s="256">
        <f t="shared" si="11"/>
        <v>0</v>
      </c>
      <c r="L18" s="257">
        <f t="shared" si="11"/>
        <v>0</v>
      </c>
      <c r="M18" s="257">
        <f t="shared" si="11"/>
        <v>0</v>
      </c>
      <c r="N18" s="257">
        <f t="shared" si="11"/>
        <v>0</v>
      </c>
      <c r="O18" s="257">
        <f t="shared" si="11"/>
        <v>0</v>
      </c>
      <c r="P18" s="257">
        <f t="shared" si="11"/>
        <v>0</v>
      </c>
      <c r="Q18" s="257">
        <f t="shared" si="11"/>
        <v>0</v>
      </c>
      <c r="R18" s="258">
        <f t="shared" si="11"/>
        <v>0</v>
      </c>
      <c r="S18" s="259"/>
      <c r="T18" s="260"/>
      <c r="U18" s="260"/>
      <c r="V18" s="260"/>
      <c r="W18" s="260"/>
      <c r="X18" s="260"/>
      <c r="Y18" s="260"/>
      <c r="Z18" s="261"/>
      <c r="AA18" s="262">
        <f t="shared" si="16"/>
        <v>0</v>
      </c>
      <c r="AB18" s="263">
        <f>T18</f>
        <v>0</v>
      </c>
      <c r="AC18" s="263">
        <f t="shared" si="17"/>
        <v>0</v>
      </c>
      <c r="AD18" s="263">
        <f t="shared" si="17"/>
        <v>0</v>
      </c>
      <c r="AE18" s="263">
        <f t="shared" si="17"/>
        <v>0</v>
      </c>
      <c r="AF18" s="263">
        <f t="shared" si="17"/>
        <v>0</v>
      </c>
      <c r="AG18" s="263">
        <f t="shared" si="17"/>
        <v>0</v>
      </c>
      <c r="AH18" s="264">
        <f t="shared" si="17"/>
        <v>0</v>
      </c>
      <c r="AI18" s="265"/>
      <c r="AJ18" s="263"/>
      <c r="AK18" s="263"/>
      <c r="AL18" s="263"/>
      <c r="AM18" s="263"/>
      <c r="AN18" s="263"/>
      <c r="AO18" s="263"/>
      <c r="AP18" s="266"/>
      <c r="AQ18" s="267"/>
      <c r="AR18" s="268"/>
      <c r="AS18" s="268"/>
      <c r="AT18" s="268"/>
      <c r="AU18" s="268"/>
      <c r="AV18" s="268"/>
      <c r="AW18" s="268"/>
      <c r="AX18" s="269"/>
      <c r="AY18" s="270"/>
      <c r="AZ18" s="271"/>
      <c r="BA18" s="271"/>
      <c r="BB18" s="271"/>
      <c r="BC18" s="271"/>
      <c r="BD18" s="271"/>
      <c r="BE18" s="271"/>
      <c r="BF18" s="272"/>
      <c r="BG18" s="259">
        <f t="shared" si="13"/>
        <v>0</v>
      </c>
      <c r="BH18" s="260">
        <f t="shared" si="13"/>
        <v>0</v>
      </c>
      <c r="BI18" s="260">
        <f t="shared" si="13"/>
        <v>0</v>
      </c>
      <c r="BJ18" s="260">
        <f t="shared" si="13"/>
        <v>0</v>
      </c>
      <c r="BK18" s="260">
        <f t="shared" si="13"/>
        <v>0</v>
      </c>
      <c r="BL18" s="260">
        <f t="shared" si="13"/>
        <v>0</v>
      </c>
      <c r="BM18" s="260">
        <f t="shared" si="13"/>
        <v>0</v>
      </c>
      <c r="BN18" s="261">
        <f>AP18*(1-(AX18+BF18))</f>
        <v>0</v>
      </c>
      <c r="BO18" s="259">
        <f t="shared" si="14"/>
        <v>0</v>
      </c>
      <c r="BP18" s="260">
        <f t="shared" si="14"/>
        <v>0</v>
      </c>
      <c r="BQ18" s="260">
        <f t="shared" si="14"/>
        <v>0</v>
      </c>
      <c r="BR18" s="260">
        <f t="shared" si="14"/>
        <v>0</v>
      </c>
      <c r="BS18" s="260">
        <f t="shared" si="14"/>
        <v>0</v>
      </c>
      <c r="BT18" s="260">
        <f t="shared" si="14"/>
        <v>0</v>
      </c>
      <c r="BU18" s="260">
        <f t="shared" si="14"/>
        <v>0</v>
      </c>
      <c r="BV18" s="261">
        <f t="shared" si="14"/>
        <v>0</v>
      </c>
      <c r="BW18" s="259">
        <f t="shared" si="15"/>
        <v>0</v>
      </c>
      <c r="BX18" s="260">
        <f t="shared" si="15"/>
        <v>0</v>
      </c>
      <c r="BY18" s="260">
        <f t="shared" si="15"/>
        <v>0</v>
      </c>
      <c r="BZ18" s="260">
        <f t="shared" si="15"/>
        <v>0</v>
      </c>
      <c r="CA18" s="260">
        <f t="shared" si="15"/>
        <v>0</v>
      </c>
      <c r="CB18" s="260">
        <f t="shared" si="15"/>
        <v>0</v>
      </c>
      <c r="CC18" s="260">
        <f t="shared" si="15"/>
        <v>0</v>
      </c>
      <c r="CD18" s="261">
        <f t="shared" si="15"/>
        <v>0</v>
      </c>
      <c r="CE18" s="1723"/>
      <c r="CF18" s="1724"/>
      <c r="CG18" s="1724"/>
      <c r="CH18" s="1724"/>
      <c r="CI18" s="1724"/>
      <c r="CJ18" s="1724"/>
      <c r="CK18" s="1724"/>
      <c r="CL18" s="1725"/>
      <c r="CM18" s="234"/>
      <c r="CN18" s="235"/>
      <c r="CO18" s="235"/>
      <c r="CP18" s="235"/>
      <c r="CQ18" s="235"/>
      <c r="CR18" s="235"/>
      <c r="CS18" s="235"/>
      <c r="CT18" s="236"/>
      <c r="CU18" s="273"/>
      <c r="CV18" s="274"/>
      <c r="CW18" s="274"/>
      <c r="CX18" s="274"/>
      <c r="CY18" s="274"/>
      <c r="CZ18" s="274"/>
      <c r="DA18" s="274"/>
      <c r="DB18" s="275"/>
      <c r="DC18" s="182"/>
      <c r="DD18" s="183"/>
      <c r="DE18" s="183"/>
      <c r="DF18" s="183"/>
      <c r="DG18" s="183"/>
      <c r="DH18" s="183"/>
      <c r="DI18" s="183"/>
      <c r="DJ18" s="183"/>
      <c r="DK18" s="184"/>
      <c r="DL18" s="215"/>
      <c r="DM18" s="216"/>
      <c r="DN18" s="216"/>
      <c r="DO18" s="216"/>
      <c r="DP18" s="216"/>
      <c r="DQ18" s="216"/>
      <c r="DR18" s="216"/>
      <c r="DS18" s="217"/>
      <c r="DU18" s="218">
        <f>'COGS '!D17</f>
        <v>0</v>
      </c>
      <c r="DV18" s="218">
        <f>'COGS '!E17</f>
        <v>0</v>
      </c>
      <c r="DW18" s="218">
        <f>'COGS '!F17</f>
        <v>0</v>
      </c>
      <c r="DX18" s="218">
        <f>'COGS '!G17</f>
        <v>0</v>
      </c>
      <c r="DY18" s="218">
        <f>'COGS '!H17</f>
        <v>0</v>
      </c>
      <c r="DZ18" s="218">
        <f>'COGS '!I17</f>
        <v>0</v>
      </c>
      <c r="EA18" s="218">
        <f>'COGS '!J17</f>
        <v>0</v>
      </c>
      <c r="EB18" s="218">
        <f>'COGS '!K17</f>
        <v>0</v>
      </c>
      <c r="EC18" s="219"/>
    </row>
    <row r="19" spans="2:134" s="104" customFormat="1" ht="13.5">
      <c r="B19" s="167" t="s">
        <v>217</v>
      </c>
      <c r="C19" s="168"/>
      <c r="D19" s="169"/>
      <c r="E19" s="169"/>
      <c r="F19" s="169"/>
      <c r="G19" s="169"/>
      <c r="H19" s="169"/>
      <c r="I19" s="169"/>
      <c r="J19" s="169"/>
      <c r="K19" s="276"/>
      <c r="L19" s="277"/>
      <c r="M19" s="277"/>
      <c r="N19" s="277"/>
      <c r="O19" s="277"/>
      <c r="P19" s="277"/>
      <c r="Q19" s="277"/>
      <c r="R19" s="278"/>
      <c r="S19" s="173">
        <f t="shared" si="7"/>
        <v>0</v>
      </c>
      <c r="T19" s="174">
        <f>SUM(T20:T27)</f>
        <v>0</v>
      </c>
      <c r="U19" s="174">
        <f t="shared" ref="U19:AH19" si="18">SUM(U20:U27)</f>
        <v>0</v>
      </c>
      <c r="V19" s="174">
        <f t="shared" si="18"/>
        <v>0</v>
      </c>
      <c r="W19" s="174">
        <f t="shared" si="18"/>
        <v>0</v>
      </c>
      <c r="X19" s="174">
        <f t="shared" si="18"/>
        <v>0</v>
      </c>
      <c r="Y19" s="174">
        <f t="shared" si="18"/>
        <v>0</v>
      </c>
      <c r="Z19" s="175">
        <f>SUM(Z20:Z27)</f>
        <v>0</v>
      </c>
      <c r="AA19" s="173">
        <f>SUM(AA20:AA27)</f>
        <v>0</v>
      </c>
      <c r="AB19" s="174">
        <f>SUM(AB20:AB27)</f>
        <v>0</v>
      </c>
      <c r="AC19" s="174">
        <f t="shared" si="18"/>
        <v>0</v>
      </c>
      <c r="AD19" s="174">
        <f t="shared" si="18"/>
        <v>0</v>
      </c>
      <c r="AE19" s="174">
        <f t="shared" si="18"/>
        <v>0</v>
      </c>
      <c r="AF19" s="174">
        <f t="shared" si="18"/>
        <v>0</v>
      </c>
      <c r="AG19" s="174">
        <f t="shared" si="18"/>
        <v>0</v>
      </c>
      <c r="AH19" s="175">
        <f t="shared" si="18"/>
        <v>0</v>
      </c>
      <c r="AI19" s="173"/>
      <c r="AJ19" s="174"/>
      <c r="AK19" s="174"/>
      <c r="AL19" s="174"/>
      <c r="AM19" s="174"/>
      <c r="AN19" s="174"/>
      <c r="AO19" s="174"/>
      <c r="AP19" s="175"/>
      <c r="AQ19" s="176"/>
      <c r="AR19" s="177"/>
      <c r="AS19" s="177"/>
      <c r="AT19" s="177"/>
      <c r="AU19" s="177"/>
      <c r="AV19" s="177"/>
      <c r="AW19" s="177"/>
      <c r="AX19" s="178"/>
      <c r="AY19" s="176"/>
      <c r="AZ19" s="177"/>
      <c r="BA19" s="177"/>
      <c r="BB19" s="177"/>
      <c r="BC19" s="177"/>
      <c r="BD19" s="177"/>
      <c r="BE19" s="177"/>
      <c r="BF19" s="178"/>
      <c r="BG19" s="173"/>
      <c r="BH19" s="174"/>
      <c r="BI19" s="174"/>
      <c r="BJ19" s="174"/>
      <c r="BK19" s="174"/>
      <c r="BL19" s="174"/>
      <c r="BM19" s="174"/>
      <c r="BN19" s="175"/>
      <c r="BO19" s="173">
        <f t="shared" ref="BO19:CD19" si="19">SUM(BO20:BO27)</f>
        <v>0</v>
      </c>
      <c r="BP19" s="174">
        <f t="shared" si="19"/>
        <v>0</v>
      </c>
      <c r="BQ19" s="174">
        <f t="shared" si="19"/>
        <v>0</v>
      </c>
      <c r="BR19" s="174">
        <f t="shared" si="19"/>
        <v>0</v>
      </c>
      <c r="BS19" s="174">
        <f t="shared" si="19"/>
        <v>0</v>
      </c>
      <c r="BT19" s="174">
        <f t="shared" si="19"/>
        <v>0</v>
      </c>
      <c r="BU19" s="174">
        <f t="shared" si="19"/>
        <v>0</v>
      </c>
      <c r="BV19" s="175">
        <f t="shared" si="19"/>
        <v>0</v>
      </c>
      <c r="BW19" s="173">
        <f>SUM(BW20:BW27)</f>
        <v>0</v>
      </c>
      <c r="BX19" s="174">
        <f t="shared" si="19"/>
        <v>0</v>
      </c>
      <c r="BY19" s="174">
        <f t="shared" si="19"/>
        <v>0</v>
      </c>
      <c r="BZ19" s="174">
        <f t="shared" si="19"/>
        <v>0</v>
      </c>
      <c r="CA19" s="174">
        <f t="shared" si="19"/>
        <v>0</v>
      </c>
      <c r="CB19" s="174">
        <f t="shared" si="19"/>
        <v>0</v>
      </c>
      <c r="CC19" s="174">
        <f t="shared" si="19"/>
        <v>0</v>
      </c>
      <c r="CD19" s="175">
        <f t="shared" si="19"/>
        <v>0</v>
      </c>
      <c r="CE19" s="279"/>
      <c r="CF19" s="280"/>
      <c r="CG19" s="280"/>
      <c r="CH19" s="280"/>
      <c r="CI19" s="280"/>
      <c r="CJ19" s="280"/>
      <c r="CK19" s="280"/>
      <c r="CL19" s="281"/>
      <c r="CM19" s="173"/>
      <c r="CN19" s="174"/>
      <c r="CO19" s="174"/>
      <c r="CP19" s="174"/>
      <c r="CQ19" s="174"/>
      <c r="CR19" s="174"/>
      <c r="CS19" s="174"/>
      <c r="CT19" s="175"/>
      <c r="CU19" s="173"/>
      <c r="CV19" s="174"/>
      <c r="CW19" s="174"/>
      <c r="CX19" s="174"/>
      <c r="CY19" s="174"/>
      <c r="CZ19" s="174"/>
      <c r="DA19" s="174"/>
      <c r="DB19" s="175"/>
      <c r="DC19" s="182"/>
      <c r="DD19" s="183"/>
      <c r="DE19" s="183"/>
      <c r="DF19" s="183"/>
      <c r="DG19" s="183"/>
      <c r="DH19" s="183"/>
      <c r="DI19" s="183"/>
      <c r="DJ19" s="183"/>
      <c r="DK19" s="184"/>
      <c r="DL19" s="215"/>
      <c r="DM19" s="216"/>
      <c r="DN19" s="216"/>
      <c r="DO19" s="216"/>
      <c r="DP19" s="216"/>
      <c r="DQ19" s="216"/>
      <c r="DR19" s="216"/>
      <c r="DS19" s="217"/>
      <c r="DU19" s="188"/>
      <c r="DV19" s="188"/>
      <c r="DW19" s="188"/>
      <c r="DX19" s="188"/>
      <c r="DY19" s="188"/>
      <c r="DZ19" s="188"/>
      <c r="EA19" s="188"/>
      <c r="EB19" s="189"/>
      <c r="EC19" s="219"/>
    </row>
    <row r="20" spans="2:134" s="104" customFormat="1" ht="13.5">
      <c r="B20" s="282" t="s">
        <v>209</v>
      </c>
      <c r="C20" s="283"/>
      <c r="D20" s="255"/>
      <c r="E20" s="255"/>
      <c r="F20" s="284"/>
      <c r="G20" s="284"/>
      <c r="H20" s="252"/>
      <c r="I20" s="252"/>
      <c r="J20" s="284"/>
      <c r="K20" s="194" t="str">
        <f t="shared" ref="K20:R27" si="20">IFERROR(S20/S$19," ")</f>
        <v xml:space="preserve"> </v>
      </c>
      <c r="L20" s="195" t="str">
        <f t="shared" si="20"/>
        <v xml:space="preserve"> </v>
      </c>
      <c r="M20" s="195" t="str">
        <f t="shared" si="20"/>
        <v xml:space="preserve"> </v>
      </c>
      <c r="N20" s="195" t="str">
        <f t="shared" si="20"/>
        <v xml:space="preserve"> </v>
      </c>
      <c r="O20" s="195" t="str">
        <f t="shared" si="20"/>
        <v xml:space="preserve"> </v>
      </c>
      <c r="P20" s="195" t="str">
        <f t="shared" si="20"/>
        <v xml:space="preserve"> </v>
      </c>
      <c r="Q20" s="195" t="str">
        <f t="shared" si="20"/>
        <v xml:space="preserve"> </v>
      </c>
      <c r="R20" s="196" t="str">
        <f t="shared" si="20"/>
        <v xml:space="preserve"> </v>
      </c>
      <c r="S20" s="206"/>
      <c r="T20" s="207"/>
      <c r="U20" s="207"/>
      <c r="V20" s="207"/>
      <c r="W20" s="207"/>
      <c r="X20" s="207"/>
      <c r="Y20" s="207"/>
      <c r="Z20" s="208"/>
      <c r="AA20" s="206"/>
      <c r="AB20" s="207"/>
      <c r="AC20" s="207"/>
      <c r="AD20" s="207"/>
      <c r="AE20" s="207"/>
      <c r="AF20" s="207"/>
      <c r="AG20" s="207"/>
      <c r="AH20" s="208"/>
      <c r="AI20" s="206"/>
      <c r="AJ20" s="207"/>
      <c r="AK20" s="207"/>
      <c r="AL20" s="207"/>
      <c r="AM20" s="207"/>
      <c r="AN20" s="207"/>
      <c r="AO20" s="207"/>
      <c r="AP20" s="208"/>
      <c r="AQ20" s="285"/>
      <c r="AR20" s="286"/>
      <c r="AS20" s="286"/>
      <c r="AT20" s="286"/>
      <c r="AU20" s="286"/>
      <c r="AV20" s="286"/>
      <c r="AW20" s="286"/>
      <c r="AX20" s="287"/>
      <c r="AY20" s="285"/>
      <c r="AZ20" s="286"/>
      <c r="BA20" s="286"/>
      <c r="BB20" s="286"/>
      <c r="BC20" s="286"/>
      <c r="BD20" s="286"/>
      <c r="BE20" s="286"/>
      <c r="BF20" s="287"/>
      <c r="BG20" s="206">
        <f t="shared" si="13"/>
        <v>0</v>
      </c>
      <c r="BH20" s="207">
        <f t="shared" si="13"/>
        <v>0</v>
      </c>
      <c r="BI20" s="207">
        <f t="shared" si="13"/>
        <v>0</v>
      </c>
      <c r="BJ20" s="207">
        <f t="shared" si="13"/>
        <v>0</v>
      </c>
      <c r="BK20" s="207">
        <f t="shared" si="13"/>
        <v>0</v>
      </c>
      <c r="BL20" s="207">
        <f t="shared" si="13"/>
        <v>0</v>
      </c>
      <c r="BM20" s="207">
        <f t="shared" si="13"/>
        <v>0</v>
      </c>
      <c r="BN20" s="208">
        <f t="shared" si="13"/>
        <v>0</v>
      </c>
      <c r="BO20" s="206">
        <f t="shared" ref="BO20:BO27" si="21">AA20*BG20</f>
        <v>0</v>
      </c>
      <c r="BP20" s="207">
        <f t="shared" ref="BP20:BV27" si="22">AB20*BH20</f>
        <v>0</v>
      </c>
      <c r="BQ20" s="207">
        <f t="shared" si="22"/>
        <v>0</v>
      </c>
      <c r="BR20" s="207">
        <f t="shared" si="22"/>
        <v>0</v>
      </c>
      <c r="BS20" s="207">
        <f t="shared" si="22"/>
        <v>0</v>
      </c>
      <c r="BT20" s="207">
        <f t="shared" si="22"/>
        <v>0</v>
      </c>
      <c r="BU20" s="207">
        <f t="shared" si="22"/>
        <v>0</v>
      </c>
      <c r="BV20" s="208">
        <f t="shared" si="22"/>
        <v>0</v>
      </c>
      <c r="BW20" s="206">
        <f t="shared" ref="BW20:CD27" si="23">AI20*AA20</f>
        <v>0</v>
      </c>
      <c r="BX20" s="207">
        <f t="shared" si="23"/>
        <v>0</v>
      </c>
      <c r="BY20" s="207">
        <f t="shared" si="23"/>
        <v>0</v>
      </c>
      <c r="BZ20" s="207">
        <f t="shared" si="23"/>
        <v>0</v>
      </c>
      <c r="CA20" s="207">
        <f t="shared" si="23"/>
        <v>0</v>
      </c>
      <c r="CB20" s="207">
        <f t="shared" si="23"/>
        <v>0</v>
      </c>
      <c r="CC20" s="207">
        <f t="shared" si="23"/>
        <v>0</v>
      </c>
      <c r="CD20" s="208">
        <f t="shared" si="23"/>
        <v>0</v>
      </c>
      <c r="CE20" s="212" t="s">
        <v>218</v>
      </c>
      <c r="CF20" s="213"/>
      <c r="CG20" s="213"/>
      <c r="CH20" s="213"/>
      <c r="CI20" s="213"/>
      <c r="CJ20" s="213"/>
      <c r="CK20" s="213"/>
      <c r="CL20" s="214"/>
      <c r="CM20" s="234"/>
      <c r="CN20" s="235"/>
      <c r="CO20" s="235"/>
      <c r="CP20" s="235"/>
      <c r="CQ20" s="235"/>
      <c r="CR20" s="235"/>
      <c r="CS20" s="235"/>
      <c r="CT20" s="236"/>
      <c r="CU20" s="212" t="s">
        <v>210</v>
      </c>
      <c r="CV20" s="213"/>
      <c r="CW20" s="213"/>
      <c r="CX20" s="213"/>
      <c r="CY20" s="213"/>
      <c r="CZ20" s="213"/>
      <c r="DA20" s="213"/>
      <c r="DB20" s="214"/>
      <c r="DC20" s="182"/>
      <c r="DD20" s="183"/>
      <c r="DE20" s="183"/>
      <c r="DF20" s="183"/>
      <c r="DG20" s="183"/>
      <c r="DH20" s="183"/>
      <c r="DI20" s="183"/>
      <c r="DJ20" s="183"/>
      <c r="DK20" s="184"/>
      <c r="DL20" s="215"/>
      <c r="DM20" s="216"/>
      <c r="DN20" s="216"/>
      <c r="DO20" s="216"/>
      <c r="DP20" s="216"/>
      <c r="DQ20" s="216"/>
      <c r="DR20" s="216"/>
      <c r="DS20" s="217"/>
      <c r="DU20" s="288">
        <f t="shared" ref="DU20:EB27" si="24">DU11</f>
        <v>269.05</v>
      </c>
      <c r="DV20" s="288">
        <f t="shared" si="24"/>
        <v>287.89</v>
      </c>
      <c r="DW20" s="288">
        <f t="shared" si="24"/>
        <v>308.04000000000002</v>
      </c>
      <c r="DX20" s="288">
        <f t="shared" si="24"/>
        <v>329.6</v>
      </c>
      <c r="DY20" s="288">
        <f t="shared" si="24"/>
        <v>352.67</v>
      </c>
      <c r="DZ20" s="288">
        <f t="shared" si="24"/>
        <v>377.36</v>
      </c>
      <c r="EA20" s="288">
        <f t="shared" si="24"/>
        <v>403.77</v>
      </c>
      <c r="EB20" s="288">
        <f t="shared" si="24"/>
        <v>432.04</v>
      </c>
      <c r="EC20" s="124"/>
    </row>
    <row r="21" spans="2:134" s="104" customFormat="1" ht="13.5">
      <c r="B21" s="282" t="s">
        <v>211</v>
      </c>
      <c r="C21" s="283"/>
      <c r="D21" s="255"/>
      <c r="E21" s="255"/>
      <c r="F21" s="284"/>
      <c r="G21" s="284"/>
      <c r="H21" s="252"/>
      <c r="I21" s="252"/>
      <c r="J21" s="284"/>
      <c r="K21" s="220" t="str">
        <f t="shared" si="20"/>
        <v xml:space="preserve"> </v>
      </c>
      <c r="L21" s="221" t="str">
        <f t="shared" si="20"/>
        <v xml:space="preserve"> </v>
      </c>
      <c r="M21" s="221" t="str">
        <f t="shared" si="20"/>
        <v xml:space="preserve"> </v>
      </c>
      <c r="N21" s="221" t="str">
        <f t="shared" si="20"/>
        <v xml:space="preserve"> </v>
      </c>
      <c r="O21" s="221" t="str">
        <f t="shared" si="20"/>
        <v xml:space="preserve"> </v>
      </c>
      <c r="P21" s="221" t="str">
        <f t="shared" si="20"/>
        <v xml:space="preserve"> </v>
      </c>
      <c r="Q21" s="221" t="str">
        <f t="shared" si="20"/>
        <v xml:space="preserve"> </v>
      </c>
      <c r="R21" s="222" t="str">
        <f t="shared" si="20"/>
        <v xml:space="preserve"> </v>
      </c>
      <c r="S21" s="206"/>
      <c r="T21" s="207"/>
      <c r="U21" s="207"/>
      <c r="V21" s="207"/>
      <c r="W21" s="207"/>
      <c r="X21" s="207"/>
      <c r="Y21" s="207"/>
      <c r="Z21" s="208"/>
      <c r="AA21" s="206"/>
      <c r="AB21" s="207"/>
      <c r="AC21" s="207"/>
      <c r="AD21" s="207"/>
      <c r="AE21" s="207"/>
      <c r="AF21" s="207"/>
      <c r="AG21" s="207"/>
      <c r="AH21" s="208"/>
      <c r="AI21" s="206"/>
      <c r="AJ21" s="207"/>
      <c r="AK21" s="207"/>
      <c r="AL21" s="207"/>
      <c r="AM21" s="207"/>
      <c r="AN21" s="207"/>
      <c r="AO21" s="207"/>
      <c r="AP21" s="208"/>
      <c r="AQ21" s="285"/>
      <c r="AR21" s="286"/>
      <c r="AS21" s="286"/>
      <c r="AT21" s="286"/>
      <c r="AU21" s="286"/>
      <c r="AV21" s="286"/>
      <c r="AW21" s="286"/>
      <c r="AX21" s="287"/>
      <c r="AY21" s="285"/>
      <c r="AZ21" s="286"/>
      <c r="BA21" s="286"/>
      <c r="BB21" s="286"/>
      <c r="BC21" s="286"/>
      <c r="BD21" s="286"/>
      <c r="BE21" s="286"/>
      <c r="BF21" s="287"/>
      <c r="BG21" s="206">
        <f t="shared" si="13"/>
        <v>0</v>
      </c>
      <c r="BH21" s="207">
        <f t="shared" si="13"/>
        <v>0</v>
      </c>
      <c r="BI21" s="207">
        <f t="shared" si="13"/>
        <v>0</v>
      </c>
      <c r="BJ21" s="207">
        <f t="shared" si="13"/>
        <v>0</v>
      </c>
      <c r="BK21" s="207">
        <f t="shared" si="13"/>
        <v>0</v>
      </c>
      <c r="BL21" s="207">
        <f t="shared" si="13"/>
        <v>0</v>
      </c>
      <c r="BM21" s="207">
        <f t="shared" si="13"/>
        <v>0</v>
      </c>
      <c r="BN21" s="208">
        <f t="shared" si="13"/>
        <v>0</v>
      </c>
      <c r="BO21" s="206">
        <f t="shared" si="21"/>
        <v>0</v>
      </c>
      <c r="BP21" s="207">
        <f t="shared" si="22"/>
        <v>0</v>
      </c>
      <c r="BQ21" s="207">
        <f t="shared" si="22"/>
        <v>0</v>
      </c>
      <c r="BR21" s="207">
        <f t="shared" si="22"/>
        <v>0</v>
      </c>
      <c r="BS21" s="207">
        <f t="shared" si="22"/>
        <v>0</v>
      </c>
      <c r="BT21" s="207">
        <f t="shared" si="22"/>
        <v>0</v>
      </c>
      <c r="BU21" s="207">
        <f t="shared" si="22"/>
        <v>0</v>
      </c>
      <c r="BV21" s="208">
        <f t="shared" si="22"/>
        <v>0</v>
      </c>
      <c r="BW21" s="206">
        <f t="shared" si="23"/>
        <v>0</v>
      </c>
      <c r="BX21" s="207">
        <f t="shared" si="23"/>
        <v>0</v>
      </c>
      <c r="BY21" s="207">
        <f t="shared" si="23"/>
        <v>0</v>
      </c>
      <c r="BZ21" s="207">
        <f t="shared" si="23"/>
        <v>0</v>
      </c>
      <c r="CA21" s="207">
        <f t="shared" si="23"/>
        <v>0</v>
      </c>
      <c r="CB21" s="207">
        <f t="shared" si="23"/>
        <v>0</v>
      </c>
      <c r="CC21" s="207">
        <f t="shared" si="23"/>
        <v>0</v>
      </c>
      <c r="CD21" s="208">
        <f t="shared" si="23"/>
        <v>0</v>
      </c>
      <c r="CE21" s="237"/>
      <c r="CF21" s="213"/>
      <c r="CG21" s="213"/>
      <c r="CH21" s="213"/>
      <c r="CI21" s="213"/>
      <c r="CJ21" s="213"/>
      <c r="CK21" s="213"/>
      <c r="CL21" s="214"/>
      <c r="CM21" s="234"/>
      <c r="CN21" s="235"/>
      <c r="CO21" s="235"/>
      <c r="CP21" s="235"/>
      <c r="CQ21" s="235"/>
      <c r="CR21" s="235"/>
      <c r="CS21" s="235"/>
      <c r="CT21" s="236"/>
      <c r="CU21" s="237"/>
      <c r="CV21" s="213"/>
      <c r="CW21" s="213"/>
      <c r="CX21" s="213"/>
      <c r="CY21" s="213"/>
      <c r="CZ21" s="213"/>
      <c r="DA21" s="213"/>
      <c r="DB21" s="214"/>
      <c r="DC21" s="182"/>
      <c r="DD21" s="183"/>
      <c r="DE21" s="183"/>
      <c r="DF21" s="183"/>
      <c r="DG21" s="183"/>
      <c r="DH21" s="183"/>
      <c r="DI21" s="183"/>
      <c r="DJ21" s="183"/>
      <c r="DK21" s="184"/>
      <c r="DL21" s="215"/>
      <c r="DM21" s="216"/>
      <c r="DN21" s="216"/>
      <c r="DO21" s="216"/>
      <c r="DP21" s="216"/>
      <c r="DQ21" s="216"/>
      <c r="DR21" s="216"/>
      <c r="DS21" s="217"/>
      <c r="DU21" s="288">
        <f t="shared" si="24"/>
        <v>0</v>
      </c>
      <c r="DV21" s="288">
        <f t="shared" si="24"/>
        <v>0</v>
      </c>
      <c r="DW21" s="288">
        <f t="shared" si="24"/>
        <v>0</v>
      </c>
      <c r="DX21" s="288">
        <f t="shared" si="24"/>
        <v>0</v>
      </c>
      <c r="DY21" s="288">
        <f t="shared" si="24"/>
        <v>0</v>
      </c>
      <c r="DZ21" s="288">
        <f t="shared" si="24"/>
        <v>0</v>
      </c>
      <c r="EA21" s="288">
        <f t="shared" si="24"/>
        <v>0</v>
      </c>
      <c r="EB21" s="288">
        <f t="shared" si="24"/>
        <v>0</v>
      </c>
      <c r="EC21" s="124"/>
    </row>
    <row r="22" spans="2:134" s="104" customFormat="1" ht="13.5">
      <c r="B22" s="282" t="s">
        <v>212</v>
      </c>
      <c r="C22" s="283"/>
      <c r="D22" s="255"/>
      <c r="E22" s="255"/>
      <c r="F22" s="284"/>
      <c r="G22" s="284"/>
      <c r="H22" s="252"/>
      <c r="I22" s="252"/>
      <c r="J22" s="284"/>
      <c r="K22" s="220" t="str">
        <f t="shared" si="20"/>
        <v xml:space="preserve"> </v>
      </c>
      <c r="L22" s="221" t="str">
        <f t="shared" si="20"/>
        <v xml:space="preserve"> </v>
      </c>
      <c r="M22" s="221" t="str">
        <f t="shared" si="20"/>
        <v xml:space="preserve"> </v>
      </c>
      <c r="N22" s="221" t="str">
        <f t="shared" si="20"/>
        <v xml:space="preserve"> </v>
      </c>
      <c r="O22" s="221" t="str">
        <f t="shared" si="20"/>
        <v xml:space="preserve"> </v>
      </c>
      <c r="P22" s="221" t="str">
        <f t="shared" si="20"/>
        <v xml:space="preserve"> </v>
      </c>
      <c r="Q22" s="221" t="str">
        <f t="shared" si="20"/>
        <v xml:space="preserve"> </v>
      </c>
      <c r="R22" s="222" t="str">
        <f t="shared" si="20"/>
        <v xml:space="preserve"> </v>
      </c>
      <c r="S22" s="206"/>
      <c r="T22" s="207"/>
      <c r="U22" s="207"/>
      <c r="V22" s="207"/>
      <c r="W22" s="207"/>
      <c r="X22" s="207"/>
      <c r="Y22" s="207"/>
      <c r="Z22" s="208"/>
      <c r="AA22" s="206"/>
      <c r="AB22" s="207"/>
      <c r="AC22" s="207"/>
      <c r="AD22" s="207"/>
      <c r="AE22" s="207"/>
      <c r="AF22" s="207"/>
      <c r="AG22" s="207"/>
      <c r="AH22" s="208"/>
      <c r="AI22" s="206"/>
      <c r="AJ22" s="207"/>
      <c r="AK22" s="207"/>
      <c r="AL22" s="207"/>
      <c r="AM22" s="207"/>
      <c r="AN22" s="207"/>
      <c r="AO22" s="207"/>
      <c r="AP22" s="208"/>
      <c r="AQ22" s="285"/>
      <c r="AR22" s="286"/>
      <c r="AS22" s="286"/>
      <c r="AT22" s="286"/>
      <c r="AU22" s="286"/>
      <c r="AV22" s="286"/>
      <c r="AW22" s="286"/>
      <c r="AX22" s="287"/>
      <c r="AY22" s="285"/>
      <c r="AZ22" s="286"/>
      <c r="BA22" s="286"/>
      <c r="BB22" s="286"/>
      <c r="BC22" s="286"/>
      <c r="BD22" s="286"/>
      <c r="BE22" s="286"/>
      <c r="BF22" s="287"/>
      <c r="BG22" s="206">
        <f t="shared" si="13"/>
        <v>0</v>
      </c>
      <c r="BH22" s="207">
        <f t="shared" si="13"/>
        <v>0</v>
      </c>
      <c r="BI22" s="207">
        <f t="shared" si="13"/>
        <v>0</v>
      </c>
      <c r="BJ22" s="207">
        <f t="shared" si="13"/>
        <v>0</v>
      </c>
      <c r="BK22" s="207">
        <f t="shared" si="13"/>
        <v>0</v>
      </c>
      <c r="BL22" s="207">
        <f t="shared" si="13"/>
        <v>0</v>
      </c>
      <c r="BM22" s="207">
        <f t="shared" si="13"/>
        <v>0</v>
      </c>
      <c r="BN22" s="208">
        <f t="shared" si="13"/>
        <v>0</v>
      </c>
      <c r="BO22" s="206">
        <f t="shared" si="21"/>
        <v>0</v>
      </c>
      <c r="BP22" s="207">
        <f t="shared" si="22"/>
        <v>0</v>
      </c>
      <c r="BQ22" s="207">
        <f t="shared" si="22"/>
        <v>0</v>
      </c>
      <c r="BR22" s="207">
        <f t="shared" si="22"/>
        <v>0</v>
      </c>
      <c r="BS22" s="207">
        <f t="shared" si="22"/>
        <v>0</v>
      </c>
      <c r="BT22" s="207">
        <f t="shared" si="22"/>
        <v>0</v>
      </c>
      <c r="BU22" s="207">
        <f t="shared" si="22"/>
        <v>0</v>
      </c>
      <c r="BV22" s="208">
        <f t="shared" si="22"/>
        <v>0</v>
      </c>
      <c r="BW22" s="206">
        <f t="shared" si="23"/>
        <v>0</v>
      </c>
      <c r="BX22" s="207">
        <f t="shared" si="23"/>
        <v>0</v>
      </c>
      <c r="BY22" s="207">
        <f t="shared" si="23"/>
        <v>0</v>
      </c>
      <c r="BZ22" s="207">
        <f t="shared" si="23"/>
        <v>0</v>
      </c>
      <c r="CA22" s="207">
        <f t="shared" si="23"/>
        <v>0</v>
      </c>
      <c r="CB22" s="207">
        <f t="shared" si="23"/>
        <v>0</v>
      </c>
      <c r="CC22" s="207">
        <f t="shared" si="23"/>
        <v>0</v>
      </c>
      <c r="CD22" s="208">
        <f t="shared" si="23"/>
        <v>0</v>
      </c>
      <c r="CE22" s="289"/>
      <c r="CF22" s="289"/>
      <c r="CG22" s="289"/>
      <c r="CH22" s="289"/>
      <c r="CI22" s="289"/>
      <c r="CJ22" s="289"/>
      <c r="CK22" s="289"/>
      <c r="CL22" s="289"/>
      <c r="CM22" s="234"/>
      <c r="CN22" s="235"/>
      <c r="CO22" s="235"/>
      <c r="CP22" s="235"/>
      <c r="CQ22" s="235"/>
      <c r="CR22" s="235"/>
      <c r="CS22" s="235"/>
      <c r="CT22" s="236"/>
      <c r="CU22" s="237"/>
      <c r="CV22" s="213"/>
      <c r="CW22" s="213"/>
      <c r="CX22" s="213"/>
      <c r="CY22" s="213"/>
      <c r="CZ22" s="213"/>
      <c r="DA22" s="213"/>
      <c r="DB22" s="214"/>
      <c r="DC22" s="182"/>
      <c r="DD22" s="183"/>
      <c r="DE22" s="183"/>
      <c r="DF22" s="183"/>
      <c r="DG22" s="183"/>
      <c r="DH22" s="183"/>
      <c r="DI22" s="183"/>
      <c r="DJ22" s="183"/>
      <c r="DK22" s="184"/>
      <c r="DL22" s="215"/>
      <c r="DM22" s="216"/>
      <c r="DN22" s="216"/>
      <c r="DO22" s="216"/>
      <c r="DP22" s="216"/>
      <c r="DQ22" s="216"/>
      <c r="DR22" s="216"/>
      <c r="DS22" s="217"/>
      <c r="DU22" s="288">
        <f t="shared" si="24"/>
        <v>0</v>
      </c>
      <c r="DV22" s="288">
        <f t="shared" si="24"/>
        <v>0</v>
      </c>
      <c r="DW22" s="288">
        <f t="shared" si="24"/>
        <v>0</v>
      </c>
      <c r="DX22" s="288">
        <f t="shared" si="24"/>
        <v>0</v>
      </c>
      <c r="DY22" s="288">
        <f t="shared" si="24"/>
        <v>0</v>
      </c>
      <c r="DZ22" s="288">
        <f t="shared" si="24"/>
        <v>0</v>
      </c>
      <c r="EA22" s="288">
        <f t="shared" si="24"/>
        <v>0</v>
      </c>
      <c r="EB22" s="288">
        <f t="shared" si="24"/>
        <v>0</v>
      </c>
      <c r="EC22" s="124"/>
    </row>
    <row r="23" spans="2:134" s="104" customFormat="1" ht="13.5">
      <c r="B23" s="282" t="s">
        <v>213</v>
      </c>
      <c r="C23" s="290"/>
      <c r="D23" s="291"/>
      <c r="E23" s="291"/>
      <c r="F23" s="292"/>
      <c r="G23" s="292"/>
      <c r="H23" s="293"/>
      <c r="I23" s="293"/>
      <c r="J23" s="292"/>
      <c r="K23" s="220" t="str">
        <f t="shared" si="20"/>
        <v xml:space="preserve"> </v>
      </c>
      <c r="L23" s="221" t="str">
        <f t="shared" si="20"/>
        <v xml:space="preserve"> </v>
      </c>
      <c r="M23" s="221" t="str">
        <f t="shared" si="20"/>
        <v xml:space="preserve"> </v>
      </c>
      <c r="N23" s="221" t="str">
        <f t="shared" si="20"/>
        <v xml:space="preserve"> </v>
      </c>
      <c r="O23" s="221" t="str">
        <f t="shared" si="20"/>
        <v xml:space="preserve"> </v>
      </c>
      <c r="P23" s="221" t="str">
        <f t="shared" si="20"/>
        <v xml:space="preserve"> </v>
      </c>
      <c r="Q23" s="221" t="str">
        <f t="shared" si="20"/>
        <v xml:space="preserve"> </v>
      </c>
      <c r="R23" s="222" t="str">
        <f t="shared" si="20"/>
        <v xml:space="preserve"> </v>
      </c>
      <c r="S23" s="239"/>
      <c r="T23" s="240"/>
      <c r="U23" s="240"/>
      <c r="V23" s="240"/>
      <c r="W23" s="240"/>
      <c r="X23" s="240"/>
      <c r="Y23" s="240"/>
      <c r="Z23" s="241"/>
      <c r="AA23" s="239"/>
      <c r="AB23" s="240"/>
      <c r="AC23" s="240"/>
      <c r="AD23" s="240"/>
      <c r="AE23" s="240"/>
      <c r="AF23" s="240"/>
      <c r="AG23" s="240"/>
      <c r="AH23" s="241"/>
      <c r="AI23" s="239"/>
      <c r="AJ23" s="240"/>
      <c r="AK23" s="240"/>
      <c r="AL23" s="240"/>
      <c r="AM23" s="240"/>
      <c r="AN23" s="240"/>
      <c r="AO23" s="240"/>
      <c r="AP23" s="241"/>
      <c r="AQ23" s="294"/>
      <c r="AR23" s="295"/>
      <c r="AS23" s="295"/>
      <c r="AT23" s="295"/>
      <c r="AU23" s="295"/>
      <c r="AV23" s="295"/>
      <c r="AW23" s="295"/>
      <c r="AX23" s="296"/>
      <c r="AY23" s="294"/>
      <c r="AZ23" s="295"/>
      <c r="BA23" s="295"/>
      <c r="BB23" s="295"/>
      <c r="BC23" s="295"/>
      <c r="BD23" s="295"/>
      <c r="BE23" s="295"/>
      <c r="BF23" s="296"/>
      <c r="BG23" s="206">
        <f t="shared" si="13"/>
        <v>0</v>
      </c>
      <c r="BH23" s="207">
        <f t="shared" si="13"/>
        <v>0</v>
      </c>
      <c r="BI23" s="207">
        <f t="shared" si="13"/>
        <v>0</v>
      </c>
      <c r="BJ23" s="207">
        <f t="shared" si="13"/>
        <v>0</v>
      </c>
      <c r="BK23" s="207">
        <f t="shared" si="13"/>
        <v>0</v>
      </c>
      <c r="BL23" s="207">
        <f t="shared" si="13"/>
        <v>0</v>
      </c>
      <c r="BM23" s="207">
        <f t="shared" si="13"/>
        <v>0</v>
      </c>
      <c r="BN23" s="208">
        <f t="shared" si="13"/>
        <v>0</v>
      </c>
      <c r="BO23" s="206">
        <f t="shared" si="21"/>
        <v>0</v>
      </c>
      <c r="BP23" s="207">
        <f t="shared" si="22"/>
        <v>0</v>
      </c>
      <c r="BQ23" s="207">
        <f t="shared" si="22"/>
        <v>0</v>
      </c>
      <c r="BR23" s="207">
        <f t="shared" si="22"/>
        <v>0</v>
      </c>
      <c r="BS23" s="207">
        <f t="shared" si="22"/>
        <v>0</v>
      </c>
      <c r="BT23" s="207">
        <f t="shared" si="22"/>
        <v>0</v>
      </c>
      <c r="BU23" s="207">
        <f t="shared" si="22"/>
        <v>0</v>
      </c>
      <c r="BV23" s="208">
        <f t="shared" si="22"/>
        <v>0</v>
      </c>
      <c r="BW23" s="206">
        <f t="shared" si="23"/>
        <v>0</v>
      </c>
      <c r="BX23" s="207">
        <f t="shared" si="23"/>
        <v>0</v>
      </c>
      <c r="BY23" s="207">
        <f t="shared" si="23"/>
        <v>0</v>
      </c>
      <c r="BZ23" s="207">
        <f t="shared" si="23"/>
        <v>0</v>
      </c>
      <c r="CA23" s="207">
        <f t="shared" si="23"/>
        <v>0</v>
      </c>
      <c r="CB23" s="207">
        <f t="shared" si="23"/>
        <v>0</v>
      </c>
      <c r="CC23" s="207">
        <f t="shared" si="23"/>
        <v>0</v>
      </c>
      <c r="CD23" s="208">
        <f t="shared" si="23"/>
        <v>0</v>
      </c>
      <c r="CE23" s="237"/>
      <c r="CF23" s="213"/>
      <c r="CG23" s="213"/>
      <c r="CH23" s="213"/>
      <c r="CI23" s="213"/>
      <c r="CJ23" s="213"/>
      <c r="CK23" s="213"/>
      <c r="CL23" s="214"/>
      <c r="CM23" s="234"/>
      <c r="CN23" s="235"/>
      <c r="CO23" s="235"/>
      <c r="CP23" s="235"/>
      <c r="CQ23" s="235"/>
      <c r="CR23" s="235"/>
      <c r="CS23" s="235"/>
      <c r="CT23" s="236"/>
      <c r="CU23" s="237"/>
      <c r="CV23" s="213"/>
      <c r="CW23" s="213"/>
      <c r="CX23" s="213"/>
      <c r="CY23" s="213"/>
      <c r="CZ23" s="213"/>
      <c r="DA23" s="213"/>
      <c r="DB23" s="214"/>
      <c r="DC23" s="182"/>
      <c r="DD23" s="183"/>
      <c r="DE23" s="183"/>
      <c r="DF23" s="183"/>
      <c r="DG23" s="183"/>
      <c r="DH23" s="183"/>
      <c r="DI23" s="183"/>
      <c r="DJ23" s="183"/>
      <c r="DK23" s="184"/>
      <c r="DL23" s="215"/>
      <c r="DM23" s="216"/>
      <c r="DN23" s="216"/>
      <c r="DO23" s="216"/>
      <c r="DP23" s="216"/>
      <c r="DQ23" s="216"/>
      <c r="DR23" s="216"/>
      <c r="DS23" s="217"/>
      <c r="DU23" s="288">
        <f t="shared" si="24"/>
        <v>0</v>
      </c>
      <c r="DV23" s="288">
        <f t="shared" si="24"/>
        <v>0</v>
      </c>
      <c r="DW23" s="288">
        <f t="shared" si="24"/>
        <v>0</v>
      </c>
      <c r="DX23" s="288">
        <f t="shared" si="24"/>
        <v>0</v>
      </c>
      <c r="DY23" s="288">
        <f t="shared" si="24"/>
        <v>0</v>
      </c>
      <c r="DZ23" s="288">
        <f t="shared" si="24"/>
        <v>0</v>
      </c>
      <c r="EA23" s="288">
        <f t="shared" si="24"/>
        <v>0</v>
      </c>
      <c r="EB23" s="288">
        <f t="shared" si="24"/>
        <v>0</v>
      </c>
      <c r="EC23" s="124"/>
    </row>
    <row r="24" spans="2:134" s="104" customFormat="1" ht="13.5">
      <c r="B24" s="282" t="s">
        <v>214</v>
      </c>
      <c r="C24" s="290"/>
      <c r="D24" s="291"/>
      <c r="E24" s="291"/>
      <c r="F24" s="292"/>
      <c r="G24" s="292"/>
      <c r="H24" s="293"/>
      <c r="I24" s="293"/>
      <c r="J24" s="292"/>
      <c r="K24" s="220" t="str">
        <f t="shared" si="20"/>
        <v xml:space="preserve"> </v>
      </c>
      <c r="L24" s="221" t="str">
        <f t="shared" si="20"/>
        <v xml:space="preserve"> </v>
      </c>
      <c r="M24" s="221" t="str">
        <f t="shared" si="20"/>
        <v xml:space="preserve"> </v>
      </c>
      <c r="N24" s="221" t="str">
        <f t="shared" si="20"/>
        <v xml:space="preserve"> </v>
      </c>
      <c r="O24" s="221" t="str">
        <f t="shared" si="20"/>
        <v xml:space="preserve"> </v>
      </c>
      <c r="P24" s="221" t="str">
        <f t="shared" si="20"/>
        <v xml:space="preserve"> </v>
      </c>
      <c r="Q24" s="221" t="str">
        <f t="shared" si="20"/>
        <v xml:space="preserve"> </v>
      </c>
      <c r="R24" s="222" t="str">
        <f t="shared" si="20"/>
        <v xml:space="preserve"> </v>
      </c>
      <c r="S24" s="239"/>
      <c r="T24" s="240"/>
      <c r="U24" s="240"/>
      <c r="V24" s="240"/>
      <c r="W24" s="240"/>
      <c r="X24" s="240"/>
      <c r="Y24" s="240"/>
      <c r="Z24" s="241"/>
      <c r="AA24" s="239"/>
      <c r="AB24" s="240"/>
      <c r="AC24" s="240"/>
      <c r="AD24" s="240"/>
      <c r="AE24" s="240"/>
      <c r="AF24" s="240"/>
      <c r="AG24" s="240"/>
      <c r="AH24" s="241"/>
      <c r="AI24" s="239"/>
      <c r="AJ24" s="240"/>
      <c r="AK24" s="240"/>
      <c r="AL24" s="240"/>
      <c r="AM24" s="240"/>
      <c r="AN24" s="240"/>
      <c r="AO24" s="240"/>
      <c r="AP24" s="241"/>
      <c r="AQ24" s="294"/>
      <c r="AR24" s="295"/>
      <c r="AS24" s="295"/>
      <c r="AT24" s="295"/>
      <c r="AU24" s="295"/>
      <c r="AV24" s="295"/>
      <c r="AW24" s="295"/>
      <c r="AX24" s="296"/>
      <c r="AY24" s="294"/>
      <c r="AZ24" s="295"/>
      <c r="BA24" s="295"/>
      <c r="BB24" s="295"/>
      <c r="BC24" s="295"/>
      <c r="BD24" s="295"/>
      <c r="BE24" s="295"/>
      <c r="BF24" s="296"/>
      <c r="BG24" s="206">
        <f t="shared" si="13"/>
        <v>0</v>
      </c>
      <c r="BH24" s="207">
        <f t="shared" si="13"/>
        <v>0</v>
      </c>
      <c r="BI24" s="207">
        <f t="shared" si="13"/>
        <v>0</v>
      </c>
      <c r="BJ24" s="207">
        <f t="shared" si="13"/>
        <v>0</v>
      </c>
      <c r="BK24" s="207">
        <f t="shared" si="13"/>
        <v>0</v>
      </c>
      <c r="BL24" s="207">
        <f t="shared" si="13"/>
        <v>0</v>
      </c>
      <c r="BM24" s="207">
        <f t="shared" si="13"/>
        <v>0</v>
      </c>
      <c r="BN24" s="208">
        <f t="shared" si="13"/>
        <v>0</v>
      </c>
      <c r="BO24" s="206">
        <f t="shared" si="21"/>
        <v>0</v>
      </c>
      <c r="BP24" s="207">
        <f t="shared" si="22"/>
        <v>0</v>
      </c>
      <c r="BQ24" s="207">
        <f t="shared" si="22"/>
        <v>0</v>
      </c>
      <c r="BR24" s="207">
        <f t="shared" si="22"/>
        <v>0</v>
      </c>
      <c r="BS24" s="207">
        <f t="shared" si="22"/>
        <v>0</v>
      </c>
      <c r="BT24" s="207">
        <f t="shared" si="22"/>
        <v>0</v>
      </c>
      <c r="BU24" s="207">
        <f t="shared" si="22"/>
        <v>0</v>
      </c>
      <c r="BV24" s="208">
        <f t="shared" si="22"/>
        <v>0</v>
      </c>
      <c r="BW24" s="206">
        <f t="shared" si="23"/>
        <v>0</v>
      </c>
      <c r="BX24" s="207">
        <f t="shared" si="23"/>
        <v>0</v>
      </c>
      <c r="BY24" s="207">
        <f t="shared" si="23"/>
        <v>0</v>
      </c>
      <c r="BZ24" s="207">
        <f t="shared" si="23"/>
        <v>0</v>
      </c>
      <c r="CA24" s="207">
        <f t="shared" si="23"/>
        <v>0</v>
      </c>
      <c r="CB24" s="207">
        <f t="shared" si="23"/>
        <v>0</v>
      </c>
      <c r="CC24" s="207">
        <f t="shared" si="23"/>
        <v>0</v>
      </c>
      <c r="CD24" s="208">
        <f t="shared" si="23"/>
        <v>0</v>
      </c>
      <c r="CE24" s="237"/>
      <c r="CF24" s="213"/>
      <c r="CG24" s="213"/>
      <c r="CH24" s="213"/>
      <c r="CI24" s="213"/>
      <c r="CJ24" s="213"/>
      <c r="CK24" s="213"/>
      <c r="CL24" s="214"/>
      <c r="CM24" s="234"/>
      <c r="CN24" s="235"/>
      <c r="CO24" s="235"/>
      <c r="CP24" s="235"/>
      <c r="CQ24" s="235"/>
      <c r="CR24" s="235"/>
      <c r="CS24" s="235"/>
      <c r="CT24" s="236"/>
      <c r="CU24" s="237"/>
      <c r="CV24" s="213"/>
      <c r="CW24" s="213"/>
      <c r="CX24" s="213"/>
      <c r="CY24" s="213"/>
      <c r="CZ24" s="213"/>
      <c r="DA24" s="213"/>
      <c r="DB24" s="214"/>
      <c r="DC24" s="182"/>
      <c r="DD24" s="183"/>
      <c r="DE24" s="183"/>
      <c r="DF24" s="183"/>
      <c r="DG24" s="183"/>
      <c r="DH24" s="183"/>
      <c r="DI24" s="183"/>
      <c r="DJ24" s="183"/>
      <c r="DK24" s="184"/>
      <c r="DL24" s="215"/>
      <c r="DM24" s="216"/>
      <c r="DN24" s="216"/>
      <c r="DO24" s="216"/>
      <c r="DP24" s="216"/>
      <c r="DQ24" s="216"/>
      <c r="DR24" s="216"/>
      <c r="DS24" s="217"/>
      <c r="DU24" s="288">
        <f t="shared" si="24"/>
        <v>0</v>
      </c>
      <c r="DV24" s="288">
        <f t="shared" ref="DV24:EB24" si="25">DV17</f>
        <v>0</v>
      </c>
      <c r="DW24" s="288">
        <f t="shared" si="25"/>
        <v>0</v>
      </c>
      <c r="DX24" s="288">
        <f t="shared" si="25"/>
        <v>0</v>
      </c>
      <c r="DY24" s="288">
        <f t="shared" si="25"/>
        <v>0</v>
      </c>
      <c r="DZ24" s="288">
        <f t="shared" si="25"/>
        <v>0</v>
      </c>
      <c r="EA24" s="288">
        <f t="shared" si="25"/>
        <v>0</v>
      </c>
      <c r="EB24" s="288">
        <f t="shared" si="25"/>
        <v>0</v>
      </c>
      <c r="EC24" s="124"/>
    </row>
    <row r="25" spans="2:134" s="104" customFormat="1" ht="13.5">
      <c r="B25" s="282" t="s">
        <v>215</v>
      </c>
      <c r="C25" s="290"/>
      <c r="D25" s="291"/>
      <c r="E25" s="291"/>
      <c r="F25" s="292"/>
      <c r="G25" s="292"/>
      <c r="H25" s="293"/>
      <c r="I25" s="293"/>
      <c r="J25" s="292"/>
      <c r="K25" s="220" t="str">
        <f t="shared" si="20"/>
        <v xml:space="preserve"> </v>
      </c>
      <c r="L25" s="221" t="str">
        <f t="shared" si="20"/>
        <v xml:space="preserve"> </v>
      </c>
      <c r="M25" s="221" t="str">
        <f t="shared" si="20"/>
        <v xml:space="preserve"> </v>
      </c>
      <c r="N25" s="221" t="str">
        <f t="shared" si="20"/>
        <v xml:space="preserve"> </v>
      </c>
      <c r="O25" s="221" t="str">
        <f t="shared" si="20"/>
        <v xml:space="preserve"> </v>
      </c>
      <c r="P25" s="221" t="str">
        <f t="shared" si="20"/>
        <v xml:space="preserve"> </v>
      </c>
      <c r="Q25" s="221" t="str">
        <f t="shared" si="20"/>
        <v xml:space="preserve"> </v>
      </c>
      <c r="R25" s="222" t="str">
        <f t="shared" si="20"/>
        <v xml:space="preserve"> </v>
      </c>
      <c r="S25" s="239"/>
      <c r="T25" s="240"/>
      <c r="U25" s="240"/>
      <c r="V25" s="240"/>
      <c r="W25" s="240"/>
      <c r="X25" s="240"/>
      <c r="Y25" s="240"/>
      <c r="Z25" s="241"/>
      <c r="AA25" s="239"/>
      <c r="AB25" s="240"/>
      <c r="AC25" s="240"/>
      <c r="AD25" s="240"/>
      <c r="AE25" s="240"/>
      <c r="AF25" s="240"/>
      <c r="AG25" s="240"/>
      <c r="AH25" s="241"/>
      <c r="AI25" s="239"/>
      <c r="AJ25" s="240"/>
      <c r="AK25" s="240"/>
      <c r="AL25" s="240"/>
      <c r="AM25" s="240"/>
      <c r="AN25" s="240"/>
      <c r="AO25" s="240"/>
      <c r="AP25" s="241"/>
      <c r="AQ25" s="294"/>
      <c r="AR25" s="295"/>
      <c r="AS25" s="295"/>
      <c r="AT25" s="295"/>
      <c r="AU25" s="295"/>
      <c r="AV25" s="295"/>
      <c r="AW25" s="295"/>
      <c r="AX25" s="296"/>
      <c r="AY25" s="294"/>
      <c r="AZ25" s="295"/>
      <c r="BA25" s="295"/>
      <c r="BB25" s="295"/>
      <c r="BC25" s="295"/>
      <c r="BD25" s="295"/>
      <c r="BE25" s="295"/>
      <c r="BF25" s="296"/>
      <c r="BG25" s="206">
        <f t="shared" si="13"/>
        <v>0</v>
      </c>
      <c r="BH25" s="207">
        <f t="shared" si="13"/>
        <v>0</v>
      </c>
      <c r="BI25" s="207">
        <f t="shared" si="13"/>
        <v>0</v>
      </c>
      <c r="BJ25" s="207">
        <f t="shared" si="13"/>
        <v>0</v>
      </c>
      <c r="BK25" s="207">
        <f t="shared" si="13"/>
        <v>0</v>
      </c>
      <c r="BL25" s="207">
        <f t="shared" si="13"/>
        <v>0</v>
      </c>
      <c r="BM25" s="207">
        <f t="shared" si="13"/>
        <v>0</v>
      </c>
      <c r="BN25" s="208">
        <f t="shared" si="13"/>
        <v>0</v>
      </c>
      <c r="BO25" s="206">
        <f t="shared" si="21"/>
        <v>0</v>
      </c>
      <c r="BP25" s="207">
        <f t="shared" si="22"/>
        <v>0</v>
      </c>
      <c r="BQ25" s="207">
        <f t="shared" si="22"/>
        <v>0</v>
      </c>
      <c r="BR25" s="207">
        <f t="shared" si="22"/>
        <v>0</v>
      </c>
      <c r="BS25" s="207">
        <f t="shared" si="22"/>
        <v>0</v>
      </c>
      <c r="BT25" s="207">
        <f t="shared" si="22"/>
        <v>0</v>
      </c>
      <c r="BU25" s="207">
        <f t="shared" si="22"/>
        <v>0</v>
      </c>
      <c r="BV25" s="208">
        <f t="shared" si="22"/>
        <v>0</v>
      </c>
      <c r="BW25" s="206">
        <f t="shared" si="23"/>
        <v>0</v>
      </c>
      <c r="BX25" s="207">
        <f t="shared" si="23"/>
        <v>0</v>
      </c>
      <c r="BY25" s="207">
        <f t="shared" si="23"/>
        <v>0</v>
      </c>
      <c r="BZ25" s="207">
        <f t="shared" si="23"/>
        <v>0</v>
      </c>
      <c r="CA25" s="207">
        <f t="shared" si="23"/>
        <v>0</v>
      </c>
      <c r="CB25" s="207">
        <f t="shared" si="23"/>
        <v>0</v>
      </c>
      <c r="CC25" s="207">
        <f t="shared" si="23"/>
        <v>0</v>
      </c>
      <c r="CD25" s="208">
        <f t="shared" si="23"/>
        <v>0</v>
      </c>
      <c r="CE25" s="237"/>
      <c r="CF25" s="213"/>
      <c r="CG25" s="213"/>
      <c r="CH25" s="213"/>
      <c r="CI25" s="213"/>
      <c r="CJ25" s="213"/>
      <c r="CK25" s="213"/>
      <c r="CL25" s="214"/>
      <c r="CM25" s="297"/>
      <c r="CN25" s="298"/>
      <c r="CO25" s="298"/>
      <c r="CP25" s="298"/>
      <c r="CQ25" s="298"/>
      <c r="CR25" s="298"/>
      <c r="CS25" s="298"/>
      <c r="CT25" s="299"/>
      <c r="CU25" s="237"/>
      <c r="CV25" s="213"/>
      <c r="CW25" s="213"/>
      <c r="CX25" s="213"/>
      <c r="CY25" s="213"/>
      <c r="CZ25" s="213"/>
      <c r="DA25" s="213"/>
      <c r="DB25" s="214"/>
      <c r="DC25" s="182"/>
      <c r="DD25" s="183"/>
      <c r="DE25" s="183"/>
      <c r="DF25" s="183"/>
      <c r="DG25" s="183"/>
      <c r="DH25" s="183"/>
      <c r="DI25" s="183"/>
      <c r="DJ25" s="183"/>
      <c r="DK25" s="184"/>
      <c r="DL25" s="215"/>
      <c r="DM25" s="216"/>
      <c r="DN25" s="216"/>
      <c r="DO25" s="216"/>
      <c r="DP25" s="216"/>
      <c r="DQ25" s="216"/>
      <c r="DR25" s="216"/>
      <c r="DS25" s="217"/>
      <c r="DU25" s="288">
        <f t="shared" si="24"/>
        <v>0</v>
      </c>
      <c r="DV25" s="288">
        <f t="shared" si="24"/>
        <v>0</v>
      </c>
      <c r="DW25" s="288">
        <f t="shared" si="24"/>
        <v>0</v>
      </c>
      <c r="DX25" s="288">
        <f t="shared" si="24"/>
        <v>0</v>
      </c>
      <c r="DY25" s="288">
        <f t="shared" si="24"/>
        <v>0</v>
      </c>
      <c r="DZ25" s="288">
        <f t="shared" si="24"/>
        <v>0</v>
      </c>
      <c r="EA25" s="288">
        <f t="shared" si="24"/>
        <v>0</v>
      </c>
      <c r="EB25" s="288">
        <f t="shared" si="24"/>
        <v>0</v>
      </c>
      <c r="EC25" s="124"/>
    </row>
    <row r="26" spans="2:134" s="104" customFormat="1" ht="13.5">
      <c r="B26" s="282" t="s">
        <v>216</v>
      </c>
      <c r="C26" s="290"/>
      <c r="D26" s="291"/>
      <c r="E26" s="291"/>
      <c r="F26" s="292"/>
      <c r="G26" s="292"/>
      <c r="H26" s="293"/>
      <c r="I26" s="293"/>
      <c r="J26" s="292"/>
      <c r="K26" s="220" t="str">
        <f t="shared" si="20"/>
        <v xml:space="preserve"> </v>
      </c>
      <c r="L26" s="221" t="str">
        <f t="shared" si="20"/>
        <v xml:space="preserve"> </v>
      </c>
      <c r="M26" s="221" t="str">
        <f t="shared" si="20"/>
        <v xml:space="preserve"> </v>
      </c>
      <c r="N26" s="221" t="str">
        <f t="shared" si="20"/>
        <v xml:space="preserve"> </v>
      </c>
      <c r="O26" s="221" t="str">
        <f t="shared" si="20"/>
        <v xml:space="preserve"> </v>
      </c>
      <c r="P26" s="221" t="str">
        <f t="shared" si="20"/>
        <v xml:space="preserve"> </v>
      </c>
      <c r="Q26" s="221" t="str">
        <f t="shared" si="20"/>
        <v xml:space="preserve"> </v>
      </c>
      <c r="R26" s="222" t="str">
        <f t="shared" si="20"/>
        <v xml:space="preserve"> </v>
      </c>
      <c r="S26" s="239"/>
      <c r="T26" s="240"/>
      <c r="U26" s="240"/>
      <c r="V26" s="240"/>
      <c r="W26" s="240"/>
      <c r="X26" s="240"/>
      <c r="Y26" s="240"/>
      <c r="Z26" s="241"/>
      <c r="AA26" s="239"/>
      <c r="AB26" s="240"/>
      <c r="AC26" s="240"/>
      <c r="AD26" s="240"/>
      <c r="AE26" s="240"/>
      <c r="AF26" s="240"/>
      <c r="AG26" s="240"/>
      <c r="AH26" s="241"/>
      <c r="AI26" s="239"/>
      <c r="AJ26" s="240"/>
      <c r="AK26" s="240"/>
      <c r="AL26" s="240"/>
      <c r="AM26" s="240"/>
      <c r="AN26" s="240"/>
      <c r="AO26" s="240"/>
      <c r="AP26" s="241"/>
      <c r="AQ26" s="294"/>
      <c r="AR26" s="295"/>
      <c r="AS26" s="295"/>
      <c r="AT26" s="295"/>
      <c r="AU26" s="295"/>
      <c r="AV26" s="295"/>
      <c r="AW26" s="295"/>
      <c r="AX26" s="296"/>
      <c r="AY26" s="294"/>
      <c r="AZ26" s="295"/>
      <c r="BA26" s="295"/>
      <c r="BB26" s="295"/>
      <c r="BC26" s="295"/>
      <c r="BD26" s="295"/>
      <c r="BE26" s="295"/>
      <c r="BF26" s="296"/>
      <c r="BG26" s="206">
        <f t="shared" si="13"/>
        <v>0</v>
      </c>
      <c r="BH26" s="207">
        <f t="shared" si="13"/>
        <v>0</v>
      </c>
      <c r="BI26" s="207">
        <f t="shared" si="13"/>
        <v>0</v>
      </c>
      <c r="BJ26" s="207">
        <f t="shared" si="13"/>
        <v>0</v>
      </c>
      <c r="BK26" s="207">
        <f t="shared" si="13"/>
        <v>0</v>
      </c>
      <c r="BL26" s="207">
        <f t="shared" si="13"/>
        <v>0</v>
      </c>
      <c r="BM26" s="207">
        <f t="shared" si="13"/>
        <v>0</v>
      </c>
      <c r="BN26" s="208">
        <f t="shared" si="13"/>
        <v>0</v>
      </c>
      <c r="BO26" s="206">
        <f t="shared" si="21"/>
        <v>0</v>
      </c>
      <c r="BP26" s="207">
        <f t="shared" si="22"/>
        <v>0</v>
      </c>
      <c r="BQ26" s="207">
        <f t="shared" si="22"/>
        <v>0</v>
      </c>
      <c r="BR26" s="207">
        <f t="shared" si="22"/>
        <v>0</v>
      </c>
      <c r="BS26" s="207">
        <f t="shared" si="22"/>
        <v>0</v>
      </c>
      <c r="BT26" s="207">
        <f t="shared" si="22"/>
        <v>0</v>
      </c>
      <c r="BU26" s="207">
        <f t="shared" si="22"/>
        <v>0</v>
      </c>
      <c r="BV26" s="208">
        <f t="shared" si="22"/>
        <v>0</v>
      </c>
      <c r="BW26" s="206">
        <f t="shared" si="23"/>
        <v>0</v>
      </c>
      <c r="BX26" s="207">
        <f t="shared" si="23"/>
        <v>0</v>
      </c>
      <c r="BY26" s="207">
        <f t="shared" si="23"/>
        <v>0</v>
      </c>
      <c r="BZ26" s="207">
        <f t="shared" si="23"/>
        <v>0</v>
      </c>
      <c r="CA26" s="207">
        <f t="shared" si="23"/>
        <v>0</v>
      </c>
      <c r="CB26" s="207">
        <f t="shared" si="23"/>
        <v>0</v>
      </c>
      <c r="CC26" s="207">
        <f t="shared" si="23"/>
        <v>0</v>
      </c>
      <c r="CD26" s="208">
        <f t="shared" si="23"/>
        <v>0</v>
      </c>
      <c r="CE26" s="237"/>
      <c r="CF26" s="213"/>
      <c r="CG26" s="213"/>
      <c r="CH26" s="213"/>
      <c r="CI26" s="213"/>
      <c r="CJ26" s="213"/>
      <c r="CK26" s="213"/>
      <c r="CL26" s="214"/>
      <c r="CM26" s="297"/>
      <c r="CN26" s="298"/>
      <c r="CO26" s="298"/>
      <c r="CP26" s="298"/>
      <c r="CQ26" s="298"/>
      <c r="CR26" s="298"/>
      <c r="CS26" s="298"/>
      <c r="CT26" s="299"/>
      <c r="CU26" s="237"/>
      <c r="CV26" s="213"/>
      <c r="CW26" s="213"/>
      <c r="CX26" s="213"/>
      <c r="CY26" s="213"/>
      <c r="CZ26" s="213"/>
      <c r="DA26" s="213"/>
      <c r="DB26" s="214"/>
      <c r="DC26" s="182"/>
      <c r="DD26" s="183"/>
      <c r="DE26" s="183"/>
      <c r="DF26" s="183"/>
      <c r="DG26" s="183"/>
      <c r="DH26" s="183"/>
      <c r="DI26" s="183"/>
      <c r="DJ26" s="183"/>
      <c r="DK26" s="184"/>
      <c r="DL26" s="215"/>
      <c r="DM26" s="216"/>
      <c r="DN26" s="216"/>
      <c r="DO26" s="216"/>
      <c r="DP26" s="216"/>
      <c r="DQ26" s="216"/>
      <c r="DR26" s="216"/>
      <c r="DS26" s="217"/>
      <c r="DU26" s="288">
        <f t="shared" si="24"/>
        <v>0</v>
      </c>
      <c r="DV26" s="288">
        <f t="shared" si="24"/>
        <v>0</v>
      </c>
      <c r="DW26" s="288">
        <f t="shared" si="24"/>
        <v>0</v>
      </c>
      <c r="DX26" s="288">
        <f t="shared" si="24"/>
        <v>0</v>
      </c>
      <c r="DY26" s="288">
        <f t="shared" si="24"/>
        <v>0</v>
      </c>
      <c r="DZ26" s="288">
        <f t="shared" si="24"/>
        <v>0</v>
      </c>
      <c r="EA26" s="288">
        <f t="shared" si="24"/>
        <v>0</v>
      </c>
      <c r="EB26" s="288">
        <f t="shared" si="24"/>
        <v>0</v>
      </c>
      <c r="EC26" s="124"/>
    </row>
    <row r="27" spans="2:134" s="104" customFormat="1" ht="13.5">
      <c r="B27" s="300" t="s">
        <v>219</v>
      </c>
      <c r="C27" s="300"/>
      <c r="D27" s="301"/>
      <c r="E27" s="301"/>
      <c r="F27" s="302"/>
      <c r="G27" s="302"/>
      <c r="H27" s="303"/>
      <c r="I27" s="303"/>
      <c r="J27" s="302"/>
      <c r="K27" s="259" t="str">
        <f t="shared" si="20"/>
        <v xml:space="preserve"> </v>
      </c>
      <c r="L27" s="260" t="str">
        <f>IFERROR(T27/T$19," ")</f>
        <v xml:space="preserve"> </v>
      </c>
      <c r="M27" s="260" t="str">
        <f t="shared" si="20"/>
        <v xml:space="preserve"> </v>
      </c>
      <c r="N27" s="260" t="str">
        <f t="shared" si="20"/>
        <v xml:space="preserve"> </v>
      </c>
      <c r="O27" s="260" t="str">
        <f t="shared" si="20"/>
        <v xml:space="preserve"> </v>
      </c>
      <c r="P27" s="260" t="str">
        <f t="shared" si="20"/>
        <v xml:space="preserve"> </v>
      </c>
      <c r="Q27" s="260" t="str">
        <f t="shared" si="20"/>
        <v xml:space="preserve"> </v>
      </c>
      <c r="R27" s="261" t="str">
        <f>IFERROR(Z27/Z$19," ")</f>
        <v xml:space="preserve"> </v>
      </c>
      <c r="S27" s="259"/>
      <c r="T27" s="260"/>
      <c r="U27" s="260"/>
      <c r="V27" s="260"/>
      <c r="W27" s="260"/>
      <c r="X27" s="260"/>
      <c r="Y27" s="260"/>
      <c r="Z27" s="261"/>
      <c r="AA27" s="259"/>
      <c r="AB27" s="260"/>
      <c r="AC27" s="260"/>
      <c r="AD27" s="260"/>
      <c r="AE27" s="260"/>
      <c r="AF27" s="260"/>
      <c r="AG27" s="260"/>
      <c r="AH27" s="261"/>
      <c r="AI27" s="259"/>
      <c r="AJ27" s="260"/>
      <c r="AK27" s="260"/>
      <c r="AL27" s="260"/>
      <c r="AM27" s="260"/>
      <c r="AN27" s="260"/>
      <c r="AO27" s="260"/>
      <c r="AP27" s="261"/>
      <c r="AQ27" s="304"/>
      <c r="AR27" s="305"/>
      <c r="AS27" s="305"/>
      <c r="AT27" s="305"/>
      <c r="AU27" s="305"/>
      <c r="AV27" s="305"/>
      <c r="AW27" s="305"/>
      <c r="AX27" s="306"/>
      <c r="AY27" s="304"/>
      <c r="AZ27" s="305"/>
      <c r="BA27" s="305"/>
      <c r="BB27" s="305"/>
      <c r="BC27" s="305"/>
      <c r="BD27" s="305"/>
      <c r="BE27" s="305"/>
      <c r="BF27" s="306"/>
      <c r="BG27" s="259">
        <f t="shared" si="13"/>
        <v>0</v>
      </c>
      <c r="BH27" s="260">
        <f t="shared" si="13"/>
        <v>0</v>
      </c>
      <c r="BI27" s="260">
        <f t="shared" si="13"/>
        <v>0</v>
      </c>
      <c r="BJ27" s="260">
        <f t="shared" si="13"/>
        <v>0</v>
      </c>
      <c r="BK27" s="260">
        <f t="shared" si="13"/>
        <v>0</v>
      </c>
      <c r="BL27" s="260">
        <f t="shared" si="13"/>
        <v>0</v>
      </c>
      <c r="BM27" s="260">
        <f t="shared" si="13"/>
        <v>0</v>
      </c>
      <c r="BN27" s="261">
        <f>AP27*(1-(AX27+BF27))</f>
        <v>0</v>
      </c>
      <c r="BO27" s="259">
        <f t="shared" si="21"/>
        <v>0</v>
      </c>
      <c r="BP27" s="260">
        <f t="shared" si="22"/>
        <v>0</v>
      </c>
      <c r="BQ27" s="260">
        <f t="shared" si="22"/>
        <v>0</v>
      </c>
      <c r="BR27" s="260">
        <f t="shared" si="22"/>
        <v>0</v>
      </c>
      <c r="BS27" s="260">
        <f t="shared" si="22"/>
        <v>0</v>
      </c>
      <c r="BT27" s="260">
        <f t="shared" si="22"/>
        <v>0</v>
      </c>
      <c r="BU27" s="260">
        <f t="shared" si="22"/>
        <v>0</v>
      </c>
      <c r="BV27" s="261">
        <f t="shared" si="22"/>
        <v>0</v>
      </c>
      <c r="BW27" s="259">
        <f t="shared" si="23"/>
        <v>0</v>
      </c>
      <c r="BX27" s="260">
        <f t="shared" si="23"/>
        <v>0</v>
      </c>
      <c r="BY27" s="260">
        <f t="shared" si="23"/>
        <v>0</v>
      </c>
      <c r="BZ27" s="260">
        <f t="shared" si="23"/>
        <v>0</v>
      </c>
      <c r="CA27" s="260">
        <f t="shared" si="23"/>
        <v>0</v>
      </c>
      <c r="CB27" s="260">
        <f t="shared" si="23"/>
        <v>0</v>
      </c>
      <c r="CC27" s="260">
        <f t="shared" si="23"/>
        <v>0</v>
      </c>
      <c r="CD27" s="261">
        <f t="shared" si="23"/>
        <v>0</v>
      </c>
      <c r="CE27" s="273"/>
      <c r="CF27" s="274"/>
      <c r="CG27" s="274"/>
      <c r="CH27" s="274"/>
      <c r="CI27" s="274"/>
      <c r="CJ27" s="274"/>
      <c r="CK27" s="274"/>
      <c r="CL27" s="275"/>
      <c r="CM27" s="307"/>
      <c r="CN27" s="308"/>
      <c r="CO27" s="308"/>
      <c r="CP27" s="308"/>
      <c r="CQ27" s="308"/>
      <c r="CR27" s="308"/>
      <c r="CS27" s="308"/>
      <c r="CT27" s="309"/>
      <c r="CU27" s="273"/>
      <c r="CV27" s="274"/>
      <c r="CW27" s="274"/>
      <c r="CX27" s="274"/>
      <c r="CY27" s="274"/>
      <c r="CZ27" s="274"/>
      <c r="DA27" s="274"/>
      <c r="DB27" s="275"/>
      <c r="DC27" s="310"/>
      <c r="DD27" s="311"/>
      <c r="DE27" s="311"/>
      <c r="DF27" s="311"/>
      <c r="DG27" s="311"/>
      <c r="DH27" s="311"/>
      <c r="DI27" s="311"/>
      <c r="DJ27" s="311"/>
      <c r="DK27" s="312"/>
      <c r="DL27" s="313"/>
      <c r="DM27" s="314"/>
      <c r="DN27" s="314"/>
      <c r="DO27" s="314"/>
      <c r="DP27" s="314"/>
      <c r="DQ27" s="314"/>
      <c r="DR27" s="314"/>
      <c r="DS27" s="315"/>
      <c r="DU27" s="288">
        <f t="shared" si="24"/>
        <v>0</v>
      </c>
      <c r="DV27" s="288">
        <f t="shared" si="24"/>
        <v>0</v>
      </c>
      <c r="DW27" s="288">
        <f t="shared" si="24"/>
        <v>0</v>
      </c>
      <c r="DX27" s="288">
        <f t="shared" si="24"/>
        <v>0</v>
      </c>
      <c r="DY27" s="288">
        <f t="shared" si="24"/>
        <v>0</v>
      </c>
      <c r="DZ27" s="288">
        <f t="shared" si="24"/>
        <v>0</v>
      </c>
      <c r="EA27" s="288">
        <f t="shared" si="24"/>
        <v>0</v>
      </c>
      <c r="EB27" s="288">
        <f t="shared" si="24"/>
        <v>0</v>
      </c>
      <c r="EC27" s="124"/>
    </row>
    <row r="28" spans="2:134">
      <c r="B28" s="100"/>
      <c r="C28" s="100"/>
      <c r="D28" s="316"/>
      <c r="P28" s="100"/>
      <c r="Q28" s="100"/>
      <c r="R28" s="100"/>
      <c r="S28" s="100"/>
      <c r="T28" s="100"/>
      <c r="U28" s="100"/>
      <c r="V28" s="100"/>
      <c r="W28" s="100"/>
      <c r="X28" s="100"/>
      <c r="Y28" s="100"/>
      <c r="Z28" s="100"/>
      <c r="AA28" s="100"/>
      <c r="AB28" s="100"/>
      <c r="AC28" s="100"/>
      <c r="AD28" s="100"/>
      <c r="AE28" s="100"/>
      <c r="AF28" s="100"/>
      <c r="AG28" s="100"/>
      <c r="AH28" s="100"/>
      <c r="AI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c r="BO28" s="100"/>
      <c r="BP28" s="100"/>
      <c r="BQ28" s="100"/>
      <c r="BR28" s="100"/>
      <c r="BS28" s="100"/>
      <c r="BT28" s="100"/>
      <c r="BU28" s="100"/>
      <c r="BV28" s="100"/>
      <c r="BW28" s="100"/>
      <c r="BX28" s="100"/>
      <c r="BY28" s="100"/>
      <c r="BZ28" s="100"/>
      <c r="CA28" s="100"/>
      <c r="CB28" s="100"/>
      <c r="CC28" s="100"/>
      <c r="CD28" s="100"/>
      <c r="CE28" s="317" t="s">
        <v>220</v>
      </c>
      <c r="CF28" s="317"/>
      <c r="CG28" s="317"/>
      <c r="CH28" s="317"/>
      <c r="CI28" s="317"/>
      <c r="CJ28" s="317"/>
      <c r="CK28" s="317"/>
      <c r="CL28" s="317"/>
      <c r="CM28" s="100"/>
      <c r="CN28" s="100"/>
      <c r="CO28" s="100"/>
      <c r="CP28" s="100"/>
      <c r="CQ28" s="100"/>
      <c r="CR28" s="100"/>
      <c r="CS28" s="100"/>
      <c r="CT28" s="100"/>
      <c r="CU28" s="100"/>
      <c r="CV28" s="100"/>
      <c r="CW28" s="100"/>
      <c r="CX28" s="100"/>
      <c r="CY28" s="100"/>
      <c r="CZ28" s="100"/>
      <c r="DA28" s="100"/>
      <c r="DB28" s="100"/>
      <c r="DC28" s="100"/>
      <c r="DD28" s="100"/>
      <c r="DE28" s="100"/>
      <c r="DF28" s="100"/>
      <c r="DG28" s="100"/>
      <c r="DH28" s="100"/>
      <c r="DI28" s="100"/>
      <c r="DJ28" s="100"/>
      <c r="DK28" s="100"/>
    </row>
    <row r="29" spans="2:134">
      <c r="B29" s="126" t="s">
        <v>221</v>
      </c>
      <c r="C29" s="100"/>
      <c r="D29" s="318"/>
      <c r="E29" s="316"/>
      <c r="P29" s="100"/>
      <c r="Q29" s="100"/>
      <c r="R29" s="100"/>
      <c r="S29" s="100"/>
      <c r="T29" s="100"/>
      <c r="U29" s="100"/>
      <c r="V29" s="100"/>
      <c r="W29" s="100"/>
      <c r="X29" s="100"/>
      <c r="Y29" s="100"/>
      <c r="Z29" s="100"/>
      <c r="AA29" s="100"/>
      <c r="AB29" s="100"/>
      <c r="AC29" s="100"/>
      <c r="AD29" s="100"/>
      <c r="AE29" s="100"/>
      <c r="AF29" s="100"/>
      <c r="AG29" s="100"/>
      <c r="AH29" s="100"/>
      <c r="AI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00"/>
      <c r="BW29" s="100"/>
      <c r="BX29" s="100"/>
      <c r="BY29" s="100"/>
      <c r="BZ29" s="100"/>
      <c r="CA29" s="100"/>
      <c r="CB29" s="100"/>
      <c r="CC29" s="100"/>
      <c r="CD29" s="100"/>
      <c r="CE29" s="319" t="s">
        <v>222</v>
      </c>
      <c r="CF29" s="320"/>
      <c r="CG29" s="320"/>
      <c r="CH29" s="320"/>
      <c r="CI29" s="320"/>
      <c r="CJ29" s="320"/>
      <c r="CK29" s="320"/>
      <c r="CL29" s="321"/>
      <c r="CM29" s="100"/>
      <c r="CN29" s="100"/>
      <c r="CO29" s="100"/>
      <c r="CP29" s="100"/>
      <c r="CQ29" s="100"/>
      <c r="CR29" s="100"/>
      <c r="CS29" s="100"/>
      <c r="CT29" s="100"/>
      <c r="CU29" s="100"/>
      <c r="CV29" s="100"/>
      <c r="CW29" s="100"/>
      <c r="CX29" s="100"/>
      <c r="CY29" s="100"/>
      <c r="CZ29" s="100"/>
      <c r="DA29" s="100"/>
      <c r="DB29" s="100"/>
      <c r="DC29" s="100"/>
      <c r="DD29" s="100"/>
      <c r="DE29" s="100"/>
      <c r="DF29" s="100"/>
      <c r="DG29" s="100"/>
      <c r="DH29" s="100"/>
      <c r="DI29" s="100"/>
      <c r="DJ29" s="100"/>
      <c r="DK29" s="100"/>
      <c r="EC29" s="103"/>
      <c r="ED29" s="100"/>
    </row>
    <row r="30" spans="2:134">
      <c r="B30" s="129"/>
      <c r="C30" s="129"/>
      <c r="D30" s="322"/>
      <c r="E30" s="129"/>
      <c r="F30" s="129"/>
      <c r="G30" s="129"/>
      <c r="H30" s="129"/>
      <c r="P30" s="100"/>
      <c r="Q30" s="100"/>
      <c r="R30" s="100"/>
      <c r="S30" s="100"/>
      <c r="T30" s="100"/>
      <c r="U30" s="100"/>
      <c r="V30" s="100"/>
      <c r="W30" s="100"/>
      <c r="X30" s="100"/>
      <c r="Y30" s="100"/>
      <c r="Z30" s="100"/>
      <c r="AA30" s="100"/>
      <c r="AB30" s="100"/>
      <c r="AC30" s="100"/>
      <c r="AD30" s="100"/>
      <c r="AE30" s="100"/>
      <c r="AF30" s="100"/>
      <c r="AG30" s="100"/>
      <c r="AH30" s="100"/>
      <c r="AI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E30" s="323">
        <v>0</v>
      </c>
      <c r="CF30" s="324">
        <v>0</v>
      </c>
      <c r="CG30" s="324">
        <v>0</v>
      </c>
      <c r="CH30" s="324">
        <v>0</v>
      </c>
      <c r="CI30" s="324">
        <v>0</v>
      </c>
      <c r="CJ30" s="324">
        <v>0</v>
      </c>
      <c r="CK30" s="324">
        <v>0</v>
      </c>
      <c r="CL30" s="325">
        <v>0</v>
      </c>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I30" s="100"/>
      <c r="DJ30" s="100"/>
      <c r="DK30" s="100"/>
      <c r="DU30" s="326">
        <f t="shared" ref="DU30:EB37" si="26">AA11*DU11</f>
        <v>48429000</v>
      </c>
      <c r="DV30" s="326">
        <f t="shared" si="26"/>
        <v>82912320</v>
      </c>
      <c r="DW30" s="326">
        <f t="shared" si="26"/>
        <v>159687936</v>
      </c>
      <c r="DX30" s="326">
        <f t="shared" si="26"/>
        <v>239210496.00000003</v>
      </c>
      <c r="DY30" s="326">
        <f t="shared" si="26"/>
        <v>332739912.96000004</v>
      </c>
      <c r="DZ30" s="326">
        <f t="shared" si="26"/>
        <v>427241708.96000004</v>
      </c>
      <c r="EA30" s="326">
        <f t="shared" si="26"/>
        <v>457142741.21999997</v>
      </c>
      <c r="EB30" s="326">
        <f t="shared" si="26"/>
        <v>489149639.44</v>
      </c>
      <c r="ED30" s="100"/>
    </row>
    <row r="31" spans="2:134" s="327" customFormat="1" ht="30.75" customHeight="1">
      <c r="B31" s="328" t="s">
        <v>223</v>
      </c>
      <c r="C31" s="329"/>
      <c r="D31" s="330"/>
      <c r="E31" s="330"/>
      <c r="F31" s="330"/>
      <c r="G31" s="330"/>
      <c r="H31" s="330"/>
      <c r="J31" s="100"/>
      <c r="DU31" s="326">
        <f t="shared" si="26"/>
        <v>0</v>
      </c>
      <c r="DV31" s="326">
        <f t="shared" si="26"/>
        <v>0</v>
      </c>
      <c r="DW31" s="326">
        <f t="shared" si="26"/>
        <v>0</v>
      </c>
      <c r="DX31" s="326">
        <f t="shared" si="26"/>
        <v>0</v>
      </c>
      <c r="DY31" s="326">
        <f t="shared" si="26"/>
        <v>0</v>
      </c>
      <c r="DZ31" s="326">
        <f t="shared" si="26"/>
        <v>0</v>
      </c>
      <c r="EA31" s="326">
        <f t="shared" si="26"/>
        <v>0</v>
      </c>
      <c r="EB31" s="326">
        <f t="shared" si="26"/>
        <v>0</v>
      </c>
    </row>
    <row r="32" spans="2:134" s="327" customFormat="1" ht="30.75" customHeight="1">
      <c r="B32" s="331" t="s">
        <v>224</v>
      </c>
      <c r="C32" s="332"/>
      <c r="D32" s="330"/>
      <c r="F32" s="330"/>
      <c r="G32" s="330"/>
      <c r="H32" s="330"/>
      <c r="I32" s="330"/>
      <c r="J32" s="100"/>
      <c r="DU32" s="326">
        <f t="shared" si="26"/>
        <v>0</v>
      </c>
      <c r="DV32" s="326">
        <f t="shared" si="26"/>
        <v>0</v>
      </c>
      <c r="DW32" s="326">
        <f t="shared" si="26"/>
        <v>0</v>
      </c>
      <c r="DX32" s="326">
        <f t="shared" si="26"/>
        <v>0</v>
      </c>
      <c r="DY32" s="326">
        <f t="shared" si="26"/>
        <v>0</v>
      </c>
      <c r="DZ32" s="326">
        <f t="shared" si="26"/>
        <v>0</v>
      </c>
      <c r="EA32" s="326">
        <f t="shared" si="26"/>
        <v>0</v>
      </c>
      <c r="EB32" s="326">
        <f t="shared" si="26"/>
        <v>0</v>
      </c>
    </row>
    <row r="33" spans="2:134">
      <c r="B33" s="126"/>
      <c r="C33" s="100"/>
      <c r="F33" s="127" t="s">
        <v>225</v>
      </c>
      <c r="G33" s="127"/>
      <c r="H33" s="127"/>
      <c r="I33" s="127"/>
      <c r="J33" s="127"/>
      <c r="L33" s="127" t="s">
        <v>226</v>
      </c>
      <c r="M33" s="127"/>
      <c r="N33" s="127"/>
      <c r="O33" s="333"/>
      <c r="P33" s="333"/>
      <c r="Q33" s="100"/>
      <c r="R33" s="127" t="s">
        <v>175</v>
      </c>
      <c r="S33" s="127"/>
      <c r="T33" s="127"/>
      <c r="U33" s="127"/>
      <c r="V33" s="127"/>
      <c r="W33" s="129"/>
      <c r="X33" s="127" t="s">
        <v>225</v>
      </c>
      <c r="Y33" s="127"/>
      <c r="Z33" s="127"/>
      <c r="AA33" s="127"/>
      <c r="AB33" s="127"/>
      <c r="AC33" s="100"/>
      <c r="AD33" s="100"/>
      <c r="AE33" s="100"/>
      <c r="AF33" s="100"/>
      <c r="AG33" s="100"/>
      <c r="AH33" s="100"/>
      <c r="AI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U33" s="326">
        <f t="shared" si="26"/>
        <v>0</v>
      </c>
      <c r="DV33" s="326">
        <f t="shared" si="26"/>
        <v>0</v>
      </c>
      <c r="DW33" s="326">
        <f t="shared" si="26"/>
        <v>0</v>
      </c>
      <c r="DX33" s="326">
        <f t="shared" si="26"/>
        <v>0</v>
      </c>
      <c r="DY33" s="326">
        <f t="shared" si="26"/>
        <v>0</v>
      </c>
      <c r="DZ33" s="326">
        <f t="shared" si="26"/>
        <v>0</v>
      </c>
      <c r="EA33" s="326">
        <f t="shared" si="26"/>
        <v>0</v>
      </c>
      <c r="EB33" s="326">
        <f t="shared" si="26"/>
        <v>0</v>
      </c>
      <c r="ED33" s="100"/>
    </row>
    <row r="34" spans="2:134">
      <c r="B34" s="334"/>
      <c r="C34" s="335"/>
      <c r="D34" s="336"/>
      <c r="E34" s="336"/>
      <c r="F34" s="337" t="s">
        <v>227</v>
      </c>
      <c r="G34" s="337"/>
      <c r="H34" s="337"/>
      <c r="I34" s="337"/>
      <c r="J34" s="338"/>
      <c r="L34" s="339" t="s">
        <v>228</v>
      </c>
      <c r="M34" s="340"/>
      <c r="N34" s="340"/>
      <c r="O34" s="340"/>
      <c r="P34" s="341"/>
      <c r="Q34" s="100"/>
      <c r="R34" s="339" t="s">
        <v>229</v>
      </c>
      <c r="S34" s="340"/>
      <c r="T34" s="340"/>
      <c r="U34" s="340"/>
      <c r="V34" s="341"/>
      <c r="W34" s="129"/>
      <c r="X34" s="339" t="s">
        <v>230</v>
      </c>
      <c r="Y34" s="340"/>
      <c r="Z34" s="340"/>
      <c r="AA34" s="340"/>
      <c r="AB34" s="341"/>
      <c r="AC34" s="100"/>
      <c r="AD34" s="100"/>
      <c r="AE34" s="100"/>
      <c r="AF34" s="100"/>
      <c r="AG34" s="100"/>
      <c r="AH34" s="100"/>
      <c r="AI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U34" s="326">
        <f t="shared" si="26"/>
        <v>0</v>
      </c>
      <c r="DV34" s="326">
        <f t="shared" si="26"/>
        <v>0</v>
      </c>
      <c r="DW34" s="326">
        <f t="shared" si="26"/>
        <v>0</v>
      </c>
      <c r="DX34" s="326">
        <f t="shared" si="26"/>
        <v>0</v>
      </c>
      <c r="DY34" s="326">
        <f t="shared" si="26"/>
        <v>0</v>
      </c>
      <c r="DZ34" s="326">
        <f t="shared" si="26"/>
        <v>0</v>
      </c>
      <c r="EA34" s="326">
        <f t="shared" si="26"/>
        <v>0</v>
      </c>
      <c r="EB34" s="326">
        <f t="shared" si="26"/>
        <v>0</v>
      </c>
      <c r="ED34" s="100"/>
    </row>
    <row r="35" spans="2:134" ht="29.25" customHeight="1">
      <c r="B35" s="342" t="s">
        <v>36</v>
      </c>
      <c r="C35" s="343" t="s">
        <v>231</v>
      </c>
      <c r="D35" s="343" t="s">
        <v>232</v>
      </c>
      <c r="E35" s="343" t="s">
        <v>233</v>
      </c>
      <c r="F35" s="344">
        <v>2019</v>
      </c>
      <c r="G35" s="344">
        <v>2020</v>
      </c>
      <c r="H35" s="345">
        <v>2021</v>
      </c>
      <c r="I35" s="344">
        <v>2022</v>
      </c>
      <c r="J35" s="346">
        <v>2023</v>
      </c>
      <c r="L35" s="347">
        <f>K$8</f>
        <v>2027</v>
      </c>
      <c r="M35" s="347">
        <f>L$8</f>
        <v>2028</v>
      </c>
      <c r="N35" s="347">
        <f>M$8</f>
        <v>2029</v>
      </c>
      <c r="O35" s="347">
        <f>N$8</f>
        <v>2030</v>
      </c>
      <c r="P35" s="348">
        <f>O$8</f>
        <v>2031</v>
      </c>
      <c r="Q35" s="100"/>
      <c r="R35" s="347">
        <f>K$8</f>
        <v>2027</v>
      </c>
      <c r="S35" s="344">
        <f>L$8</f>
        <v>2028</v>
      </c>
      <c r="T35" s="344">
        <f>M$8</f>
        <v>2029</v>
      </c>
      <c r="U35" s="344">
        <f>N$8</f>
        <v>2030</v>
      </c>
      <c r="V35" s="349">
        <f>O$8</f>
        <v>2031</v>
      </c>
      <c r="W35" s="129"/>
      <c r="X35" s="347">
        <v>2019</v>
      </c>
      <c r="Y35" s="344">
        <v>2020</v>
      </c>
      <c r="Z35" s="344">
        <v>2021</v>
      </c>
      <c r="AA35" s="344">
        <v>2022</v>
      </c>
      <c r="AB35" s="349">
        <v>2023</v>
      </c>
      <c r="AC35" s="100"/>
      <c r="AD35" s="100"/>
      <c r="AE35" s="100"/>
      <c r="AF35" s="100"/>
      <c r="AG35" s="100"/>
      <c r="AH35" s="100"/>
      <c r="AI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U35" s="326">
        <f t="shared" si="26"/>
        <v>0</v>
      </c>
      <c r="DV35" s="326">
        <f t="shared" si="26"/>
        <v>0</v>
      </c>
      <c r="DW35" s="326">
        <f t="shared" si="26"/>
        <v>0</v>
      </c>
      <c r="DX35" s="326">
        <f t="shared" si="26"/>
        <v>0</v>
      </c>
      <c r="DY35" s="326">
        <f t="shared" si="26"/>
        <v>0</v>
      </c>
      <c r="DZ35" s="326">
        <f t="shared" si="26"/>
        <v>0</v>
      </c>
      <c r="EA35" s="326">
        <f t="shared" si="26"/>
        <v>0</v>
      </c>
      <c r="EB35" s="326">
        <f t="shared" si="26"/>
        <v>0</v>
      </c>
      <c r="ED35" s="100"/>
    </row>
    <row r="36" spans="2:134">
      <c r="B36" s="350" t="s">
        <v>207</v>
      </c>
      <c r="C36" s="351"/>
      <c r="D36" s="351"/>
      <c r="E36" s="351"/>
      <c r="F36" s="352">
        <f>F37+F44</f>
        <v>0</v>
      </c>
      <c r="G36" s="352">
        <f>G37+G44</f>
        <v>0</v>
      </c>
      <c r="H36" s="352">
        <f>H37+H44</f>
        <v>0</v>
      </c>
      <c r="I36" s="352">
        <f>I37+I44</f>
        <v>0</v>
      </c>
      <c r="J36" s="353">
        <f>J37+J44</f>
        <v>0</v>
      </c>
      <c r="L36" s="354">
        <f>L37+L44</f>
        <v>0</v>
      </c>
      <c r="M36" s="352">
        <f t="shared" ref="M36:P36" si="27">M37+M44</f>
        <v>0</v>
      </c>
      <c r="N36" s="352">
        <f t="shared" si="27"/>
        <v>0</v>
      </c>
      <c r="O36" s="352">
        <f t="shared" si="27"/>
        <v>0</v>
      </c>
      <c r="P36" s="353">
        <f t="shared" si="27"/>
        <v>0</v>
      </c>
      <c r="Q36" s="100"/>
      <c r="R36" s="355" t="e">
        <f>S9/L36</f>
        <v>#DIV/0!</v>
      </c>
      <c r="S36" s="356" t="e">
        <f>T9/M36</f>
        <v>#DIV/0!</v>
      </c>
      <c r="T36" s="356" t="e">
        <f t="shared" ref="T36:U36" si="28">U9/N36</f>
        <v>#DIV/0!</v>
      </c>
      <c r="U36" s="356" t="e">
        <f t="shared" si="28"/>
        <v>#DIV/0!</v>
      </c>
      <c r="V36" s="357" t="e">
        <f>W9/P36</f>
        <v>#DIV/0!</v>
      </c>
      <c r="W36" s="129"/>
      <c r="X36" s="358">
        <f>X37+X44</f>
        <v>0</v>
      </c>
      <c r="Y36" s="359">
        <f>Y37+Y44</f>
        <v>0</v>
      </c>
      <c r="Z36" s="359">
        <f>Z37+Z44</f>
        <v>0</v>
      </c>
      <c r="AA36" s="359">
        <f>AA37+AA44</f>
        <v>0</v>
      </c>
      <c r="AB36" s="360">
        <f>AB37+AB44</f>
        <v>0</v>
      </c>
      <c r="AC36" s="100"/>
      <c r="AD36" s="100"/>
      <c r="AE36" s="100"/>
      <c r="AF36" s="100"/>
      <c r="AG36" s="100"/>
      <c r="AH36" s="100"/>
      <c r="AI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U36" s="326">
        <f t="shared" si="26"/>
        <v>0</v>
      </c>
      <c r="DV36" s="326">
        <f t="shared" si="26"/>
        <v>0</v>
      </c>
      <c r="DW36" s="326">
        <f t="shared" si="26"/>
        <v>0</v>
      </c>
      <c r="DX36" s="326">
        <f t="shared" si="26"/>
        <v>0</v>
      </c>
      <c r="DY36" s="326">
        <f t="shared" si="26"/>
        <v>0</v>
      </c>
      <c r="DZ36" s="326">
        <f t="shared" si="26"/>
        <v>0</v>
      </c>
      <c r="EA36" s="326">
        <f t="shared" si="26"/>
        <v>0</v>
      </c>
      <c r="EB36" s="326">
        <f t="shared" si="26"/>
        <v>0</v>
      </c>
      <c r="ED36" s="100"/>
    </row>
    <row r="37" spans="2:134" s="104" customFormat="1">
      <c r="B37" s="167" t="s">
        <v>208</v>
      </c>
      <c r="C37" s="168"/>
      <c r="D37" s="168"/>
      <c r="E37" s="168"/>
      <c r="F37" s="174">
        <f>SUM(F38:F43)</f>
        <v>0</v>
      </c>
      <c r="G37" s="174">
        <f t="shared" ref="G37:I44" si="29">SUM(G38:G43)</f>
        <v>0</v>
      </c>
      <c r="H37" s="174">
        <f t="shared" si="29"/>
        <v>0</v>
      </c>
      <c r="I37" s="174">
        <f t="shared" si="29"/>
        <v>0</v>
      </c>
      <c r="J37" s="175">
        <f>SUM(J38:J43)</f>
        <v>0</v>
      </c>
      <c r="K37" s="100"/>
      <c r="L37" s="173"/>
      <c r="M37" s="174"/>
      <c r="N37" s="174"/>
      <c r="O37" s="174"/>
      <c r="P37" s="175"/>
      <c r="Q37" s="100"/>
      <c r="R37" s="361" t="e">
        <f>S10/L37</f>
        <v>#DIV/0!</v>
      </c>
      <c r="S37" s="362" t="e">
        <f>T10/M37</f>
        <v>#DIV/0!</v>
      </c>
      <c r="T37" s="362" t="e">
        <f>U10/N37</f>
        <v>#DIV/0!</v>
      </c>
      <c r="U37" s="362" t="e">
        <f>V10/O37</f>
        <v>#DIV/0!</v>
      </c>
      <c r="V37" s="363" t="e">
        <f>W10/P37</f>
        <v>#DIV/0!</v>
      </c>
      <c r="W37" s="216"/>
      <c r="X37" s="364">
        <f>SUM(X38:X43)</f>
        <v>0</v>
      </c>
      <c r="Y37" s="365">
        <f>SUM(Y38:Y43)</f>
        <v>0</v>
      </c>
      <c r="Z37" s="365">
        <f t="shared" ref="Z37:AB44" si="30">SUM(Z38:Z43)</f>
        <v>0</v>
      </c>
      <c r="AA37" s="365">
        <f t="shared" si="30"/>
        <v>0</v>
      </c>
      <c r="AB37" s="366">
        <f t="shared" si="30"/>
        <v>0</v>
      </c>
      <c r="AD37" s="216"/>
      <c r="AE37" s="216"/>
      <c r="AF37" s="216"/>
      <c r="AG37" s="216"/>
      <c r="AH37" s="216"/>
      <c r="AI37" s="216"/>
      <c r="AJ37" s="216"/>
      <c r="AK37" s="216"/>
      <c r="AL37" s="216"/>
      <c r="AM37" s="216"/>
      <c r="AN37" s="216"/>
      <c r="AO37" s="216"/>
      <c r="AP37" s="216"/>
      <c r="AQ37" s="216"/>
      <c r="AR37" s="216"/>
      <c r="AS37" s="216"/>
      <c r="AT37" s="216"/>
      <c r="AU37" s="216"/>
      <c r="AV37" s="216"/>
      <c r="AW37" s="216"/>
      <c r="AX37" s="216"/>
      <c r="AY37" s="216"/>
      <c r="AZ37" s="216"/>
      <c r="BA37" s="216"/>
      <c r="BB37" s="216"/>
      <c r="BC37" s="216"/>
      <c r="BD37" s="216"/>
      <c r="BE37" s="216"/>
      <c r="BF37" s="216"/>
      <c r="BG37" s="216"/>
      <c r="BH37" s="216"/>
      <c r="BI37" s="216"/>
      <c r="BJ37" s="216"/>
      <c r="BK37" s="216"/>
      <c r="BL37" s="216"/>
      <c r="BM37" s="216"/>
      <c r="BN37" s="216"/>
      <c r="BO37" s="216"/>
      <c r="BP37" s="216"/>
      <c r="BQ37" s="216"/>
      <c r="BR37" s="216"/>
      <c r="BS37" s="216"/>
      <c r="BT37" s="216"/>
      <c r="BU37" s="216"/>
      <c r="BV37" s="216"/>
      <c r="BW37" s="216"/>
      <c r="BX37" s="216"/>
      <c r="BY37" s="216"/>
      <c r="BZ37" s="216"/>
      <c r="CA37" s="216"/>
      <c r="CB37" s="216"/>
      <c r="CC37" s="216"/>
      <c r="CD37" s="216"/>
      <c r="CE37" s="216"/>
      <c r="CF37" s="216"/>
      <c r="CG37" s="216"/>
      <c r="CH37" s="216"/>
      <c r="CI37" s="216"/>
      <c r="CJ37" s="216"/>
      <c r="CK37" s="216"/>
      <c r="CL37" s="367"/>
      <c r="CM37" s="367"/>
      <c r="CN37" s="367"/>
      <c r="CO37" s="367"/>
      <c r="CP37" s="367"/>
      <c r="CQ37" s="367"/>
      <c r="CR37" s="367"/>
      <c r="CS37" s="367"/>
      <c r="CT37" s="216"/>
      <c r="CU37" s="216"/>
      <c r="CV37" s="216"/>
      <c r="CW37" s="216"/>
      <c r="CX37" s="216"/>
      <c r="CY37" s="216"/>
      <c r="CZ37" s="216"/>
      <c r="DA37" s="216"/>
      <c r="DB37" s="216"/>
      <c r="DC37" s="216"/>
      <c r="DD37" s="100"/>
      <c r="DE37" s="100"/>
      <c r="DF37" s="100"/>
      <c r="DG37" s="100"/>
      <c r="DH37" s="100"/>
      <c r="DI37" s="100"/>
      <c r="DJ37" s="100"/>
      <c r="DK37" s="100"/>
      <c r="DL37" s="100"/>
      <c r="DM37" s="100"/>
      <c r="DN37" s="100"/>
      <c r="DO37" s="100"/>
      <c r="DP37" s="100"/>
      <c r="DQ37" s="100"/>
      <c r="DR37" s="100"/>
      <c r="DU37" s="326">
        <f t="shared" si="26"/>
        <v>0</v>
      </c>
      <c r="DV37" s="326">
        <f t="shared" si="26"/>
        <v>0</v>
      </c>
      <c r="DW37" s="326">
        <f t="shared" si="26"/>
        <v>0</v>
      </c>
      <c r="DX37" s="326">
        <f t="shared" si="26"/>
        <v>0</v>
      </c>
      <c r="DY37" s="326">
        <f t="shared" si="26"/>
        <v>0</v>
      </c>
      <c r="DZ37" s="326">
        <f t="shared" si="26"/>
        <v>0</v>
      </c>
      <c r="EA37" s="326">
        <f t="shared" si="26"/>
        <v>0</v>
      </c>
      <c r="EB37" s="326">
        <f t="shared" si="26"/>
        <v>0</v>
      </c>
    </row>
    <row r="38" spans="2:134">
      <c r="B38" s="282" t="s">
        <v>209</v>
      </c>
      <c r="C38" s="368"/>
      <c r="D38" s="368"/>
      <c r="E38" s="368"/>
      <c r="F38" s="369"/>
      <c r="G38" s="369"/>
      <c r="H38" s="369"/>
      <c r="I38" s="369"/>
      <c r="J38" s="370"/>
      <c r="L38" s="371"/>
      <c r="M38" s="372"/>
      <c r="N38" s="372"/>
      <c r="O38" s="372"/>
      <c r="P38" s="373"/>
      <c r="Q38" s="100"/>
      <c r="R38" s="374"/>
      <c r="S38" s="375"/>
      <c r="T38" s="375"/>
      <c r="U38" s="375"/>
      <c r="V38" s="376"/>
      <c r="W38" s="100"/>
      <c r="X38" s="377"/>
      <c r="Y38" s="378"/>
      <c r="Z38" s="378"/>
      <c r="AA38" s="378"/>
      <c r="AB38" s="379"/>
      <c r="AC38" s="100"/>
      <c r="AD38" s="100"/>
      <c r="AE38" s="100"/>
      <c r="AF38" s="100"/>
      <c r="AG38" s="100"/>
      <c r="AH38" s="100"/>
      <c r="AI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U38" s="380"/>
      <c r="DV38" s="380"/>
      <c r="DW38" s="380"/>
      <c r="DX38" s="380"/>
      <c r="DY38" s="380"/>
      <c r="DZ38" s="380"/>
      <c r="EA38" s="380"/>
      <c r="EB38" s="380"/>
      <c r="ED38" s="100"/>
    </row>
    <row r="39" spans="2:134">
      <c r="B39" s="282" t="s">
        <v>211</v>
      </c>
      <c r="C39" s="368"/>
      <c r="D39" s="368"/>
      <c r="E39" s="368"/>
      <c r="F39" s="369"/>
      <c r="G39" s="369"/>
      <c r="H39" s="369"/>
      <c r="I39" s="369"/>
      <c r="J39" s="370"/>
      <c r="L39" s="381"/>
      <c r="M39" s="382"/>
      <c r="N39" s="382"/>
      <c r="O39" s="382"/>
      <c r="P39" s="383"/>
      <c r="Q39" s="100"/>
      <c r="R39" s="384"/>
      <c r="S39" s="385"/>
      <c r="T39" s="385"/>
      <c r="U39" s="385"/>
      <c r="V39" s="386"/>
      <c r="W39" s="100"/>
      <c r="X39" s="377"/>
      <c r="Y39" s="378"/>
      <c r="Z39" s="378"/>
      <c r="AA39" s="378"/>
      <c r="AB39" s="379"/>
      <c r="AC39" s="100"/>
      <c r="AD39" s="100"/>
      <c r="AE39" s="100"/>
      <c r="AF39" s="100"/>
      <c r="AG39" s="100"/>
      <c r="AH39" s="100"/>
      <c r="AI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U39" s="387">
        <f>SUM(DU30:DU37)</f>
        <v>48429000</v>
      </c>
      <c r="DV39" s="387">
        <f t="shared" ref="DV39:EB39" si="31">SUM(DV30:DV37)</f>
        <v>82912320</v>
      </c>
      <c r="DW39" s="387">
        <f t="shared" si="31"/>
        <v>159687936</v>
      </c>
      <c r="DX39" s="387">
        <f t="shared" si="31"/>
        <v>239210496.00000003</v>
      </c>
      <c r="DY39" s="387">
        <f t="shared" si="31"/>
        <v>332739912.96000004</v>
      </c>
      <c r="DZ39" s="387">
        <f t="shared" si="31"/>
        <v>427241708.96000004</v>
      </c>
      <c r="EA39" s="387">
        <f t="shared" si="31"/>
        <v>457142741.21999997</v>
      </c>
      <c r="EB39" s="387">
        <f t="shared" si="31"/>
        <v>489149639.44</v>
      </c>
      <c r="ED39" s="100"/>
    </row>
    <row r="40" spans="2:134">
      <c r="B40" s="282" t="s">
        <v>212</v>
      </c>
      <c r="C40" s="368"/>
      <c r="D40" s="368"/>
      <c r="E40" s="368"/>
      <c r="F40" s="369"/>
      <c r="G40" s="369"/>
      <c r="H40" s="369"/>
      <c r="I40" s="369"/>
      <c r="J40" s="370"/>
      <c r="L40" s="381"/>
      <c r="M40" s="382"/>
      <c r="N40" s="382"/>
      <c r="O40" s="382"/>
      <c r="P40" s="383"/>
      <c r="Q40" s="100"/>
      <c r="R40" s="384"/>
      <c r="S40" s="385"/>
      <c r="T40" s="385"/>
      <c r="U40" s="385"/>
      <c r="V40" s="386"/>
      <c r="W40" s="100"/>
      <c r="X40" s="377"/>
      <c r="Y40" s="378"/>
      <c r="Z40" s="378"/>
      <c r="AA40" s="378"/>
      <c r="AB40" s="379"/>
      <c r="AC40" s="100"/>
      <c r="AD40" s="100"/>
      <c r="AE40" s="100"/>
      <c r="AF40" s="100"/>
      <c r="AG40" s="100"/>
      <c r="AH40" s="100"/>
      <c r="AI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00"/>
      <c r="CD40" s="100"/>
      <c r="CE40" s="100"/>
      <c r="CF40" s="100"/>
      <c r="CG40" s="100"/>
      <c r="CH40" s="100"/>
      <c r="CI40" s="100"/>
      <c r="CJ40" s="100"/>
      <c r="CK40" s="100"/>
      <c r="CL40" s="100"/>
      <c r="CM40" s="100"/>
      <c r="CN40" s="100"/>
      <c r="CO40" s="100"/>
      <c r="CP40" s="100"/>
      <c r="CQ40" s="100"/>
      <c r="CR40" s="100"/>
      <c r="CS40" s="100"/>
      <c r="CT40" s="100"/>
      <c r="CU40" s="100"/>
      <c r="CV40" s="100"/>
      <c r="CW40" s="100"/>
      <c r="CX40" s="100"/>
      <c r="CY40" s="100"/>
      <c r="CZ40" s="100"/>
      <c r="DA40" s="100"/>
      <c r="DB40" s="100"/>
      <c r="DC40" s="100"/>
      <c r="DD40" s="100"/>
      <c r="DE40" s="100"/>
      <c r="DF40" s="100"/>
      <c r="DG40" s="100"/>
      <c r="DH40" s="100"/>
      <c r="DI40" s="100"/>
      <c r="DJ40" s="100"/>
      <c r="DK40" s="100"/>
      <c r="ED40" s="100"/>
    </row>
    <row r="41" spans="2:134">
      <c r="B41" s="282" t="s">
        <v>213</v>
      </c>
      <c r="C41" s="388"/>
      <c r="D41" s="388"/>
      <c r="E41" s="388"/>
      <c r="F41" s="369"/>
      <c r="G41" s="369"/>
      <c r="H41" s="369"/>
      <c r="I41" s="369"/>
      <c r="J41" s="370"/>
      <c r="L41" s="381"/>
      <c r="M41" s="382"/>
      <c r="N41" s="382"/>
      <c r="O41" s="382"/>
      <c r="P41" s="383"/>
      <c r="Q41" s="100"/>
      <c r="R41" s="384"/>
      <c r="S41" s="385"/>
      <c r="T41" s="385"/>
      <c r="U41" s="385"/>
      <c r="V41" s="386"/>
      <c r="W41" s="100"/>
      <c r="X41" s="377"/>
      <c r="Y41" s="378"/>
      <c r="Z41" s="378"/>
      <c r="AA41" s="378"/>
      <c r="AB41" s="379"/>
      <c r="AC41" s="100"/>
      <c r="AD41" s="100"/>
      <c r="AE41" s="100"/>
      <c r="AF41" s="100"/>
      <c r="AG41" s="100"/>
      <c r="AH41" s="100"/>
      <c r="AI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00"/>
      <c r="BQ41" s="100"/>
      <c r="BR41" s="100"/>
      <c r="BS41" s="100"/>
      <c r="BT41" s="100"/>
      <c r="BU41" s="100"/>
      <c r="BV41" s="100"/>
      <c r="BW41" s="100"/>
      <c r="BX41" s="100"/>
      <c r="BY41" s="100"/>
      <c r="BZ41" s="100"/>
      <c r="CA41" s="100"/>
      <c r="CB41" s="100"/>
      <c r="CC41" s="100"/>
      <c r="CD41" s="100"/>
      <c r="CE41" s="100"/>
      <c r="CF41" s="100"/>
      <c r="CG41" s="100"/>
      <c r="CH41" s="100"/>
      <c r="CI41" s="100"/>
      <c r="CJ41" s="100"/>
      <c r="CK41" s="100"/>
      <c r="CL41" s="100"/>
      <c r="CM41" s="100"/>
      <c r="CN41" s="100"/>
      <c r="CO41" s="100"/>
      <c r="CP41" s="100"/>
      <c r="CQ41" s="100"/>
      <c r="CR41" s="100"/>
      <c r="CS41" s="100"/>
      <c r="CT41" s="100"/>
      <c r="CU41" s="100"/>
      <c r="CV41" s="100"/>
      <c r="CW41" s="100"/>
      <c r="CX41" s="100"/>
      <c r="CY41" s="100"/>
      <c r="CZ41" s="100"/>
      <c r="DA41" s="100"/>
      <c r="DB41" s="100"/>
      <c r="DC41" s="100"/>
      <c r="DD41" s="100"/>
      <c r="DE41" s="100"/>
      <c r="DF41" s="100"/>
      <c r="DG41" s="100"/>
      <c r="DH41" s="100"/>
      <c r="DI41" s="100"/>
      <c r="DJ41" s="100"/>
      <c r="DK41" s="100"/>
      <c r="ED41" s="100"/>
    </row>
    <row r="42" spans="2:134">
      <c r="B42" s="282" t="s">
        <v>214</v>
      </c>
      <c r="C42" s="388"/>
      <c r="D42" s="388"/>
      <c r="E42" s="388"/>
      <c r="F42" s="369"/>
      <c r="G42" s="369"/>
      <c r="H42" s="369"/>
      <c r="I42" s="369"/>
      <c r="J42" s="370"/>
      <c r="L42" s="381"/>
      <c r="M42" s="382"/>
      <c r="N42" s="382"/>
      <c r="O42" s="382"/>
      <c r="P42" s="383"/>
      <c r="Q42" s="100"/>
      <c r="R42" s="384"/>
      <c r="S42" s="385"/>
      <c r="T42" s="385"/>
      <c r="U42" s="385"/>
      <c r="V42" s="386"/>
      <c r="W42" s="100"/>
      <c r="X42" s="377"/>
      <c r="Y42" s="378"/>
      <c r="Z42" s="378"/>
      <c r="AA42" s="378"/>
      <c r="AB42" s="379"/>
      <c r="AC42" s="100"/>
      <c r="AD42" s="100"/>
      <c r="AE42" s="100"/>
      <c r="AF42" s="100"/>
      <c r="AG42" s="100"/>
      <c r="AH42" s="100"/>
      <c r="AI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00"/>
      <c r="BT42" s="100"/>
      <c r="BU42" s="100"/>
      <c r="BV42" s="100"/>
      <c r="BW42" s="100"/>
      <c r="BX42" s="100"/>
      <c r="BY42" s="100"/>
      <c r="BZ42" s="100"/>
      <c r="CA42" s="100"/>
      <c r="CB42" s="100"/>
      <c r="CC42" s="100"/>
      <c r="CD42" s="100"/>
      <c r="CE42" s="100"/>
      <c r="CF42" s="100"/>
      <c r="CG42" s="100"/>
      <c r="CH42" s="100"/>
      <c r="CI42" s="100"/>
      <c r="CJ42" s="100"/>
      <c r="CK42" s="100"/>
      <c r="CL42" s="100"/>
      <c r="CM42" s="100"/>
      <c r="CN42" s="100"/>
      <c r="CO42" s="100"/>
      <c r="CP42" s="100"/>
      <c r="CQ42" s="100"/>
      <c r="CR42" s="100"/>
      <c r="CS42" s="100"/>
      <c r="CT42" s="100"/>
      <c r="CU42" s="100"/>
      <c r="CV42" s="100"/>
      <c r="CW42" s="100"/>
      <c r="CX42" s="100"/>
      <c r="CY42" s="100"/>
      <c r="CZ42" s="100"/>
      <c r="DA42" s="100"/>
      <c r="DB42" s="100"/>
      <c r="DC42" s="100"/>
      <c r="DD42" s="100"/>
      <c r="DE42" s="100"/>
      <c r="DF42" s="100"/>
      <c r="DG42" s="100"/>
      <c r="DH42" s="100"/>
      <c r="DI42" s="100"/>
      <c r="DJ42" s="100"/>
      <c r="DK42" s="100"/>
      <c r="ED42" s="100"/>
    </row>
    <row r="43" spans="2:134" s="389" customFormat="1">
      <c r="B43" s="390" t="s">
        <v>215</v>
      </c>
      <c r="C43" s="391"/>
      <c r="D43" s="391"/>
      <c r="E43" s="391"/>
      <c r="F43" s="392"/>
      <c r="G43" s="392"/>
      <c r="H43" s="392"/>
      <c r="I43" s="392"/>
      <c r="J43" s="393"/>
      <c r="L43" s="394">
        <f>S10</f>
        <v>180000</v>
      </c>
      <c r="M43" s="395">
        <f>T10</f>
        <v>288000</v>
      </c>
      <c r="N43" s="395">
        <f t="shared" ref="N43:P43" si="32">U10</f>
        <v>518400</v>
      </c>
      <c r="O43" s="395">
        <f t="shared" si="32"/>
        <v>725760</v>
      </c>
      <c r="P43" s="396">
        <f t="shared" si="32"/>
        <v>943488</v>
      </c>
      <c r="R43" s="397"/>
      <c r="S43" s="398"/>
      <c r="T43" s="398"/>
      <c r="U43" s="398"/>
      <c r="V43" s="399"/>
      <c r="X43" s="400"/>
      <c r="Y43" s="401"/>
      <c r="Z43" s="401"/>
      <c r="AA43" s="401"/>
      <c r="AB43" s="402"/>
    </row>
    <row r="44" spans="2:134" s="104" customFormat="1">
      <c r="B44" s="167" t="s">
        <v>217</v>
      </c>
      <c r="C44" s="168"/>
      <c r="D44" s="168"/>
      <c r="E44" s="168"/>
      <c r="F44" s="169">
        <f>SUM(F45:F50)</f>
        <v>0</v>
      </c>
      <c r="G44" s="169">
        <f t="shared" si="29"/>
        <v>0</v>
      </c>
      <c r="H44" s="169">
        <f>SUM(H45:H50)</f>
        <v>0</v>
      </c>
      <c r="I44" s="169">
        <f>SUM(I45:I50)</f>
        <v>0</v>
      </c>
      <c r="J44" s="403">
        <f>SUM(J45:J50)</f>
        <v>0</v>
      </c>
      <c r="K44" s="404"/>
      <c r="L44" s="279"/>
      <c r="M44" s="280"/>
      <c r="N44" s="280"/>
      <c r="O44" s="280"/>
      <c r="P44" s="281"/>
      <c r="Q44" s="404"/>
      <c r="R44" s="176" t="e">
        <f>S19/L44</f>
        <v>#DIV/0!</v>
      </c>
      <c r="S44" s="177" t="e">
        <f>T19/M44</f>
        <v>#DIV/0!</v>
      </c>
      <c r="T44" s="177" t="e">
        <f>U19/N44</f>
        <v>#DIV/0!</v>
      </c>
      <c r="U44" s="177" t="e">
        <f>V19/O44</f>
        <v>#DIV/0!</v>
      </c>
      <c r="V44" s="178" t="e">
        <f>W19/P44</f>
        <v>#DIV/0!</v>
      </c>
      <c r="W44" s="216"/>
      <c r="X44" s="364">
        <f>SUM(X45:X50)</f>
        <v>0</v>
      </c>
      <c r="Y44" s="365">
        <f>SUM(Y45:Y50)</f>
        <v>0</v>
      </c>
      <c r="Z44" s="365">
        <f t="shared" si="30"/>
        <v>0</v>
      </c>
      <c r="AA44" s="365">
        <f>SUM(AA45:AA50)</f>
        <v>0</v>
      </c>
      <c r="AB44" s="366">
        <f>SUM(AB45:AB50)</f>
        <v>0</v>
      </c>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c r="BG44" s="216"/>
      <c r="BH44" s="216"/>
      <c r="BI44" s="216"/>
      <c r="BJ44" s="216"/>
      <c r="BK44" s="216"/>
      <c r="BL44" s="216"/>
      <c r="BM44" s="216"/>
      <c r="BN44" s="216"/>
      <c r="BO44" s="216"/>
      <c r="BP44" s="216"/>
      <c r="BQ44" s="216"/>
      <c r="BR44" s="216"/>
      <c r="BS44" s="216"/>
      <c r="BT44" s="216"/>
      <c r="BU44" s="216"/>
      <c r="BV44" s="216"/>
      <c r="BW44" s="216"/>
      <c r="BX44" s="216"/>
      <c r="BY44" s="216"/>
      <c r="BZ44" s="216"/>
      <c r="CA44" s="216"/>
      <c r="CB44" s="216"/>
      <c r="CC44" s="216"/>
      <c r="CD44" s="216"/>
      <c r="CE44" s="216"/>
      <c r="CF44" s="216"/>
      <c r="CG44" s="216"/>
      <c r="CH44" s="216"/>
      <c r="CI44" s="216"/>
      <c r="CJ44" s="216"/>
      <c r="CK44" s="216"/>
      <c r="CL44" s="367"/>
      <c r="CM44" s="367"/>
      <c r="CN44" s="367"/>
      <c r="CO44" s="367"/>
      <c r="CP44" s="367"/>
      <c r="CQ44" s="367"/>
      <c r="CR44" s="367"/>
      <c r="CS44" s="367"/>
      <c r="CT44" s="216"/>
      <c r="CU44" s="216"/>
      <c r="CV44" s="216"/>
      <c r="CW44" s="216"/>
      <c r="CX44" s="216"/>
      <c r="CY44" s="216"/>
      <c r="CZ44" s="216"/>
      <c r="DA44" s="216"/>
      <c r="DB44" s="216"/>
      <c r="DC44" s="216"/>
      <c r="DD44" s="100"/>
      <c r="DE44" s="100"/>
      <c r="DF44" s="100"/>
      <c r="DG44" s="100"/>
      <c r="DH44" s="100"/>
      <c r="DI44" s="100"/>
      <c r="DJ44" s="100"/>
      <c r="DK44" s="100"/>
      <c r="DL44" s="100"/>
      <c r="DM44" s="100"/>
      <c r="DN44" s="100"/>
      <c r="DO44" s="100"/>
      <c r="DP44" s="100"/>
      <c r="DQ44" s="100"/>
      <c r="DR44" s="100"/>
    </row>
    <row r="45" spans="2:134">
      <c r="B45" s="282" t="s">
        <v>209</v>
      </c>
      <c r="C45" s="368"/>
      <c r="D45" s="368"/>
      <c r="E45" s="368"/>
      <c r="F45" s="405"/>
      <c r="G45" s="405"/>
      <c r="H45" s="405"/>
      <c r="I45" s="405"/>
      <c r="J45" s="406"/>
      <c r="K45" s="404"/>
      <c r="L45" s="374"/>
      <c r="M45" s="375"/>
      <c r="N45" s="375"/>
      <c r="O45" s="375"/>
      <c r="P45" s="376"/>
      <c r="Q45" s="404"/>
      <c r="R45" s="374"/>
      <c r="S45" s="375"/>
      <c r="T45" s="375"/>
      <c r="U45" s="375"/>
      <c r="V45" s="376"/>
      <c r="W45" s="100"/>
      <c r="X45" s="407"/>
      <c r="Y45" s="408"/>
      <c r="Z45" s="408"/>
      <c r="AA45" s="408"/>
      <c r="AB45" s="409"/>
      <c r="AC45" s="100"/>
      <c r="AD45" s="100"/>
      <c r="AE45" s="100"/>
      <c r="AF45" s="100"/>
      <c r="AG45" s="100"/>
      <c r="AH45" s="100"/>
      <c r="AI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c r="BI45" s="100"/>
      <c r="BJ45" s="100"/>
      <c r="BK45" s="100"/>
      <c r="BL45" s="100"/>
      <c r="BM45" s="100"/>
      <c r="BN45" s="100"/>
      <c r="BO45" s="100"/>
      <c r="BP45" s="100"/>
      <c r="BQ45" s="100"/>
      <c r="BR45" s="100"/>
      <c r="BS45" s="100"/>
      <c r="BT45" s="100"/>
      <c r="BU45" s="100"/>
      <c r="BV45" s="100"/>
      <c r="BW45" s="100"/>
      <c r="BX45" s="100"/>
      <c r="BY45" s="100"/>
      <c r="BZ45" s="100"/>
      <c r="CA45" s="100"/>
      <c r="CB45" s="100"/>
      <c r="CC45" s="100"/>
      <c r="CD45" s="100"/>
      <c r="CE45" s="100"/>
      <c r="CF45" s="100"/>
      <c r="CG45" s="100"/>
      <c r="CH45" s="100"/>
      <c r="CI45" s="100"/>
      <c r="CJ45" s="100"/>
      <c r="CK45" s="100"/>
      <c r="CL45" s="100"/>
      <c r="CM45" s="100"/>
      <c r="CN45" s="100"/>
      <c r="CO45" s="100"/>
      <c r="CP45" s="100"/>
      <c r="CQ45" s="100"/>
      <c r="CR45" s="100"/>
      <c r="CS45" s="100"/>
      <c r="CT45" s="100"/>
      <c r="CU45" s="100"/>
      <c r="CV45" s="100"/>
      <c r="CW45" s="100"/>
      <c r="CX45" s="100"/>
      <c r="CY45" s="100"/>
      <c r="CZ45" s="100"/>
      <c r="DA45" s="100"/>
      <c r="DB45" s="100"/>
      <c r="DC45" s="100"/>
      <c r="DD45" s="100"/>
      <c r="DE45" s="100"/>
      <c r="DF45" s="100"/>
      <c r="DG45" s="100"/>
      <c r="DH45" s="100"/>
      <c r="DI45" s="100"/>
      <c r="DJ45" s="100"/>
      <c r="DK45" s="100"/>
      <c r="ED45" s="100"/>
    </row>
    <row r="46" spans="2:134">
      <c r="B46" s="282" t="s">
        <v>211</v>
      </c>
      <c r="C46" s="368"/>
      <c r="D46" s="368"/>
      <c r="E46" s="368"/>
      <c r="F46" s="405"/>
      <c r="G46" s="405"/>
      <c r="H46" s="405"/>
      <c r="I46" s="405"/>
      <c r="J46" s="406"/>
      <c r="L46" s="384"/>
      <c r="M46" s="385"/>
      <c r="N46" s="385"/>
      <c r="O46" s="385"/>
      <c r="P46" s="386"/>
      <c r="Q46" s="100"/>
      <c r="R46" s="384"/>
      <c r="S46" s="385"/>
      <c r="T46" s="385"/>
      <c r="U46" s="385"/>
      <c r="V46" s="386"/>
      <c r="W46" s="100"/>
      <c r="X46" s="410"/>
      <c r="Y46" s="411"/>
      <c r="Z46" s="411"/>
      <c r="AA46" s="411"/>
      <c r="AB46" s="412"/>
      <c r="AC46" s="100"/>
      <c r="AD46" s="100"/>
      <c r="AE46" s="100"/>
      <c r="AF46" s="100"/>
      <c r="AG46" s="100"/>
      <c r="AH46" s="100"/>
      <c r="AI46" s="100"/>
      <c r="AN46" s="100"/>
      <c r="AO46" s="100"/>
      <c r="AP46" s="100"/>
      <c r="AQ46" s="100"/>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00"/>
      <c r="BQ46" s="100"/>
      <c r="BR46" s="100"/>
      <c r="BS46" s="100"/>
      <c r="BT46" s="100"/>
      <c r="BU46" s="100"/>
      <c r="BV46" s="100"/>
      <c r="BW46" s="100"/>
      <c r="BX46" s="100"/>
      <c r="BY46" s="100"/>
      <c r="BZ46" s="100"/>
      <c r="CA46" s="100"/>
      <c r="CB46" s="100"/>
      <c r="CC46" s="100"/>
      <c r="CD46" s="100"/>
      <c r="CE46" s="100"/>
      <c r="CF46" s="100"/>
      <c r="CG46" s="100"/>
      <c r="CH46" s="100"/>
      <c r="CI46" s="100"/>
      <c r="CJ46" s="100"/>
      <c r="CK46" s="100"/>
      <c r="CL46" s="100"/>
      <c r="CM46" s="100"/>
      <c r="CN46" s="100"/>
      <c r="CO46" s="100"/>
      <c r="CP46" s="100"/>
      <c r="CQ46" s="100"/>
      <c r="CR46" s="100"/>
      <c r="CS46" s="100"/>
      <c r="CT46" s="100"/>
      <c r="CU46" s="100"/>
      <c r="CV46" s="100"/>
      <c r="CW46" s="100"/>
      <c r="CX46" s="100"/>
      <c r="CY46" s="100"/>
      <c r="CZ46" s="100"/>
      <c r="DA46" s="100"/>
      <c r="DB46" s="100"/>
      <c r="DC46" s="100"/>
      <c r="DD46" s="100"/>
      <c r="DE46" s="100"/>
      <c r="DF46" s="100"/>
      <c r="DG46" s="100"/>
      <c r="DH46" s="100"/>
      <c r="DI46" s="100"/>
      <c r="DJ46" s="100"/>
      <c r="DK46" s="100"/>
      <c r="ED46" s="100"/>
    </row>
    <row r="47" spans="2:134">
      <c r="B47" s="282" t="s">
        <v>212</v>
      </c>
      <c r="C47" s="368"/>
      <c r="D47" s="368"/>
      <c r="E47" s="368"/>
      <c r="F47" s="405"/>
      <c r="G47" s="405"/>
      <c r="H47" s="405"/>
      <c r="I47" s="405"/>
      <c r="J47" s="406"/>
      <c r="L47" s="384"/>
      <c r="M47" s="385"/>
      <c r="N47" s="385"/>
      <c r="O47" s="385"/>
      <c r="P47" s="386"/>
      <c r="Q47" s="100"/>
      <c r="R47" s="384"/>
      <c r="S47" s="385"/>
      <c r="T47" s="385"/>
      <c r="U47" s="385"/>
      <c r="V47" s="386"/>
      <c r="W47" s="100"/>
      <c r="X47" s="410"/>
      <c r="Y47" s="411"/>
      <c r="Z47" s="411"/>
      <c r="AA47" s="411"/>
      <c r="AB47" s="412"/>
      <c r="AC47" s="100"/>
      <c r="AD47" s="100"/>
      <c r="AE47" s="100"/>
      <c r="AF47" s="100"/>
      <c r="AG47" s="100"/>
      <c r="AH47" s="100"/>
      <c r="AI47" s="100"/>
      <c r="AN47" s="100"/>
      <c r="AO47" s="100"/>
      <c r="AP47" s="100"/>
      <c r="AQ47" s="100"/>
      <c r="AR47" s="100"/>
      <c r="AS47" s="100"/>
      <c r="AT47" s="100"/>
      <c r="AU47" s="100"/>
      <c r="AV47" s="100"/>
      <c r="AW47" s="100"/>
      <c r="AX47" s="100"/>
      <c r="AY47" s="100"/>
      <c r="AZ47" s="100"/>
      <c r="BA47" s="100"/>
      <c r="BB47" s="100"/>
      <c r="BC47" s="100"/>
      <c r="BD47" s="100"/>
      <c r="BE47" s="100"/>
      <c r="BF47" s="100"/>
      <c r="BG47" s="100"/>
      <c r="BH47" s="100"/>
      <c r="BI47" s="100"/>
      <c r="BJ47" s="100"/>
      <c r="BK47" s="100"/>
      <c r="BL47" s="100"/>
      <c r="BM47" s="100"/>
      <c r="BN47" s="100"/>
      <c r="BO47" s="100"/>
      <c r="BP47" s="100"/>
      <c r="BQ47" s="100"/>
      <c r="BR47" s="100"/>
      <c r="BS47" s="100"/>
      <c r="BT47" s="100"/>
      <c r="BU47" s="100"/>
      <c r="BV47" s="100"/>
      <c r="BW47" s="100"/>
      <c r="BX47" s="100"/>
      <c r="BY47" s="100"/>
      <c r="BZ47" s="100"/>
      <c r="CA47" s="100"/>
      <c r="CB47" s="100"/>
      <c r="CC47" s="100"/>
      <c r="CD47" s="100"/>
      <c r="CE47" s="100"/>
      <c r="CF47" s="100"/>
      <c r="CG47" s="100"/>
      <c r="CH47" s="100"/>
      <c r="CI47" s="100"/>
      <c r="CJ47" s="100"/>
      <c r="CK47" s="100"/>
      <c r="CL47" s="100"/>
      <c r="CM47" s="100"/>
      <c r="CN47" s="100"/>
      <c r="CO47" s="100"/>
      <c r="CP47" s="100"/>
      <c r="CQ47" s="100"/>
      <c r="CR47" s="100"/>
      <c r="CS47" s="100"/>
      <c r="CT47" s="100"/>
      <c r="CU47" s="100"/>
      <c r="CV47" s="100"/>
      <c r="CW47" s="100"/>
      <c r="CX47" s="100"/>
      <c r="CY47" s="100"/>
      <c r="CZ47" s="100"/>
      <c r="DA47" s="100"/>
      <c r="DB47" s="100"/>
      <c r="DC47" s="100"/>
      <c r="DD47" s="100"/>
      <c r="DE47" s="100"/>
      <c r="DF47" s="100"/>
      <c r="DG47" s="100"/>
      <c r="DH47" s="100"/>
      <c r="DI47" s="100"/>
      <c r="DJ47" s="100"/>
      <c r="DK47" s="100"/>
      <c r="ED47" s="100"/>
    </row>
    <row r="48" spans="2:134">
      <c r="B48" s="282" t="s">
        <v>213</v>
      </c>
      <c r="C48" s="388"/>
      <c r="D48" s="388"/>
      <c r="E48" s="388"/>
      <c r="F48" s="405"/>
      <c r="G48" s="405"/>
      <c r="H48" s="405"/>
      <c r="I48" s="405"/>
      <c r="J48" s="406"/>
      <c r="L48" s="384"/>
      <c r="M48" s="385"/>
      <c r="N48" s="385"/>
      <c r="O48" s="385"/>
      <c r="P48" s="386"/>
      <c r="Q48" s="100"/>
      <c r="R48" s="384"/>
      <c r="S48" s="385"/>
      <c r="T48" s="385"/>
      <c r="U48" s="385"/>
      <c r="V48" s="386"/>
      <c r="W48" s="100"/>
      <c r="X48" s="410"/>
      <c r="Y48" s="411"/>
      <c r="Z48" s="411"/>
      <c r="AA48" s="411"/>
      <c r="AB48" s="412"/>
      <c r="AC48" s="100"/>
      <c r="AD48" s="100"/>
      <c r="AE48" s="100"/>
      <c r="AF48" s="100"/>
      <c r="AG48" s="100"/>
      <c r="AH48" s="100"/>
      <c r="AI48" s="100"/>
      <c r="AN48" s="100"/>
      <c r="AO48" s="100"/>
      <c r="AP48" s="100"/>
      <c r="AQ48" s="100"/>
      <c r="AR48" s="100"/>
      <c r="AS48" s="100"/>
      <c r="AT48" s="100"/>
      <c r="AU48" s="100"/>
      <c r="AV48" s="100"/>
      <c r="AW48" s="100"/>
      <c r="AX48" s="100"/>
      <c r="AY48" s="100"/>
      <c r="AZ48" s="100"/>
      <c r="BA48" s="100"/>
      <c r="BB48" s="100"/>
      <c r="BC48" s="100"/>
      <c r="BD48" s="100"/>
      <c r="BE48" s="100"/>
      <c r="BF48" s="100"/>
      <c r="BG48" s="100"/>
      <c r="BH48" s="100"/>
      <c r="BI48" s="100"/>
      <c r="BJ48" s="100"/>
      <c r="BK48" s="100"/>
      <c r="BL48" s="100"/>
      <c r="BM48" s="100"/>
      <c r="BN48" s="100"/>
      <c r="BO48" s="100"/>
      <c r="BP48" s="100"/>
      <c r="BQ48" s="100"/>
      <c r="BR48" s="100"/>
      <c r="BS48" s="100"/>
      <c r="BT48" s="100"/>
      <c r="BU48" s="100"/>
      <c r="BV48" s="100"/>
      <c r="BW48" s="100"/>
      <c r="BX48" s="100"/>
      <c r="BY48" s="100"/>
      <c r="BZ48" s="100"/>
      <c r="CA48" s="100"/>
      <c r="CB48" s="100"/>
      <c r="CC48" s="100"/>
      <c r="CD48" s="100"/>
      <c r="CE48" s="100"/>
      <c r="CF48" s="100"/>
      <c r="CG48" s="100"/>
      <c r="CH48" s="100"/>
      <c r="CI48" s="100"/>
      <c r="CJ48" s="100"/>
      <c r="CK48" s="100"/>
      <c r="CL48" s="100"/>
      <c r="CM48" s="100"/>
      <c r="CN48" s="100"/>
      <c r="CO48" s="100"/>
      <c r="CP48" s="100"/>
      <c r="CQ48" s="100"/>
      <c r="CR48" s="100"/>
      <c r="CS48" s="100"/>
      <c r="CT48" s="100"/>
      <c r="CU48" s="100"/>
      <c r="CV48" s="100"/>
      <c r="CW48" s="100"/>
      <c r="CX48" s="100"/>
      <c r="CY48" s="100"/>
      <c r="CZ48" s="100"/>
      <c r="DA48" s="100"/>
      <c r="DB48" s="100"/>
      <c r="DC48" s="100"/>
      <c r="DD48" s="100"/>
      <c r="DE48" s="100"/>
      <c r="DF48" s="100"/>
      <c r="DG48" s="100"/>
      <c r="DH48" s="100"/>
      <c r="DI48" s="100"/>
      <c r="DJ48" s="100"/>
      <c r="DK48" s="100"/>
      <c r="ED48" s="100"/>
    </row>
    <row r="49" spans="2:134">
      <c r="B49" s="282" t="s">
        <v>214</v>
      </c>
      <c r="C49" s="388"/>
      <c r="D49" s="388"/>
      <c r="E49" s="388"/>
      <c r="F49" s="405"/>
      <c r="G49" s="405"/>
      <c r="H49" s="405"/>
      <c r="I49" s="405"/>
      <c r="J49" s="406"/>
      <c r="L49" s="384"/>
      <c r="M49" s="385"/>
      <c r="N49" s="385"/>
      <c r="O49" s="385"/>
      <c r="P49" s="386"/>
      <c r="Q49" s="100"/>
      <c r="R49" s="384"/>
      <c r="S49" s="385"/>
      <c r="T49" s="385"/>
      <c r="U49" s="385"/>
      <c r="V49" s="386"/>
      <c r="W49" s="100"/>
      <c r="X49" s="410"/>
      <c r="Y49" s="411"/>
      <c r="Z49" s="411"/>
      <c r="AA49" s="411"/>
      <c r="AB49" s="412"/>
      <c r="AC49" s="100"/>
      <c r="AD49" s="100"/>
      <c r="AE49" s="100"/>
      <c r="AF49" s="100"/>
      <c r="AG49" s="100"/>
      <c r="AH49" s="100"/>
      <c r="AI49" s="100"/>
      <c r="AN49" s="100"/>
      <c r="AO49" s="100"/>
      <c r="AP49" s="100"/>
      <c r="AQ49" s="100"/>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0"/>
      <c r="CG49" s="100"/>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0"/>
      <c r="DH49" s="100"/>
      <c r="DI49" s="100"/>
      <c r="DJ49" s="100"/>
      <c r="DK49" s="100"/>
      <c r="ED49" s="100"/>
    </row>
    <row r="50" spans="2:134">
      <c r="B50" s="413" t="s">
        <v>215</v>
      </c>
      <c r="C50" s="414"/>
      <c r="D50" s="414"/>
      <c r="E50" s="414"/>
      <c r="F50" s="415"/>
      <c r="G50" s="415"/>
      <c r="H50" s="415"/>
      <c r="I50" s="415"/>
      <c r="J50" s="416"/>
      <c r="L50" s="417"/>
      <c r="M50" s="418"/>
      <c r="N50" s="418"/>
      <c r="O50" s="418"/>
      <c r="P50" s="419"/>
      <c r="Q50" s="100"/>
      <c r="R50" s="417"/>
      <c r="S50" s="418"/>
      <c r="T50" s="418"/>
      <c r="U50" s="418"/>
      <c r="V50" s="419"/>
      <c r="W50" s="100"/>
      <c r="X50" s="420"/>
      <c r="Y50" s="421"/>
      <c r="Z50" s="421"/>
      <c r="AA50" s="421"/>
      <c r="AB50" s="422"/>
      <c r="AC50" s="100"/>
      <c r="AD50" s="100"/>
      <c r="AE50" s="100"/>
      <c r="AF50" s="100"/>
      <c r="AG50" s="100"/>
      <c r="AH50" s="100"/>
      <c r="AI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ED50" s="100"/>
    </row>
    <row r="51" spans="2:134">
      <c r="B51" s="385"/>
      <c r="C51" s="385"/>
      <c r="D51" s="385"/>
      <c r="E51" s="385"/>
      <c r="F51" s="385"/>
      <c r="G51" s="385"/>
      <c r="P51" s="100"/>
      <c r="Q51" s="100"/>
      <c r="R51" s="100"/>
      <c r="S51" s="100"/>
      <c r="T51" s="100"/>
      <c r="U51" s="100"/>
      <c r="V51" s="100"/>
      <c r="W51" s="100"/>
      <c r="X51" s="100"/>
      <c r="Y51" s="100"/>
      <c r="Z51" s="100"/>
      <c r="AA51" s="100"/>
      <c r="AB51" s="100"/>
      <c r="AC51" s="100"/>
      <c r="AD51" s="100"/>
      <c r="AE51" s="100"/>
      <c r="AF51" s="100"/>
      <c r="AG51" s="100"/>
      <c r="AH51" s="100"/>
      <c r="AI51" s="100"/>
      <c r="AN51" s="100"/>
      <c r="AO51" s="100"/>
      <c r="AP51" s="100"/>
      <c r="AQ51" s="100"/>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c r="BR51" s="100"/>
      <c r="BS51" s="100"/>
      <c r="BT51" s="100"/>
      <c r="BU51" s="100"/>
      <c r="BV51" s="100"/>
      <c r="BW51" s="100"/>
      <c r="BX51" s="100"/>
      <c r="BY51" s="100"/>
      <c r="BZ51" s="100"/>
      <c r="CA51" s="100"/>
      <c r="CB51" s="100"/>
      <c r="CC51" s="100"/>
      <c r="CD51" s="100"/>
      <c r="CE51" s="100"/>
      <c r="CF51" s="100"/>
      <c r="CG51" s="100"/>
      <c r="CH51" s="100"/>
      <c r="CI51" s="100"/>
      <c r="CJ51" s="100"/>
      <c r="CK51" s="100"/>
      <c r="CL51" s="100"/>
      <c r="CM51" s="100"/>
      <c r="CN51" s="100"/>
      <c r="CO51" s="100"/>
      <c r="CP51" s="100"/>
      <c r="CQ51" s="100"/>
      <c r="CR51" s="100"/>
      <c r="CS51" s="100"/>
      <c r="CT51" s="100"/>
      <c r="CU51" s="100"/>
      <c r="CV51" s="100"/>
      <c r="CW51" s="100"/>
      <c r="CX51" s="100"/>
      <c r="CY51" s="100"/>
      <c r="CZ51" s="100"/>
      <c r="DA51" s="100"/>
      <c r="DB51" s="100"/>
      <c r="DC51" s="100"/>
      <c r="DD51" s="100"/>
      <c r="DE51" s="100"/>
      <c r="DF51" s="100"/>
      <c r="DG51" s="100"/>
      <c r="DH51" s="100"/>
      <c r="DI51" s="100"/>
      <c r="DJ51" s="100"/>
      <c r="DK51" s="100"/>
      <c r="ED51" s="100"/>
    </row>
    <row r="52" spans="2:134">
      <c r="B52" s="423" t="s">
        <v>234</v>
      </c>
      <c r="C52" s="385"/>
      <c r="D52" s="385"/>
      <c r="E52" s="385"/>
      <c r="F52" s="385"/>
      <c r="G52" s="385"/>
      <c r="P52" s="100"/>
      <c r="Q52" s="100"/>
      <c r="R52" s="100"/>
      <c r="S52" s="100"/>
      <c r="T52" s="100"/>
      <c r="U52" s="100"/>
      <c r="V52" s="100"/>
      <c r="W52" s="100"/>
      <c r="X52" s="100"/>
      <c r="Y52" s="100"/>
      <c r="Z52" s="100"/>
      <c r="AA52" s="100"/>
      <c r="AB52" s="100"/>
      <c r="AC52" s="100"/>
      <c r="AD52" s="100"/>
      <c r="AE52" s="100"/>
      <c r="AF52" s="100"/>
      <c r="AG52" s="100"/>
      <c r="AH52" s="100"/>
      <c r="AI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0"/>
      <c r="DA52" s="100"/>
      <c r="DB52" s="100"/>
      <c r="DC52" s="100"/>
      <c r="DD52" s="100"/>
      <c r="DE52" s="100"/>
      <c r="DF52" s="100"/>
      <c r="DG52" s="100"/>
      <c r="DH52" s="100"/>
      <c r="DI52" s="100"/>
      <c r="DJ52" s="100"/>
      <c r="DK52" s="100"/>
      <c r="ED52" s="100"/>
    </row>
    <row r="53" spans="2:134">
      <c r="B53" s="385"/>
      <c r="C53" s="385"/>
      <c r="D53" s="385"/>
      <c r="E53" s="385"/>
      <c r="F53" s="385"/>
      <c r="G53" s="385"/>
      <c r="P53" s="100"/>
      <c r="Q53" s="100"/>
      <c r="R53" s="100"/>
      <c r="S53" s="100"/>
      <c r="T53" s="100"/>
      <c r="U53" s="100"/>
      <c r="V53" s="100"/>
      <c r="W53" s="100"/>
      <c r="X53" s="100"/>
      <c r="Y53" s="100"/>
      <c r="Z53" s="100"/>
      <c r="AA53" s="100"/>
      <c r="AB53" s="100"/>
      <c r="AC53" s="100"/>
      <c r="AD53" s="100"/>
      <c r="AE53" s="100"/>
      <c r="AF53" s="100"/>
      <c r="AG53" s="100"/>
      <c r="AH53" s="100"/>
      <c r="AI53" s="100"/>
      <c r="AN53" s="100"/>
      <c r="AO53" s="100"/>
      <c r="AP53" s="100"/>
      <c r="AQ53" s="100"/>
      <c r="AR53" s="100"/>
      <c r="AS53" s="100"/>
      <c r="AT53" s="100"/>
      <c r="AU53" s="100"/>
      <c r="AV53" s="100"/>
      <c r="AW53" s="100"/>
      <c r="AX53" s="100"/>
      <c r="AY53" s="100"/>
      <c r="AZ53" s="100"/>
      <c r="BA53" s="100"/>
      <c r="BB53" s="100"/>
      <c r="BC53" s="100"/>
      <c r="BD53" s="100"/>
      <c r="BE53" s="100"/>
      <c r="BF53" s="100"/>
      <c r="BG53" s="100"/>
      <c r="BH53" s="100"/>
      <c r="BI53" s="100"/>
      <c r="BJ53" s="100"/>
      <c r="BK53" s="100"/>
      <c r="BL53" s="100"/>
      <c r="BM53" s="100"/>
      <c r="BN53" s="100"/>
      <c r="BO53" s="100"/>
      <c r="BP53" s="100"/>
      <c r="BQ53" s="100"/>
      <c r="BR53" s="100"/>
      <c r="BS53" s="100"/>
      <c r="BT53" s="100"/>
      <c r="BU53" s="100"/>
      <c r="BV53" s="100"/>
      <c r="BW53" s="100"/>
      <c r="BX53" s="100"/>
      <c r="BY53" s="100"/>
      <c r="BZ53" s="100"/>
      <c r="CA53" s="100"/>
      <c r="CB53" s="100"/>
      <c r="CC53" s="100"/>
      <c r="CD53" s="100"/>
      <c r="CE53" s="100"/>
      <c r="CF53" s="100"/>
      <c r="CG53" s="100"/>
      <c r="CH53" s="100"/>
      <c r="CI53" s="100"/>
      <c r="CJ53" s="100"/>
      <c r="CK53" s="100"/>
      <c r="CL53" s="100"/>
      <c r="CM53" s="100"/>
      <c r="CN53" s="100"/>
      <c r="CO53" s="100"/>
      <c r="CP53" s="100"/>
      <c r="CQ53" s="100"/>
      <c r="CR53" s="100"/>
      <c r="CS53" s="100"/>
      <c r="CT53" s="100"/>
      <c r="CU53" s="100"/>
      <c r="CV53" s="100"/>
      <c r="CW53" s="100"/>
      <c r="CX53" s="100"/>
      <c r="CY53" s="100"/>
      <c r="CZ53" s="100"/>
      <c r="DA53" s="100"/>
      <c r="DB53" s="100"/>
      <c r="DC53" s="100"/>
      <c r="DD53" s="100"/>
      <c r="DE53" s="100"/>
      <c r="DF53" s="100"/>
      <c r="DG53" s="100"/>
      <c r="DH53" s="100"/>
      <c r="DI53" s="100"/>
      <c r="DJ53" s="100"/>
      <c r="DK53" s="100"/>
      <c r="ED53" s="100"/>
    </row>
    <row r="54" spans="2:134">
      <c r="B54" s="424" t="s">
        <v>235</v>
      </c>
      <c r="C54" s="385"/>
      <c r="D54" s="425"/>
      <c r="E54" s="385"/>
      <c r="F54" s="385"/>
      <c r="G54" s="385"/>
      <c r="H54" s="385"/>
      <c r="I54" s="385"/>
      <c r="P54" s="100"/>
      <c r="Q54" s="100"/>
      <c r="R54" s="100"/>
      <c r="S54" s="100"/>
      <c r="T54" s="100"/>
      <c r="U54" s="100"/>
      <c r="V54" s="100"/>
      <c r="W54" s="100"/>
      <c r="X54" s="100"/>
      <c r="Y54" s="100"/>
      <c r="Z54" s="100"/>
      <c r="AA54" s="100"/>
      <c r="AB54" s="100"/>
      <c r="AC54" s="100"/>
      <c r="AD54" s="100"/>
      <c r="AE54" s="100"/>
      <c r="AF54" s="100"/>
      <c r="AG54" s="100"/>
      <c r="AH54" s="100"/>
      <c r="AI54" s="100"/>
      <c r="AN54" s="100"/>
      <c r="AO54" s="100"/>
      <c r="AP54" s="100"/>
      <c r="AQ54" s="100"/>
      <c r="AR54" s="100"/>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c r="BW54" s="100"/>
      <c r="BX54" s="100"/>
      <c r="BY54" s="100"/>
      <c r="BZ54" s="100"/>
      <c r="CA54" s="100"/>
      <c r="CB54" s="100"/>
      <c r="CC54" s="100"/>
      <c r="CD54" s="100"/>
      <c r="CE54" s="100"/>
      <c r="CF54" s="100"/>
      <c r="CG54" s="100"/>
      <c r="CH54" s="100"/>
      <c r="CI54" s="100"/>
      <c r="CJ54" s="100"/>
      <c r="CK54" s="100"/>
      <c r="CL54" s="100"/>
      <c r="CM54" s="100"/>
      <c r="CN54" s="100"/>
      <c r="CO54" s="100"/>
      <c r="CP54" s="100"/>
      <c r="CQ54" s="100"/>
      <c r="CR54" s="100"/>
      <c r="CS54" s="100"/>
      <c r="CT54" s="100"/>
      <c r="CU54" s="100"/>
      <c r="CV54" s="100"/>
      <c r="CW54" s="100"/>
      <c r="CX54" s="100"/>
      <c r="CY54" s="100"/>
      <c r="CZ54" s="100"/>
      <c r="DA54" s="100"/>
      <c r="DB54" s="100"/>
      <c r="DC54" s="100"/>
      <c r="DD54" s="100"/>
      <c r="DE54" s="100"/>
      <c r="DF54" s="100"/>
      <c r="DG54" s="100"/>
      <c r="DH54" s="100"/>
      <c r="DI54" s="100"/>
      <c r="DJ54" s="100"/>
      <c r="DK54" s="100"/>
      <c r="EC54" s="327"/>
      <c r="ED54" s="327"/>
    </row>
    <row r="55" spans="2:134">
      <c r="B55" s="426"/>
      <c r="C55" s="385"/>
      <c r="D55" s="425"/>
      <c r="E55" s="385"/>
      <c r="F55" s="385"/>
      <c r="G55" s="385"/>
      <c r="H55" s="385"/>
      <c r="I55" s="385"/>
      <c r="P55" s="100"/>
      <c r="Q55" s="100"/>
      <c r="R55" s="100"/>
      <c r="S55" s="100"/>
      <c r="T55" s="100"/>
      <c r="U55" s="100"/>
      <c r="V55" s="100"/>
      <c r="W55" s="100"/>
      <c r="X55" s="100"/>
      <c r="Y55" s="100"/>
      <c r="Z55" s="100"/>
      <c r="AA55" s="100"/>
      <c r="AB55" s="100"/>
      <c r="AC55" s="100"/>
      <c r="AD55" s="100"/>
      <c r="AE55" s="100"/>
      <c r="AF55" s="100"/>
      <c r="AG55" s="100"/>
      <c r="AH55" s="100"/>
      <c r="AI55" s="100"/>
      <c r="AN55" s="100"/>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00"/>
      <c r="BQ55" s="100"/>
      <c r="BR55" s="100"/>
      <c r="BS55" s="100"/>
      <c r="BT55" s="100"/>
      <c r="BU55" s="100"/>
      <c r="BV55" s="100"/>
      <c r="BW55" s="100"/>
      <c r="BX55" s="100"/>
      <c r="BY55" s="100"/>
      <c r="BZ55" s="100"/>
      <c r="CA55" s="100"/>
      <c r="CB55" s="100"/>
      <c r="CC55" s="100"/>
      <c r="CD55" s="100"/>
      <c r="CE55" s="100"/>
      <c r="CF55" s="100"/>
      <c r="CG55" s="100"/>
      <c r="CH55" s="100"/>
      <c r="CI55" s="100"/>
      <c r="CJ55" s="100"/>
      <c r="CK55" s="100"/>
      <c r="CL55" s="100"/>
      <c r="CM55" s="100"/>
      <c r="CN55" s="100"/>
      <c r="CO55" s="100"/>
      <c r="CP55" s="100"/>
      <c r="CQ55" s="100"/>
      <c r="CR55" s="100"/>
      <c r="CS55" s="100"/>
      <c r="CT55" s="100"/>
      <c r="CU55" s="100"/>
      <c r="CV55" s="100"/>
      <c r="CW55" s="100"/>
      <c r="CX55" s="100"/>
      <c r="CY55" s="100"/>
      <c r="CZ55" s="100"/>
      <c r="DA55" s="100"/>
      <c r="DB55" s="100"/>
      <c r="DC55" s="100"/>
      <c r="DD55" s="100"/>
      <c r="DE55" s="100"/>
      <c r="DF55" s="100"/>
      <c r="DG55" s="100"/>
      <c r="DH55" s="100"/>
      <c r="DI55" s="100"/>
      <c r="DJ55" s="100"/>
      <c r="DK55" s="100"/>
      <c r="EC55" s="327"/>
      <c r="ED55" s="327"/>
    </row>
    <row r="56" spans="2:134">
      <c r="B56" s="427" t="s">
        <v>236</v>
      </c>
      <c r="C56" s="385"/>
      <c r="D56" s="425"/>
      <c r="E56" s="385"/>
      <c r="F56" s="385"/>
      <c r="G56" s="385"/>
      <c r="H56" s="385"/>
      <c r="I56" s="385"/>
      <c r="P56" s="100"/>
      <c r="Q56" s="100"/>
      <c r="R56" s="100"/>
      <c r="S56" s="100"/>
      <c r="T56" s="100"/>
      <c r="U56" s="100"/>
      <c r="V56" s="100"/>
      <c r="W56" s="100"/>
      <c r="X56" s="100"/>
      <c r="Y56" s="100"/>
      <c r="Z56" s="100"/>
      <c r="AA56" s="100"/>
      <c r="AB56" s="100"/>
      <c r="AC56" s="100"/>
      <c r="AD56" s="100"/>
      <c r="AE56" s="100"/>
      <c r="AF56" s="100"/>
      <c r="AG56" s="100"/>
      <c r="AH56" s="100"/>
      <c r="AI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c r="CZ56" s="100"/>
      <c r="DA56" s="100"/>
      <c r="DB56" s="100"/>
      <c r="DC56" s="100"/>
      <c r="DD56" s="100"/>
      <c r="DE56" s="100"/>
      <c r="DF56" s="100"/>
      <c r="DG56" s="100"/>
      <c r="DH56" s="100"/>
      <c r="DI56" s="100"/>
      <c r="DJ56" s="100"/>
      <c r="DK56" s="100"/>
      <c r="ED56" s="100"/>
    </row>
    <row r="57" spans="2:134">
      <c r="B57" s="428" t="s">
        <v>237</v>
      </c>
      <c r="C57" s="337"/>
      <c r="D57" s="337"/>
      <c r="E57" s="337"/>
      <c r="F57" s="337"/>
      <c r="G57" s="337"/>
      <c r="H57" s="337"/>
      <c r="I57" s="337"/>
      <c r="J57" s="337"/>
      <c r="K57" s="337"/>
      <c r="L57" s="337"/>
      <c r="M57" s="338"/>
      <c r="P57" s="100"/>
      <c r="Q57" s="100"/>
      <c r="R57" s="100"/>
      <c r="S57" s="100"/>
      <c r="T57" s="100"/>
      <c r="U57" s="100"/>
      <c r="V57" s="100"/>
      <c r="W57" s="100"/>
      <c r="X57" s="100"/>
      <c r="Y57" s="100"/>
      <c r="Z57" s="100"/>
      <c r="AA57" s="100"/>
      <c r="AB57" s="100"/>
      <c r="AC57" s="100"/>
      <c r="AD57" s="100"/>
      <c r="AE57" s="100"/>
      <c r="AF57" s="100"/>
      <c r="AG57" s="100"/>
      <c r="AH57" s="100"/>
      <c r="AI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Y57" s="100"/>
      <c r="BZ57" s="100"/>
      <c r="CA57" s="100"/>
      <c r="CB57" s="100"/>
      <c r="CC57" s="100"/>
      <c r="CD57" s="100"/>
      <c r="CE57" s="100"/>
      <c r="CF57" s="100"/>
      <c r="CG57" s="100"/>
      <c r="CH57" s="100"/>
      <c r="CI57" s="100"/>
      <c r="CJ57" s="100"/>
      <c r="CK57" s="100"/>
      <c r="CL57" s="100"/>
      <c r="CM57" s="100"/>
      <c r="CN57" s="100"/>
      <c r="CO57" s="100"/>
      <c r="CP57" s="100"/>
      <c r="CQ57" s="100"/>
      <c r="CR57" s="100"/>
      <c r="CS57" s="100"/>
      <c r="CT57" s="100"/>
      <c r="CU57" s="100"/>
      <c r="CV57" s="100"/>
      <c r="CW57" s="100"/>
      <c r="CX57" s="100"/>
      <c r="CY57" s="100"/>
      <c r="CZ57" s="100"/>
      <c r="DA57" s="100"/>
      <c r="DB57" s="100"/>
      <c r="DC57" s="100"/>
      <c r="DD57" s="100"/>
      <c r="DE57" s="100"/>
      <c r="DF57" s="100"/>
      <c r="DG57" s="100"/>
      <c r="DH57" s="100"/>
      <c r="DI57" s="100"/>
      <c r="DJ57" s="100"/>
      <c r="DK57" s="100"/>
      <c r="ED57" s="100"/>
    </row>
    <row r="58" spans="2:134" ht="51" customHeight="1">
      <c r="B58" s="429" t="s">
        <v>36</v>
      </c>
      <c r="C58" s="430" t="s">
        <v>238</v>
      </c>
      <c r="D58" s="344" t="s">
        <v>206</v>
      </c>
      <c r="E58" s="344">
        <f t="shared" ref="E58:L58" si="33">K$8</f>
        <v>2027</v>
      </c>
      <c r="F58" s="344">
        <f t="shared" si="33"/>
        <v>2028</v>
      </c>
      <c r="G58" s="344">
        <f t="shared" si="33"/>
        <v>2029</v>
      </c>
      <c r="H58" s="344">
        <f t="shared" si="33"/>
        <v>2030</v>
      </c>
      <c r="I58" s="344">
        <f t="shared" si="33"/>
        <v>2031</v>
      </c>
      <c r="J58" s="344">
        <f t="shared" si="33"/>
        <v>2032</v>
      </c>
      <c r="K58" s="344">
        <f t="shared" si="33"/>
        <v>2033</v>
      </c>
      <c r="L58" s="344">
        <f t="shared" si="33"/>
        <v>2034</v>
      </c>
      <c r="M58" s="431" t="s">
        <v>239</v>
      </c>
      <c r="P58" s="100"/>
      <c r="Q58" s="100"/>
      <c r="R58" s="100"/>
      <c r="S58" s="100"/>
      <c r="T58" s="100"/>
      <c r="U58" s="100"/>
      <c r="V58" s="100"/>
      <c r="W58" s="100"/>
      <c r="X58" s="100"/>
      <c r="Y58" s="100"/>
      <c r="Z58" s="100"/>
      <c r="AA58" s="100"/>
      <c r="AB58" s="100"/>
      <c r="AC58" s="100"/>
      <c r="AD58" s="100"/>
      <c r="AE58" s="100"/>
      <c r="AF58" s="100"/>
      <c r="AG58" s="100"/>
      <c r="AH58" s="100"/>
      <c r="AI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c r="CZ58" s="100"/>
      <c r="DA58" s="100"/>
      <c r="DB58" s="100"/>
      <c r="DC58" s="100"/>
      <c r="DD58" s="100"/>
      <c r="DE58" s="100"/>
      <c r="DF58" s="100"/>
      <c r="DG58" s="100"/>
      <c r="DH58" s="100"/>
      <c r="DI58" s="100"/>
      <c r="DJ58" s="100"/>
      <c r="DK58" s="100"/>
      <c r="ED58" s="100"/>
    </row>
    <row r="59" spans="2:134">
      <c r="B59" s="432" t="s">
        <v>207</v>
      </c>
      <c r="C59" s="433"/>
      <c r="D59" s="352">
        <f t="shared" ref="D59:L59" si="34">SUM(D60:D65)</f>
        <v>0</v>
      </c>
      <c r="E59" s="352">
        <f t="shared" si="34"/>
        <v>191589375</v>
      </c>
      <c r="F59" s="352">
        <f t="shared" si="34"/>
        <v>155099473</v>
      </c>
      <c r="G59" s="352">
        <f t="shared" si="34"/>
        <v>233065366</v>
      </c>
      <c r="H59" s="352">
        <f t="shared" si="34"/>
        <v>410636283</v>
      </c>
      <c r="I59" s="352">
        <f t="shared" si="34"/>
        <v>515507950</v>
      </c>
      <c r="J59" s="352">
        <f t="shared" si="34"/>
        <v>612828450</v>
      </c>
      <c r="K59" s="352">
        <f t="shared" si="34"/>
        <v>561207770</v>
      </c>
      <c r="L59" s="352">
        <f t="shared" si="34"/>
        <v>621900536</v>
      </c>
      <c r="M59" s="434"/>
      <c r="P59" s="100"/>
      <c r="Q59" s="100"/>
      <c r="R59" s="100"/>
      <c r="S59" s="100"/>
      <c r="T59" s="100"/>
      <c r="U59" s="100"/>
      <c r="V59" s="100"/>
      <c r="W59" s="100"/>
      <c r="X59" s="100"/>
      <c r="Y59" s="100"/>
      <c r="Z59" s="100"/>
      <c r="AA59" s="100"/>
      <c r="AB59" s="100"/>
      <c r="AC59" s="100"/>
      <c r="AD59" s="100"/>
      <c r="AE59" s="100"/>
      <c r="AF59" s="100"/>
      <c r="AG59" s="100"/>
      <c r="AH59" s="100"/>
      <c r="AI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c r="CA59" s="100"/>
      <c r="CB59" s="100"/>
      <c r="CC59" s="100"/>
      <c r="CD59" s="100"/>
      <c r="CE59" s="100"/>
      <c r="CF59" s="100"/>
      <c r="CG59" s="100"/>
      <c r="CH59" s="100"/>
      <c r="CI59" s="100"/>
      <c r="CJ59" s="100"/>
      <c r="CK59" s="100"/>
      <c r="CL59" s="100"/>
      <c r="CM59" s="100"/>
      <c r="CN59" s="100"/>
      <c r="CO59" s="100"/>
      <c r="CP59" s="100"/>
      <c r="CQ59" s="100"/>
      <c r="CR59" s="100"/>
      <c r="CS59" s="100"/>
      <c r="CT59" s="100"/>
      <c r="CU59" s="100"/>
      <c r="CV59" s="100"/>
      <c r="CW59" s="100"/>
      <c r="CX59" s="100"/>
      <c r="CY59" s="100"/>
      <c r="CZ59" s="100"/>
      <c r="DA59" s="100"/>
      <c r="DB59" s="100"/>
      <c r="DC59" s="100"/>
      <c r="DD59" s="100"/>
      <c r="DE59" s="100"/>
      <c r="DF59" s="100"/>
      <c r="DG59" s="100"/>
      <c r="DH59" s="100"/>
      <c r="DI59" s="100"/>
      <c r="DJ59" s="100"/>
      <c r="DK59" s="100"/>
    </row>
    <row r="60" spans="2:134" ht="17.25" customHeight="1">
      <c r="B60" s="282" t="s">
        <v>209</v>
      </c>
      <c r="C60" s="435" t="s">
        <v>240</v>
      </c>
      <c r="D60" s="436"/>
      <c r="E60" s="437">
        <v>0</v>
      </c>
      <c r="F60" s="437">
        <v>0</v>
      </c>
      <c r="G60" s="437">
        <v>0</v>
      </c>
      <c r="H60" s="437">
        <v>0</v>
      </c>
      <c r="I60" s="437">
        <v>0</v>
      </c>
      <c r="J60" s="437">
        <v>0</v>
      </c>
      <c r="K60" s="437">
        <v>0</v>
      </c>
      <c r="L60" s="437">
        <v>0</v>
      </c>
      <c r="M60" s="438"/>
      <c r="O60" s="439"/>
      <c r="P60" s="100"/>
      <c r="Q60" s="100"/>
      <c r="R60" s="100"/>
      <c r="S60" s="100"/>
      <c r="T60" s="100"/>
      <c r="U60" s="100"/>
      <c r="V60" s="100"/>
      <c r="W60" s="100"/>
      <c r="X60" s="100"/>
      <c r="Y60" s="100"/>
      <c r="Z60" s="100"/>
      <c r="AA60" s="100"/>
      <c r="AB60" s="100"/>
      <c r="AC60" s="100"/>
      <c r="AD60" s="100"/>
      <c r="AE60" s="100"/>
      <c r="AF60" s="100"/>
      <c r="AG60" s="100"/>
      <c r="AH60" s="100"/>
      <c r="AI60" s="100"/>
      <c r="AN60" s="100"/>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100"/>
      <c r="BN60" s="100"/>
      <c r="BO60" s="100"/>
      <c r="BP60" s="100"/>
      <c r="BQ60" s="100"/>
      <c r="BR60" s="100"/>
      <c r="BS60" s="100"/>
      <c r="BT60" s="100"/>
      <c r="BU60" s="100"/>
      <c r="BV60" s="100"/>
      <c r="BW60" s="100"/>
      <c r="BX60" s="100"/>
      <c r="BY60" s="100"/>
      <c r="BZ60" s="100"/>
      <c r="CA60" s="100"/>
      <c r="CB60" s="100"/>
      <c r="CC60" s="100"/>
      <c r="CD60" s="100"/>
      <c r="CE60" s="100"/>
      <c r="CF60" s="100"/>
      <c r="CG60" s="100"/>
      <c r="CH60" s="100"/>
      <c r="CI60" s="100"/>
      <c r="CJ60" s="100"/>
      <c r="CK60" s="100"/>
      <c r="CL60" s="100"/>
      <c r="CM60" s="100"/>
      <c r="CN60" s="100"/>
      <c r="CO60" s="100"/>
      <c r="CP60" s="100"/>
      <c r="CQ60" s="100"/>
      <c r="CR60" s="100"/>
      <c r="CS60" s="100"/>
      <c r="CT60" s="100"/>
      <c r="CU60" s="100"/>
      <c r="CV60" s="100"/>
      <c r="CW60" s="100"/>
      <c r="CX60" s="100"/>
      <c r="CY60" s="100"/>
      <c r="CZ60" s="100"/>
      <c r="DA60" s="100"/>
      <c r="DB60" s="100"/>
      <c r="DC60" s="100"/>
      <c r="DD60" s="100"/>
      <c r="DE60" s="100"/>
      <c r="DF60" s="100"/>
      <c r="DG60" s="100"/>
      <c r="DH60" s="100"/>
      <c r="DI60" s="100"/>
      <c r="DJ60" s="100"/>
      <c r="DK60" s="100"/>
    </row>
    <row r="61" spans="2:134">
      <c r="B61" s="282" t="s">
        <v>211</v>
      </c>
      <c r="C61" s="435" t="s">
        <v>241</v>
      </c>
      <c r="D61" s="436"/>
      <c r="E61" s="440">
        <v>50000000</v>
      </c>
      <c r="F61" s="441">
        <v>55000000</v>
      </c>
      <c r="G61" s="441">
        <v>60500000</v>
      </c>
      <c r="H61" s="441">
        <v>66550000</v>
      </c>
      <c r="I61" s="441">
        <v>73205000</v>
      </c>
      <c r="J61" s="442">
        <v>80525500</v>
      </c>
      <c r="K61" s="442">
        <v>88578050</v>
      </c>
      <c r="L61" s="442">
        <v>97435855</v>
      </c>
      <c r="M61" s="438"/>
      <c r="O61" s="439"/>
      <c r="P61" s="100"/>
      <c r="Q61" s="100"/>
      <c r="R61" s="100"/>
      <c r="S61" s="100"/>
      <c r="T61" s="100"/>
      <c r="U61" s="100"/>
      <c r="V61" s="100"/>
      <c r="W61" s="100"/>
      <c r="X61" s="100"/>
      <c r="Y61" s="100"/>
      <c r="Z61" s="100"/>
      <c r="AA61" s="100"/>
      <c r="AB61" s="100"/>
      <c r="AC61" s="100"/>
      <c r="AD61" s="100"/>
      <c r="AE61" s="100"/>
      <c r="AF61" s="100"/>
      <c r="AG61" s="100"/>
      <c r="AH61" s="100"/>
      <c r="AI61" s="100"/>
      <c r="AN61" s="100"/>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c r="BL61" s="100"/>
      <c r="BM61" s="100"/>
      <c r="BN61" s="100"/>
      <c r="BO61" s="100"/>
      <c r="BP61" s="100"/>
      <c r="BQ61" s="100"/>
      <c r="BR61" s="100"/>
      <c r="BS61" s="100"/>
      <c r="BT61" s="100"/>
      <c r="BU61" s="100"/>
      <c r="BV61" s="100"/>
      <c r="BW61" s="100"/>
      <c r="BX61" s="100"/>
      <c r="BY61" s="100"/>
      <c r="BZ61" s="100"/>
      <c r="CA61" s="100"/>
      <c r="CB61" s="100"/>
      <c r="CC61" s="100"/>
      <c r="CD61" s="100"/>
      <c r="CE61" s="100"/>
      <c r="CF61" s="100"/>
      <c r="CG61" s="100"/>
      <c r="CH61" s="100"/>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100"/>
      <c r="DE61" s="100"/>
      <c r="DF61" s="100"/>
      <c r="DG61" s="100"/>
      <c r="DH61" s="100"/>
      <c r="DI61" s="100"/>
      <c r="DJ61" s="100"/>
      <c r="DK61" s="100"/>
    </row>
    <row r="62" spans="2:134">
      <c r="B62" s="282" t="s">
        <v>212</v>
      </c>
      <c r="C62" s="435" t="s">
        <v>242</v>
      </c>
      <c r="D62" s="436"/>
      <c r="E62" s="443">
        <v>74617200</v>
      </c>
      <c r="F62" s="444">
        <v>0</v>
      </c>
      <c r="G62" s="444">
        <v>0</v>
      </c>
      <c r="H62" s="444">
        <v>0</v>
      </c>
      <c r="I62" s="444">
        <v>0</v>
      </c>
      <c r="J62" s="444">
        <v>0</v>
      </c>
      <c r="K62" s="444">
        <v>0</v>
      </c>
      <c r="L62" s="444">
        <v>0</v>
      </c>
      <c r="M62" s="438"/>
      <c r="O62" s="439"/>
      <c r="P62" s="100"/>
      <c r="Q62" s="100"/>
      <c r="R62" s="100"/>
      <c r="S62" s="100"/>
      <c r="T62" s="100"/>
      <c r="U62" s="100"/>
      <c r="V62" s="100"/>
      <c r="W62" s="100"/>
      <c r="X62" s="100"/>
      <c r="Y62" s="100"/>
      <c r="Z62" s="100"/>
      <c r="AA62" s="100"/>
      <c r="AB62" s="100"/>
      <c r="AC62" s="100"/>
      <c r="AD62" s="100"/>
      <c r="AE62" s="100"/>
      <c r="AF62" s="100"/>
      <c r="AG62" s="100"/>
      <c r="AH62" s="100"/>
      <c r="AI62" s="100"/>
      <c r="AN62" s="100"/>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c r="BT62" s="100"/>
      <c r="BU62" s="100"/>
      <c r="BV62" s="100"/>
      <c r="BW62" s="100"/>
      <c r="BX62" s="100"/>
      <c r="BY62" s="100"/>
      <c r="BZ62" s="100"/>
      <c r="CA62" s="100"/>
      <c r="CB62" s="100"/>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100"/>
      <c r="DE62" s="100"/>
      <c r="DF62" s="100"/>
      <c r="DG62" s="100"/>
      <c r="DH62" s="100"/>
      <c r="DI62" s="100"/>
      <c r="DJ62" s="100"/>
      <c r="DK62" s="100"/>
    </row>
    <row r="63" spans="2:134">
      <c r="B63" s="282" t="s">
        <v>213</v>
      </c>
      <c r="C63" s="435" t="s">
        <v>243</v>
      </c>
      <c r="D63" s="436"/>
      <c r="E63" s="445">
        <v>41972175</v>
      </c>
      <c r="F63" s="446">
        <v>73199473</v>
      </c>
      <c r="G63" s="446">
        <v>143617366</v>
      </c>
      <c r="H63" s="446">
        <v>310549863</v>
      </c>
      <c r="I63" s="446">
        <v>406199365</v>
      </c>
      <c r="J63" s="446">
        <v>496199365</v>
      </c>
      <c r="K63" s="446">
        <v>441757308</v>
      </c>
      <c r="L63" s="446">
        <v>482605465</v>
      </c>
      <c r="M63" s="438"/>
      <c r="O63" s="439"/>
      <c r="P63" s="100"/>
      <c r="Q63" s="100"/>
      <c r="R63" s="100"/>
      <c r="S63" s="100"/>
      <c r="T63" s="100"/>
      <c r="U63" s="100"/>
      <c r="V63" s="100"/>
      <c r="W63" s="100"/>
      <c r="X63" s="100"/>
      <c r="Y63" s="100"/>
      <c r="Z63" s="100"/>
      <c r="AA63" s="100"/>
      <c r="AB63" s="100"/>
      <c r="AC63" s="100"/>
      <c r="AD63" s="100"/>
      <c r="AE63" s="100"/>
      <c r="AF63" s="100"/>
      <c r="AG63" s="100"/>
      <c r="AH63" s="100"/>
      <c r="AI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c r="CA63" s="100"/>
      <c r="CB63" s="100"/>
      <c r="CC63" s="100"/>
      <c r="CD63" s="100"/>
      <c r="CE63" s="100"/>
      <c r="CF63" s="100"/>
      <c r="CG63" s="100"/>
      <c r="CH63" s="100"/>
      <c r="CI63" s="100"/>
      <c r="CJ63" s="100"/>
      <c r="CK63" s="100"/>
      <c r="CL63" s="100"/>
      <c r="CM63" s="100"/>
      <c r="CN63" s="100"/>
      <c r="CO63" s="100"/>
      <c r="CP63" s="100"/>
      <c r="CQ63" s="100"/>
      <c r="CR63" s="100"/>
      <c r="CS63" s="100"/>
      <c r="CT63" s="100"/>
      <c r="CU63" s="100"/>
      <c r="CV63" s="100"/>
      <c r="CW63" s="100"/>
      <c r="CX63" s="100"/>
      <c r="CY63" s="100"/>
      <c r="CZ63" s="100"/>
      <c r="DA63" s="100"/>
      <c r="DB63" s="100"/>
      <c r="DC63" s="100"/>
      <c r="DD63" s="100"/>
      <c r="DE63" s="100"/>
      <c r="DF63" s="100"/>
      <c r="DG63" s="100"/>
      <c r="DH63" s="100"/>
      <c r="DI63" s="100"/>
      <c r="DJ63" s="100"/>
      <c r="DK63" s="100"/>
    </row>
    <row r="64" spans="2:134">
      <c r="B64" s="282" t="s">
        <v>214</v>
      </c>
      <c r="C64" s="435" t="s">
        <v>244</v>
      </c>
      <c r="D64" s="436"/>
      <c r="E64" s="445">
        <v>20000000</v>
      </c>
      <c r="F64" s="446">
        <v>21400000</v>
      </c>
      <c r="G64" s="446">
        <v>22898000</v>
      </c>
      <c r="H64" s="446">
        <v>26215920</v>
      </c>
      <c r="I64" s="446">
        <v>28051035</v>
      </c>
      <c r="J64" s="446">
        <v>28051035</v>
      </c>
      <c r="K64" s="446">
        <v>30014607</v>
      </c>
      <c r="L64" s="446">
        <v>32115630</v>
      </c>
      <c r="M64" s="438"/>
      <c r="O64" s="439"/>
      <c r="P64" s="100"/>
      <c r="Q64" s="100"/>
      <c r="R64" s="100"/>
      <c r="S64" s="100"/>
      <c r="T64" s="100"/>
      <c r="U64" s="100"/>
      <c r="V64" s="100"/>
      <c r="W64" s="100"/>
      <c r="X64" s="100"/>
      <c r="Y64" s="100"/>
      <c r="Z64" s="100"/>
      <c r="AA64" s="100"/>
      <c r="AB64" s="100"/>
      <c r="AC64" s="100"/>
      <c r="AD64" s="100"/>
      <c r="AE64" s="100"/>
      <c r="AF64" s="100"/>
      <c r="AG64" s="100"/>
      <c r="AH64" s="100"/>
      <c r="AI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100"/>
      <c r="CZ64" s="100"/>
      <c r="DA64" s="100"/>
      <c r="DB64" s="100"/>
      <c r="DC64" s="100"/>
      <c r="DD64" s="100"/>
      <c r="DE64" s="100"/>
      <c r="DF64" s="100"/>
      <c r="DG64" s="100"/>
      <c r="DH64" s="100"/>
      <c r="DI64" s="100"/>
      <c r="DJ64" s="100"/>
      <c r="DK64" s="100"/>
    </row>
    <row r="65" spans="2:115">
      <c r="B65" s="413" t="s">
        <v>215</v>
      </c>
      <c r="C65" s="447" t="s">
        <v>245</v>
      </c>
      <c r="D65" s="448"/>
      <c r="E65" s="445">
        <v>5000000</v>
      </c>
      <c r="F65" s="446">
        <v>5500000</v>
      </c>
      <c r="G65" s="446">
        <v>6050000</v>
      </c>
      <c r="H65" s="446">
        <v>7320500</v>
      </c>
      <c r="I65" s="446">
        <v>8052550</v>
      </c>
      <c r="J65" s="446">
        <v>8052550</v>
      </c>
      <c r="K65" s="446">
        <v>857805</v>
      </c>
      <c r="L65" s="446">
        <v>9743586</v>
      </c>
      <c r="M65" s="449"/>
      <c r="O65" s="439"/>
      <c r="P65" s="100"/>
      <c r="Q65" s="100"/>
      <c r="R65" s="100"/>
      <c r="S65" s="100"/>
      <c r="T65" s="100"/>
      <c r="U65" s="100"/>
      <c r="V65" s="100"/>
      <c r="W65" s="100"/>
      <c r="X65" s="100"/>
      <c r="Y65" s="100"/>
      <c r="Z65" s="100"/>
      <c r="AA65" s="100"/>
      <c r="AB65" s="100"/>
      <c r="AC65" s="100"/>
      <c r="AD65" s="100"/>
      <c r="AE65" s="100"/>
      <c r="AF65" s="100"/>
      <c r="AG65" s="100"/>
      <c r="AH65" s="100"/>
      <c r="AI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c r="BI65" s="100"/>
      <c r="BJ65" s="100"/>
      <c r="BK65" s="100"/>
      <c r="BL65" s="100"/>
      <c r="BM65" s="100"/>
      <c r="BN65" s="100"/>
      <c r="BO65" s="100"/>
      <c r="BP65" s="100"/>
      <c r="BQ65" s="100"/>
      <c r="BR65" s="100"/>
      <c r="BS65" s="100"/>
      <c r="BT65" s="100"/>
      <c r="BU65" s="100"/>
      <c r="BV65" s="100"/>
      <c r="BW65" s="100"/>
      <c r="BX65" s="100"/>
      <c r="BY65" s="100"/>
      <c r="BZ65" s="100"/>
      <c r="CA65" s="100"/>
      <c r="CB65" s="100"/>
      <c r="CC65" s="100"/>
      <c r="CD65" s="100"/>
      <c r="CE65" s="100"/>
      <c r="CF65" s="100"/>
      <c r="CG65" s="100"/>
      <c r="CH65" s="100"/>
      <c r="CI65" s="100"/>
      <c r="CJ65" s="100"/>
      <c r="CK65" s="100"/>
      <c r="CL65" s="100"/>
      <c r="CM65" s="100"/>
      <c r="CN65" s="100"/>
      <c r="CO65" s="100"/>
      <c r="CP65" s="100"/>
      <c r="CQ65" s="100"/>
      <c r="CR65" s="100"/>
      <c r="CS65" s="100"/>
      <c r="CT65" s="100"/>
      <c r="CU65" s="100"/>
      <c r="CV65" s="100"/>
      <c r="CW65" s="100"/>
      <c r="CX65" s="100"/>
      <c r="CY65" s="100"/>
      <c r="CZ65" s="100"/>
      <c r="DA65" s="100"/>
      <c r="DB65" s="100"/>
      <c r="DC65" s="100"/>
      <c r="DD65" s="100"/>
      <c r="DE65" s="100"/>
      <c r="DF65" s="100"/>
      <c r="DG65" s="100"/>
      <c r="DH65" s="100"/>
      <c r="DI65" s="100"/>
      <c r="DJ65" s="100"/>
      <c r="DK65" s="100"/>
    </row>
    <row r="66" spans="2:115">
      <c r="B66" s="100"/>
      <c r="C66" s="100"/>
      <c r="D66" s="316"/>
      <c r="E66" s="316"/>
      <c r="P66" s="100"/>
      <c r="Q66" s="100"/>
      <c r="R66" s="100"/>
      <c r="S66" s="100"/>
      <c r="T66" s="100"/>
      <c r="U66" s="100"/>
      <c r="V66" s="100"/>
      <c r="W66" s="100"/>
      <c r="X66" s="100"/>
      <c r="Y66" s="100"/>
      <c r="Z66" s="100"/>
      <c r="AA66" s="100"/>
      <c r="AB66" s="100"/>
      <c r="AC66" s="100"/>
      <c r="AD66" s="100"/>
      <c r="AE66" s="100"/>
      <c r="AF66" s="100"/>
      <c r="AG66" s="100"/>
      <c r="AH66" s="100"/>
      <c r="AI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00"/>
      <c r="BQ66" s="100"/>
      <c r="BR66" s="100"/>
      <c r="BS66" s="100"/>
      <c r="BT66" s="100"/>
      <c r="BU66" s="100"/>
      <c r="BV66" s="100"/>
      <c r="BW66" s="100"/>
      <c r="BX66" s="100"/>
      <c r="BY66" s="100"/>
      <c r="BZ66" s="100"/>
      <c r="CA66" s="100"/>
      <c r="CB66" s="100"/>
      <c r="CC66" s="100"/>
      <c r="CD66" s="100"/>
      <c r="CE66" s="100"/>
      <c r="CF66" s="100"/>
      <c r="CG66" s="100"/>
      <c r="CH66" s="100"/>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100"/>
      <c r="DE66" s="100"/>
      <c r="DF66" s="100"/>
      <c r="DG66" s="100"/>
      <c r="DH66" s="100"/>
      <c r="DI66" s="100"/>
      <c r="DJ66" s="100"/>
      <c r="DK66" s="100"/>
    </row>
    <row r="67" spans="2:115">
      <c r="B67" s="426" t="s">
        <v>246</v>
      </c>
      <c r="C67" s="100"/>
      <c r="D67" s="316"/>
      <c r="E67" s="316"/>
      <c r="P67" s="100"/>
      <c r="Q67" s="100"/>
      <c r="R67" s="100"/>
      <c r="S67" s="100"/>
      <c r="T67" s="100"/>
      <c r="U67" s="100"/>
      <c r="V67" s="100"/>
      <c r="W67" s="100"/>
      <c r="X67" s="100"/>
      <c r="Y67" s="100"/>
      <c r="Z67" s="100"/>
      <c r="AA67" s="100"/>
      <c r="AB67" s="100"/>
      <c r="AC67" s="100"/>
      <c r="AD67" s="100"/>
      <c r="AE67" s="100"/>
      <c r="AF67" s="100"/>
      <c r="AG67" s="100"/>
      <c r="AH67" s="100"/>
      <c r="AI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100"/>
      <c r="BV67" s="100"/>
      <c r="BW67" s="100"/>
      <c r="BX67" s="100"/>
      <c r="BY67" s="100"/>
      <c r="BZ67" s="100"/>
      <c r="CA67" s="100"/>
      <c r="CB67" s="100"/>
      <c r="CC67" s="100"/>
      <c r="CD67" s="100"/>
      <c r="CE67" s="100"/>
      <c r="CF67" s="100"/>
      <c r="CG67" s="100"/>
      <c r="CH67" s="100"/>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100"/>
      <c r="DE67" s="100"/>
      <c r="DF67" s="100"/>
      <c r="DG67" s="100"/>
      <c r="DH67" s="100"/>
      <c r="DI67" s="100"/>
      <c r="DJ67" s="100"/>
      <c r="DK67" s="100"/>
    </row>
    <row r="68" spans="2:115">
      <c r="B68" s="100"/>
      <c r="C68" s="100"/>
      <c r="D68" s="316"/>
      <c r="E68" s="316"/>
      <c r="P68" s="100"/>
      <c r="Q68" s="100"/>
      <c r="R68" s="100"/>
      <c r="S68" s="100"/>
      <c r="T68" s="100"/>
      <c r="U68" s="100"/>
      <c r="V68" s="100"/>
      <c r="W68" s="100"/>
      <c r="X68" s="100"/>
      <c r="Y68" s="100"/>
      <c r="Z68" s="100"/>
      <c r="AA68" s="100"/>
      <c r="AB68" s="100"/>
      <c r="AC68" s="100"/>
      <c r="AD68" s="100"/>
      <c r="AE68" s="100"/>
      <c r="AF68" s="100"/>
      <c r="AG68" s="100"/>
      <c r="AH68" s="100"/>
      <c r="AI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A68" s="100"/>
      <c r="CB68" s="100"/>
      <c r="CC68" s="100"/>
      <c r="CD68" s="100"/>
      <c r="CE68" s="100"/>
      <c r="CF68" s="100"/>
      <c r="CG68" s="100"/>
      <c r="CH68" s="100"/>
      <c r="CI68" s="100"/>
      <c r="CJ68" s="100"/>
      <c r="CK68" s="100"/>
      <c r="CL68" s="100"/>
      <c r="CM68" s="100"/>
      <c r="CN68" s="100"/>
      <c r="CO68" s="100"/>
      <c r="CP68" s="100"/>
      <c r="CQ68" s="100"/>
      <c r="CR68" s="100"/>
      <c r="CS68" s="100"/>
      <c r="CT68" s="100"/>
      <c r="CU68" s="100"/>
      <c r="CV68" s="100"/>
      <c r="CW68" s="100"/>
      <c r="CX68" s="100"/>
      <c r="CY68" s="100"/>
      <c r="CZ68" s="100"/>
      <c r="DA68" s="100"/>
      <c r="DB68" s="100"/>
      <c r="DC68" s="100"/>
      <c r="DD68" s="100"/>
      <c r="DE68" s="100"/>
      <c r="DF68" s="100"/>
      <c r="DG68" s="100"/>
      <c r="DH68" s="100"/>
      <c r="DI68" s="100"/>
      <c r="DJ68" s="100"/>
      <c r="DK68" s="100"/>
    </row>
    <row r="69" spans="2:115">
      <c r="B69" s="423" t="s">
        <v>247</v>
      </c>
      <c r="C69" s="423"/>
      <c r="D69" s="129" t="s">
        <v>248</v>
      </c>
      <c r="E69" s="316"/>
      <c r="P69" s="100"/>
      <c r="Q69" s="100"/>
      <c r="R69" s="100"/>
      <c r="S69" s="100"/>
      <c r="T69" s="100"/>
      <c r="U69" s="100"/>
      <c r="V69" s="100"/>
      <c r="W69" s="100"/>
      <c r="X69" s="100"/>
      <c r="Y69" s="100"/>
      <c r="Z69" s="100"/>
      <c r="AA69" s="100"/>
      <c r="AB69" s="100"/>
      <c r="AC69" s="100"/>
      <c r="AD69" s="100"/>
      <c r="AE69" s="100"/>
      <c r="AF69" s="100"/>
      <c r="AG69" s="100"/>
      <c r="AH69" s="100"/>
      <c r="AI69" s="100"/>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00"/>
      <c r="BQ69" s="100"/>
      <c r="BR69" s="100"/>
      <c r="BS69" s="100"/>
      <c r="BT69" s="100"/>
      <c r="BU69" s="100"/>
      <c r="BV69" s="100"/>
      <c r="BW69" s="100"/>
      <c r="BX69" s="100"/>
      <c r="BY69" s="100"/>
      <c r="BZ69" s="100"/>
      <c r="CA69" s="100"/>
      <c r="CB69" s="100"/>
      <c r="CC69" s="100"/>
      <c r="CD69" s="100"/>
      <c r="CE69" s="100"/>
      <c r="CF69" s="100"/>
      <c r="CG69" s="100"/>
      <c r="CH69" s="100"/>
      <c r="CI69" s="100"/>
      <c r="CJ69" s="100"/>
      <c r="CK69" s="100"/>
      <c r="CL69" s="100"/>
      <c r="CM69" s="100"/>
      <c r="CN69" s="100"/>
      <c r="CO69" s="100"/>
      <c r="CP69" s="100"/>
      <c r="CQ69" s="100"/>
      <c r="CR69" s="100"/>
      <c r="CS69" s="100"/>
      <c r="CT69" s="100"/>
      <c r="CU69" s="100"/>
      <c r="CV69" s="100"/>
      <c r="CW69" s="100"/>
      <c r="CX69" s="100"/>
      <c r="CY69" s="100"/>
      <c r="CZ69" s="100"/>
      <c r="DA69" s="100"/>
      <c r="DB69" s="100"/>
      <c r="DC69" s="100"/>
      <c r="DD69" s="100"/>
      <c r="DE69" s="100"/>
      <c r="DF69" s="100"/>
      <c r="DG69" s="100"/>
      <c r="DH69" s="100"/>
      <c r="DI69" s="100"/>
      <c r="DJ69" s="100"/>
      <c r="DK69" s="100"/>
    </row>
    <row r="70" spans="2:115" ht="42.75">
      <c r="B70" s="1489" t="s">
        <v>249</v>
      </c>
      <c r="C70" s="1490"/>
      <c r="D70" s="450">
        <v>2024</v>
      </c>
      <c r="E70" s="450">
        <v>2025</v>
      </c>
      <c r="F70" s="450">
        <v>2026</v>
      </c>
      <c r="G70" s="450">
        <v>2027</v>
      </c>
      <c r="H70" s="450">
        <v>2028</v>
      </c>
      <c r="I70" s="450">
        <v>2029</v>
      </c>
      <c r="J70" s="450">
        <v>2030</v>
      </c>
      <c r="K70" s="450">
        <v>2031</v>
      </c>
      <c r="L70" s="450">
        <v>2032</v>
      </c>
      <c r="M70" s="450">
        <v>2033</v>
      </c>
      <c r="N70" s="450">
        <v>2034</v>
      </c>
      <c r="O70" s="450">
        <v>2035</v>
      </c>
      <c r="P70" s="450">
        <v>2036</v>
      </c>
      <c r="Q70" s="100"/>
      <c r="R70" s="450" t="s">
        <v>250</v>
      </c>
      <c r="S70" s="451">
        <v>7.0000000000000007E-2</v>
      </c>
      <c r="T70" s="100"/>
      <c r="U70" s="100"/>
      <c r="V70" s="100"/>
      <c r="W70" s="100"/>
      <c r="X70" s="100"/>
      <c r="Y70" s="100"/>
      <c r="Z70" s="100"/>
      <c r="AA70" s="100"/>
      <c r="AB70" s="100"/>
      <c r="AC70" s="100"/>
      <c r="AD70" s="100"/>
      <c r="AE70" s="100"/>
      <c r="AF70" s="100"/>
      <c r="AG70" s="100"/>
      <c r="AH70" s="100"/>
      <c r="AI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row>
    <row r="71" spans="2:115">
      <c r="B71" s="452" t="s">
        <v>251</v>
      </c>
      <c r="C71" s="453"/>
      <c r="D71" s="454">
        <v>5832356</v>
      </c>
      <c r="E71" s="454">
        <f>D71*(1+$S$70)</f>
        <v>6240620.9199999999</v>
      </c>
      <c r="F71" s="454">
        <f t="shared" ref="E71:P78" si="35">E71*(1+$S$70)</f>
        <v>6677464.3843999999</v>
      </c>
      <c r="G71" s="454">
        <f t="shared" si="35"/>
        <v>7144886.8913080003</v>
      </c>
      <c r="H71" s="454">
        <f t="shared" si="35"/>
        <v>7645028.9736995604</v>
      </c>
      <c r="I71" s="454">
        <f t="shared" si="35"/>
        <v>8180181.0018585296</v>
      </c>
      <c r="J71" s="454">
        <f t="shared" si="35"/>
        <v>8752793.6719886269</v>
      </c>
      <c r="K71" s="454">
        <f t="shared" si="35"/>
        <v>9365489.2290278319</v>
      </c>
      <c r="L71" s="454">
        <f t="shared" si="35"/>
        <v>10021073.475059781</v>
      </c>
      <c r="M71" s="454">
        <f t="shared" si="35"/>
        <v>10722548.618313966</v>
      </c>
      <c r="N71" s="454">
        <f t="shared" si="35"/>
        <v>11473127.021595944</v>
      </c>
      <c r="O71" s="454">
        <f t="shared" si="35"/>
        <v>12276245.91310766</v>
      </c>
      <c r="P71" s="454">
        <f>O71*(1+$S$70)</f>
        <v>13135583.127025196</v>
      </c>
      <c r="Q71" s="100"/>
      <c r="R71" s="100"/>
      <c r="S71" s="100"/>
      <c r="T71" s="100"/>
      <c r="U71" s="100"/>
      <c r="V71" s="100"/>
      <c r="W71" s="100"/>
      <c r="X71" s="100"/>
      <c r="Y71" s="100"/>
      <c r="Z71" s="100"/>
      <c r="AA71" s="100"/>
      <c r="AB71" s="100"/>
      <c r="AC71" s="100"/>
      <c r="AD71" s="100"/>
      <c r="AE71" s="100"/>
      <c r="AF71" s="100"/>
      <c r="AG71" s="100"/>
      <c r="AH71" s="100"/>
      <c r="AI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row>
    <row r="72" spans="2:115">
      <c r="B72" s="452" t="s">
        <v>252</v>
      </c>
      <c r="C72" s="453"/>
      <c r="D72" s="454">
        <v>2890762</v>
      </c>
      <c r="E72" s="455">
        <v>3121709</v>
      </c>
      <c r="F72" s="454">
        <f t="shared" si="35"/>
        <v>3340228.6300000004</v>
      </c>
      <c r="G72" s="454">
        <f t="shared" si="35"/>
        <v>3574044.6341000004</v>
      </c>
      <c r="H72" s="454">
        <f t="shared" si="35"/>
        <v>3824227.7584870006</v>
      </c>
      <c r="I72" s="454">
        <f t="shared" si="35"/>
        <v>4091923.7015810907</v>
      </c>
      <c r="J72" s="454">
        <f t="shared" si="35"/>
        <v>4378358.3606917672</v>
      </c>
      <c r="K72" s="454">
        <f t="shared" si="35"/>
        <v>4684843.4459401909</v>
      </c>
      <c r="L72" s="454">
        <f t="shared" si="35"/>
        <v>5012782.4871560046</v>
      </c>
      <c r="M72" s="454">
        <f t="shared" si="35"/>
        <v>5363677.2612569248</v>
      </c>
      <c r="N72" s="454">
        <f t="shared" si="35"/>
        <v>5739134.6695449101</v>
      </c>
      <c r="O72" s="454">
        <f t="shared" si="35"/>
        <v>6140874.0964130545</v>
      </c>
      <c r="P72" s="454">
        <f t="shared" si="35"/>
        <v>6570735.2831619689</v>
      </c>
      <c r="Q72" s="100"/>
      <c r="R72" s="100"/>
      <c r="S72" s="100"/>
      <c r="T72" s="100"/>
      <c r="U72" s="100"/>
      <c r="V72" s="100"/>
      <c r="W72" s="100"/>
      <c r="X72" s="100"/>
      <c r="Y72" s="100"/>
      <c r="Z72" s="100"/>
      <c r="AA72" s="100"/>
      <c r="AB72" s="100"/>
      <c r="AC72" s="100"/>
      <c r="AD72" s="100"/>
      <c r="AE72" s="100"/>
      <c r="AF72" s="100"/>
      <c r="AG72" s="100"/>
      <c r="AH72" s="100"/>
      <c r="AI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row>
    <row r="73" spans="2:115">
      <c r="B73" s="452" t="s">
        <v>253</v>
      </c>
      <c r="C73" s="453"/>
      <c r="D73" s="454">
        <v>5849629</v>
      </c>
      <c r="E73" s="455">
        <v>5810671</v>
      </c>
      <c r="F73" s="454">
        <f t="shared" si="35"/>
        <v>6217417.9700000007</v>
      </c>
      <c r="G73" s="454">
        <f t="shared" si="35"/>
        <v>6652637.2279000012</v>
      </c>
      <c r="H73" s="454">
        <f t="shared" si="35"/>
        <v>7118321.8338530017</v>
      </c>
      <c r="I73" s="454">
        <f t="shared" si="35"/>
        <v>7616604.3622227125</v>
      </c>
      <c r="J73" s="454">
        <f t="shared" si="35"/>
        <v>8149766.6675783033</v>
      </c>
      <c r="K73" s="454">
        <f t="shared" si="35"/>
        <v>8720250.3343087845</v>
      </c>
      <c r="L73" s="454">
        <f t="shared" si="35"/>
        <v>9330667.8577104006</v>
      </c>
      <c r="M73" s="454">
        <f t="shared" si="35"/>
        <v>9983814.607750129</v>
      </c>
      <c r="N73" s="454">
        <f t="shared" si="35"/>
        <v>10682681.630292639</v>
      </c>
      <c r="O73" s="454">
        <f t="shared" si="35"/>
        <v>11430469.344413124</v>
      </c>
      <c r="P73" s="454">
        <f t="shared" si="35"/>
        <v>12230602.198522044</v>
      </c>
      <c r="Q73" s="100"/>
      <c r="R73" s="100"/>
      <c r="S73" s="100"/>
      <c r="T73" s="100"/>
      <c r="U73" s="100"/>
      <c r="V73" s="100"/>
      <c r="W73" s="100"/>
      <c r="X73" s="100"/>
      <c r="Y73" s="100"/>
      <c r="Z73" s="100"/>
      <c r="AA73" s="100"/>
      <c r="AB73" s="100"/>
      <c r="AC73" s="100"/>
      <c r="AD73" s="100"/>
      <c r="AE73" s="100"/>
      <c r="AF73" s="100"/>
      <c r="AG73" s="100"/>
      <c r="AH73" s="100"/>
      <c r="AI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row>
    <row r="74" spans="2:115">
      <c r="B74" s="452" t="s">
        <v>254</v>
      </c>
      <c r="C74" s="453"/>
      <c r="D74" s="454">
        <v>4838626.739898379</v>
      </c>
      <c r="E74" s="454">
        <f t="shared" si="35"/>
        <v>5177330.6116912654</v>
      </c>
      <c r="F74" s="454">
        <f t="shared" si="35"/>
        <v>5539743.7545096539</v>
      </c>
      <c r="G74" s="454">
        <f t="shared" si="35"/>
        <v>5927525.8173253303</v>
      </c>
      <c r="H74" s="454">
        <f t="shared" si="35"/>
        <v>6342452.624538104</v>
      </c>
      <c r="I74" s="454">
        <f t="shared" si="35"/>
        <v>6786424.3082557721</v>
      </c>
      <c r="J74" s="454">
        <f t="shared" si="35"/>
        <v>7261474.0098336767</v>
      </c>
      <c r="K74" s="454">
        <f t="shared" si="35"/>
        <v>7769777.1905220347</v>
      </c>
      <c r="L74" s="454">
        <f t="shared" si="35"/>
        <v>8313661.5938585773</v>
      </c>
      <c r="M74" s="454">
        <f t="shared" si="35"/>
        <v>8895617.9054286778</v>
      </c>
      <c r="N74" s="454">
        <f t="shared" si="35"/>
        <v>9518311.1588086858</v>
      </c>
      <c r="O74" s="454">
        <f t="shared" si="35"/>
        <v>10184592.939925294</v>
      </c>
      <c r="P74" s="454">
        <f t="shared" si="35"/>
        <v>10897514.445720065</v>
      </c>
      <c r="Q74" s="100"/>
      <c r="R74" s="100"/>
      <c r="S74" s="100"/>
      <c r="T74" s="100"/>
      <c r="U74" s="100"/>
      <c r="V74" s="100"/>
      <c r="W74" s="100"/>
      <c r="X74" s="100"/>
      <c r="Y74" s="100"/>
      <c r="Z74" s="100"/>
      <c r="AA74" s="100"/>
      <c r="AB74" s="100"/>
      <c r="AC74" s="100"/>
      <c r="AD74" s="100"/>
      <c r="AE74" s="100"/>
      <c r="AF74" s="100"/>
      <c r="AG74" s="100"/>
      <c r="AH74" s="100"/>
      <c r="AI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row>
    <row r="75" spans="2:115">
      <c r="B75" s="452" t="s">
        <v>255</v>
      </c>
      <c r="C75" s="453"/>
      <c r="D75" s="454">
        <v>4327259</v>
      </c>
      <c r="E75" s="455">
        <v>4700231</v>
      </c>
      <c r="F75" s="454">
        <f t="shared" si="35"/>
        <v>5029247.17</v>
      </c>
      <c r="G75" s="454">
        <f t="shared" si="35"/>
        <v>5381294.4719000002</v>
      </c>
      <c r="H75" s="454">
        <f t="shared" si="35"/>
        <v>5757985.0849330006</v>
      </c>
      <c r="I75" s="454">
        <f t="shared" si="35"/>
        <v>6161044.0408783108</v>
      </c>
      <c r="J75" s="454">
        <f t="shared" si="35"/>
        <v>6592317.123739793</v>
      </c>
      <c r="K75" s="454">
        <f t="shared" si="35"/>
        <v>7053779.3224015785</v>
      </c>
      <c r="L75" s="454">
        <f t="shared" si="35"/>
        <v>7547543.8749696892</v>
      </c>
      <c r="M75" s="454">
        <f t="shared" si="35"/>
        <v>8075871.9462175677</v>
      </c>
      <c r="N75" s="454">
        <f t="shared" si="35"/>
        <v>8641182.9824527986</v>
      </c>
      <c r="O75" s="454">
        <f t="shared" si="35"/>
        <v>9246065.7912244946</v>
      </c>
      <c r="P75" s="454">
        <f t="shared" si="35"/>
        <v>9893290.3966102097</v>
      </c>
      <c r="Q75" s="100"/>
      <c r="R75" s="100"/>
      <c r="S75" s="100"/>
      <c r="T75" s="100"/>
      <c r="U75" s="100"/>
      <c r="V75" s="100"/>
      <c r="W75" s="100"/>
      <c r="X75" s="100"/>
      <c r="Y75" s="100"/>
      <c r="Z75" s="100"/>
      <c r="AA75" s="100"/>
      <c r="AB75" s="100"/>
      <c r="AC75" s="100"/>
      <c r="AD75" s="100"/>
      <c r="AE75" s="100"/>
      <c r="AF75" s="100"/>
      <c r="AG75" s="100"/>
      <c r="AH75" s="100"/>
      <c r="AI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row>
    <row r="76" spans="2:115">
      <c r="B76" s="452" t="s">
        <v>256</v>
      </c>
      <c r="C76" s="453"/>
      <c r="D76" s="454">
        <v>5200000</v>
      </c>
      <c r="E76" s="454">
        <f t="shared" ref="E76:E78" si="36">D76*(1+$S$70)</f>
        <v>5564000</v>
      </c>
      <c r="F76" s="454">
        <f t="shared" si="35"/>
        <v>5953480</v>
      </c>
      <c r="G76" s="454">
        <f t="shared" si="35"/>
        <v>6370223.6000000006</v>
      </c>
      <c r="H76" s="454">
        <f t="shared" si="35"/>
        <v>6816139.2520000013</v>
      </c>
      <c r="I76" s="454">
        <f t="shared" si="35"/>
        <v>7293268.9996400019</v>
      </c>
      <c r="J76" s="454">
        <f t="shared" si="35"/>
        <v>7803797.8296148023</v>
      </c>
      <c r="K76" s="454">
        <f t="shared" si="35"/>
        <v>8350063.6776878387</v>
      </c>
      <c r="L76" s="454">
        <f t="shared" si="35"/>
        <v>8934568.1351259872</v>
      </c>
      <c r="M76" s="454">
        <f t="shared" si="35"/>
        <v>9559987.9045848064</v>
      </c>
      <c r="N76" s="454">
        <f t="shared" si="35"/>
        <v>10229187.057905743</v>
      </c>
      <c r="O76" s="454">
        <f t="shared" si="35"/>
        <v>10945230.151959145</v>
      </c>
      <c r="P76" s="454">
        <f t="shared" si="35"/>
        <v>11711396.262596287</v>
      </c>
      <c r="Q76" s="100"/>
      <c r="R76" s="100"/>
      <c r="S76" s="100"/>
      <c r="T76" s="100"/>
      <c r="U76" s="100"/>
      <c r="V76" s="100"/>
      <c r="W76" s="100"/>
      <c r="X76" s="100"/>
      <c r="Y76" s="100"/>
      <c r="Z76" s="100"/>
      <c r="AA76" s="100"/>
      <c r="AB76" s="100"/>
      <c r="AC76" s="100"/>
      <c r="AD76" s="100"/>
      <c r="AE76" s="100"/>
      <c r="AF76" s="100"/>
      <c r="AG76" s="100"/>
      <c r="AH76" s="100"/>
      <c r="AI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row>
    <row r="77" spans="2:115">
      <c r="B77" s="452" t="s">
        <v>257</v>
      </c>
      <c r="C77" s="453"/>
      <c r="D77" s="454">
        <v>5900000</v>
      </c>
      <c r="E77" s="454">
        <f t="shared" si="36"/>
        <v>6313000</v>
      </c>
      <c r="F77" s="454">
        <f t="shared" si="35"/>
        <v>6754910</v>
      </c>
      <c r="G77" s="454">
        <f t="shared" si="35"/>
        <v>7227753.7000000002</v>
      </c>
      <c r="H77" s="454">
        <f t="shared" si="35"/>
        <v>7733696.4590000007</v>
      </c>
      <c r="I77" s="454">
        <f t="shared" si="35"/>
        <v>8275055.2111300016</v>
      </c>
      <c r="J77" s="454">
        <f t="shared" si="35"/>
        <v>8854309.0759091023</v>
      </c>
      <c r="K77" s="454">
        <f t="shared" si="35"/>
        <v>9474110.7112227399</v>
      </c>
      <c r="L77" s="454">
        <f t="shared" si="35"/>
        <v>10137298.461008333</v>
      </c>
      <c r="M77" s="454">
        <f t="shared" si="35"/>
        <v>10846909.353278916</v>
      </c>
      <c r="N77" s="454">
        <f t="shared" si="35"/>
        <v>11606193.008008441</v>
      </c>
      <c r="O77" s="454">
        <f t="shared" si="35"/>
        <v>12418626.518569032</v>
      </c>
      <c r="P77" s="454">
        <f t="shared" si="35"/>
        <v>13287930.374868864</v>
      </c>
      <c r="Q77" s="100"/>
      <c r="R77" s="100"/>
      <c r="S77" s="100"/>
      <c r="T77" s="100"/>
      <c r="U77" s="100"/>
      <c r="V77" s="100"/>
      <c r="W77" s="100"/>
      <c r="X77" s="100"/>
      <c r="Y77" s="100"/>
      <c r="Z77" s="100"/>
      <c r="AA77" s="100"/>
      <c r="AB77" s="100"/>
      <c r="AC77" s="100"/>
      <c r="AD77" s="100"/>
      <c r="AE77" s="100"/>
      <c r="AF77" s="100"/>
      <c r="AG77" s="100"/>
      <c r="AH77" s="100"/>
      <c r="AI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row>
    <row r="78" spans="2:115">
      <c r="B78" s="452" t="s">
        <v>258</v>
      </c>
      <c r="C78" s="453"/>
      <c r="D78" s="454">
        <v>5300000</v>
      </c>
      <c r="E78" s="454">
        <f t="shared" si="36"/>
        <v>5671000</v>
      </c>
      <c r="F78" s="454">
        <f t="shared" si="35"/>
        <v>6067970</v>
      </c>
      <c r="G78" s="454">
        <f t="shared" si="35"/>
        <v>6492727.9000000004</v>
      </c>
      <c r="H78" s="454">
        <f t="shared" si="35"/>
        <v>6947218.8530000011</v>
      </c>
      <c r="I78" s="454">
        <f t="shared" si="35"/>
        <v>7433524.1727100015</v>
      </c>
      <c r="J78" s="454">
        <f t="shared" si="35"/>
        <v>7953870.8647997016</v>
      </c>
      <c r="K78" s="454">
        <f t="shared" si="35"/>
        <v>8510641.8253356814</v>
      </c>
      <c r="L78" s="454">
        <f t="shared" si="35"/>
        <v>9106386.7531091794</v>
      </c>
      <c r="M78" s="454">
        <f t="shared" si="35"/>
        <v>9743833.8258268218</v>
      </c>
      <c r="N78" s="454">
        <f t="shared" si="35"/>
        <v>10425902.1936347</v>
      </c>
      <c r="O78" s="454">
        <f t="shared" si="35"/>
        <v>11155715.34718913</v>
      </c>
      <c r="P78" s="454">
        <f t="shared" si="35"/>
        <v>11936615.42149237</v>
      </c>
      <c r="Q78" s="100"/>
      <c r="R78" s="100"/>
      <c r="S78" s="100"/>
      <c r="T78" s="100"/>
      <c r="U78" s="100"/>
      <c r="V78" s="100"/>
      <c r="W78" s="100"/>
      <c r="X78" s="100"/>
      <c r="Y78" s="100"/>
      <c r="Z78" s="100"/>
      <c r="AA78" s="100"/>
      <c r="AB78" s="100"/>
      <c r="AC78" s="100"/>
      <c r="AD78" s="100"/>
      <c r="AE78" s="100"/>
      <c r="AF78" s="100"/>
      <c r="AG78" s="100"/>
      <c r="AH78" s="100"/>
      <c r="AI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row>
    <row r="79" spans="2:115">
      <c r="B79" s="100"/>
      <c r="C79" s="316"/>
      <c r="P79" s="100"/>
      <c r="Q79" s="100"/>
      <c r="R79" s="100"/>
      <c r="S79" s="100"/>
      <c r="T79" s="100"/>
      <c r="U79" s="100"/>
      <c r="V79" s="100"/>
      <c r="W79" s="100"/>
      <c r="X79" s="100"/>
      <c r="Y79" s="100"/>
      <c r="Z79" s="100"/>
      <c r="AA79" s="100"/>
      <c r="AB79" s="100"/>
      <c r="AC79" s="100"/>
      <c r="AD79" s="100"/>
      <c r="AE79" s="100"/>
      <c r="AF79" s="100"/>
      <c r="AG79" s="100"/>
      <c r="AH79" s="100"/>
      <c r="AI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row>
    <row r="80" spans="2:115">
      <c r="B80" s="1491" t="s">
        <v>259</v>
      </c>
      <c r="C80" s="1491"/>
      <c r="D80" s="129" t="s">
        <v>260</v>
      </c>
      <c r="E80" s="1726"/>
      <c r="F80" s="1727"/>
      <c r="G80" s="1727"/>
      <c r="H80" s="1727"/>
      <c r="I80" s="1727"/>
      <c r="J80" s="1727"/>
      <c r="K80" s="1727"/>
      <c r="L80" s="1727"/>
      <c r="M80" s="1727"/>
      <c r="N80" s="456"/>
      <c r="P80" s="100"/>
      <c r="Q80" s="100"/>
      <c r="R80" s="100"/>
      <c r="S80" s="100"/>
      <c r="T80" s="100"/>
      <c r="U80" s="100"/>
      <c r="V80" s="100"/>
      <c r="W80" s="100"/>
      <c r="X80" s="100"/>
      <c r="Y80" s="100"/>
      <c r="Z80" s="100"/>
      <c r="AA80" s="100"/>
      <c r="AB80" s="100"/>
      <c r="AC80" s="100"/>
      <c r="AD80" s="100"/>
      <c r="AE80" s="100"/>
      <c r="AF80" s="100"/>
      <c r="AG80" s="100"/>
      <c r="AH80" s="100"/>
      <c r="AI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row>
    <row r="81" spans="2:134">
      <c r="B81" s="1492" t="s">
        <v>249</v>
      </c>
      <c r="C81" s="1493"/>
      <c r="D81" s="457">
        <f>D70</f>
        <v>2024</v>
      </c>
      <c r="E81" s="457">
        <f t="shared" ref="E81:P81" si="37">E70</f>
        <v>2025</v>
      </c>
      <c r="F81" s="457">
        <f t="shared" si="37"/>
        <v>2026</v>
      </c>
      <c r="G81" s="457">
        <f t="shared" si="37"/>
        <v>2027</v>
      </c>
      <c r="H81" s="457">
        <f t="shared" si="37"/>
        <v>2028</v>
      </c>
      <c r="I81" s="457">
        <f t="shared" si="37"/>
        <v>2029</v>
      </c>
      <c r="J81" s="457">
        <f t="shared" si="37"/>
        <v>2030</v>
      </c>
      <c r="K81" s="457">
        <f t="shared" si="37"/>
        <v>2031</v>
      </c>
      <c r="L81" s="457">
        <f t="shared" si="37"/>
        <v>2032</v>
      </c>
      <c r="M81" s="457">
        <f t="shared" si="37"/>
        <v>2033</v>
      </c>
      <c r="N81" s="457">
        <f t="shared" si="37"/>
        <v>2034</v>
      </c>
      <c r="O81" s="457">
        <f t="shared" si="37"/>
        <v>2035</v>
      </c>
      <c r="P81" s="457">
        <f t="shared" si="37"/>
        <v>2036</v>
      </c>
      <c r="Q81" s="100"/>
      <c r="R81" s="100"/>
      <c r="S81" s="100"/>
      <c r="T81" s="100"/>
      <c r="U81" s="100"/>
      <c r="V81" s="100"/>
      <c r="W81" s="100"/>
      <c r="X81" s="100"/>
      <c r="Y81" s="100"/>
      <c r="Z81" s="100"/>
      <c r="AA81" s="100"/>
      <c r="AB81" s="100"/>
      <c r="AC81" s="100"/>
      <c r="AD81" s="100"/>
      <c r="AE81" s="100"/>
      <c r="AF81" s="100"/>
      <c r="AG81" s="100"/>
      <c r="AH81" s="100"/>
      <c r="AI81" s="100"/>
      <c r="AN81" s="100"/>
      <c r="AO81" s="100"/>
      <c r="AP81" s="100"/>
      <c r="AQ81" s="100"/>
      <c r="AR81" s="100"/>
      <c r="AS81" s="100"/>
      <c r="AT81" s="100"/>
      <c r="AU81" s="100"/>
      <c r="AV81" s="100"/>
      <c r="AW81" s="100"/>
      <c r="AX81" s="100"/>
      <c r="AY81" s="100"/>
      <c r="AZ81" s="100"/>
      <c r="BA81" s="100"/>
      <c r="BB81" s="100"/>
      <c r="BC81" s="100"/>
      <c r="BD81" s="100"/>
      <c r="BE81" s="100"/>
      <c r="BF81" s="100"/>
      <c r="BG81" s="100"/>
      <c r="BH81" s="100"/>
      <c r="BI81" s="100"/>
      <c r="BJ81" s="100"/>
      <c r="BK81" s="100"/>
      <c r="BL81" s="100"/>
      <c r="BM81" s="100"/>
      <c r="BN81" s="100"/>
      <c r="BO81" s="100"/>
      <c r="BP81" s="100"/>
      <c r="BQ81" s="100"/>
      <c r="BR81" s="100"/>
      <c r="BS81" s="100"/>
      <c r="BT81" s="100"/>
      <c r="BU81" s="100"/>
      <c r="BV81" s="100"/>
      <c r="BW81" s="100"/>
      <c r="BX81" s="100"/>
      <c r="BY81" s="100"/>
      <c r="BZ81" s="100"/>
      <c r="CA81" s="100"/>
      <c r="CB81" s="100"/>
      <c r="CC81" s="100"/>
      <c r="CD81" s="100"/>
      <c r="CE81" s="100"/>
      <c r="CF81" s="100"/>
      <c r="CG81" s="100"/>
      <c r="CH81" s="100"/>
      <c r="CI81" s="100"/>
      <c r="CJ81" s="100"/>
      <c r="CK81" s="100"/>
      <c r="CL81" s="100"/>
      <c r="CM81" s="100"/>
      <c r="CN81" s="100"/>
      <c r="CO81" s="100"/>
      <c r="CP81" s="100"/>
      <c r="CQ81" s="100"/>
      <c r="CR81" s="100"/>
      <c r="CS81" s="100"/>
      <c r="CT81" s="100"/>
      <c r="CU81" s="100"/>
      <c r="CV81" s="100"/>
      <c r="CW81" s="100"/>
      <c r="CX81" s="100"/>
      <c r="CY81" s="100"/>
      <c r="CZ81" s="100"/>
      <c r="DA81" s="100"/>
      <c r="DB81" s="100"/>
      <c r="DC81" s="100"/>
      <c r="DD81" s="100"/>
      <c r="DE81" s="100"/>
      <c r="DF81" s="100"/>
      <c r="DG81" s="100"/>
      <c r="DH81" s="100"/>
      <c r="DI81" s="100"/>
      <c r="DJ81" s="100"/>
      <c r="DK81" s="100"/>
    </row>
    <row r="82" spans="2:134">
      <c r="B82" s="458" t="s">
        <v>261</v>
      </c>
      <c r="C82" s="459"/>
      <c r="D82" s="460">
        <f>SUM(D83:D90)</f>
        <v>0</v>
      </c>
      <c r="E82" s="460">
        <f t="shared" ref="E82:P82" si="38">SUM(E83:E90)</f>
        <v>0</v>
      </c>
      <c r="F82" s="460">
        <f t="shared" si="38"/>
        <v>0</v>
      </c>
      <c r="G82" s="460">
        <f t="shared" si="38"/>
        <v>0</v>
      </c>
      <c r="H82" s="460">
        <f t="shared" si="38"/>
        <v>0</v>
      </c>
      <c r="I82" s="460">
        <f t="shared" si="38"/>
        <v>0</v>
      </c>
      <c r="J82" s="460">
        <f t="shared" si="38"/>
        <v>0</v>
      </c>
      <c r="K82" s="460">
        <f t="shared" si="38"/>
        <v>0</v>
      </c>
      <c r="L82" s="460">
        <f t="shared" si="38"/>
        <v>0</v>
      </c>
      <c r="M82" s="460">
        <f t="shared" si="38"/>
        <v>0</v>
      </c>
      <c r="N82" s="460">
        <f t="shared" si="38"/>
        <v>0</v>
      </c>
      <c r="O82" s="460">
        <f t="shared" si="38"/>
        <v>0</v>
      </c>
      <c r="P82" s="460">
        <f t="shared" si="38"/>
        <v>0</v>
      </c>
      <c r="Q82" s="100"/>
      <c r="R82" s="100"/>
      <c r="S82" s="100"/>
      <c r="T82" s="100"/>
      <c r="U82" s="100"/>
      <c r="V82" s="100"/>
      <c r="W82" s="100"/>
      <c r="X82" s="100"/>
      <c r="Y82" s="100"/>
      <c r="Z82" s="100"/>
      <c r="AA82" s="100"/>
      <c r="AB82" s="100"/>
      <c r="AC82" s="100"/>
      <c r="AD82" s="100"/>
      <c r="AE82" s="100"/>
      <c r="AF82" s="100"/>
      <c r="AG82" s="100"/>
      <c r="AH82" s="100"/>
      <c r="AI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0"/>
      <c r="BR82" s="100"/>
      <c r="BS82" s="100"/>
      <c r="BT82" s="100"/>
      <c r="BU82" s="100"/>
      <c r="BV82" s="100"/>
      <c r="BW82" s="100"/>
      <c r="BX82" s="100"/>
      <c r="BY82" s="100"/>
      <c r="BZ82" s="100"/>
      <c r="CA82" s="100"/>
      <c r="CB82" s="100"/>
      <c r="CC82" s="100"/>
      <c r="CD82" s="100"/>
      <c r="CE82" s="100"/>
      <c r="CF82" s="100"/>
      <c r="CG82" s="100"/>
      <c r="CH82" s="100"/>
      <c r="CI82" s="100"/>
      <c r="CJ82" s="100"/>
      <c r="CK82" s="100"/>
      <c r="CL82" s="100"/>
      <c r="CM82" s="100"/>
      <c r="CN82" s="100"/>
      <c r="CO82" s="100"/>
      <c r="CP82" s="100"/>
      <c r="CQ82" s="100"/>
      <c r="CR82" s="100"/>
      <c r="CS82" s="100"/>
      <c r="CT82" s="100"/>
      <c r="CU82" s="100"/>
      <c r="CV82" s="100"/>
      <c r="CW82" s="100"/>
      <c r="CX82" s="100"/>
      <c r="CY82" s="100"/>
      <c r="CZ82" s="100"/>
      <c r="DA82" s="100"/>
      <c r="DB82" s="100"/>
      <c r="DC82" s="100"/>
      <c r="DD82" s="100"/>
      <c r="DE82" s="100"/>
      <c r="DF82" s="100"/>
      <c r="DG82" s="100"/>
      <c r="DH82" s="100"/>
      <c r="DI82" s="100"/>
      <c r="DJ82" s="100"/>
      <c r="DK82" s="100"/>
    </row>
    <row r="83" spans="2:134">
      <c r="B83" s="452" t="s">
        <v>251</v>
      </c>
      <c r="C83" s="453"/>
      <c r="D83" s="461"/>
      <c r="E83" s="462"/>
      <c r="F83" s="462"/>
      <c r="G83" s="462"/>
      <c r="H83" s="462"/>
      <c r="I83" s="462"/>
      <c r="J83" s="462"/>
      <c r="K83" s="462"/>
      <c r="L83" s="462"/>
      <c r="M83" s="462"/>
      <c r="N83" s="462"/>
      <c r="O83" s="462"/>
      <c r="P83" s="462"/>
      <c r="Q83" s="100"/>
      <c r="R83" s="100"/>
      <c r="S83" s="100"/>
      <c r="T83" s="100"/>
      <c r="U83" s="100"/>
      <c r="V83" s="100"/>
      <c r="W83" s="100"/>
      <c r="X83" s="100"/>
      <c r="Y83" s="100"/>
      <c r="Z83" s="100"/>
      <c r="AA83" s="100"/>
      <c r="AB83" s="100"/>
      <c r="AC83" s="100"/>
      <c r="AD83" s="100"/>
      <c r="AE83" s="100"/>
      <c r="AF83" s="100"/>
      <c r="AG83" s="100"/>
      <c r="AH83" s="100"/>
      <c r="AI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00"/>
      <c r="BR83" s="100"/>
      <c r="BS83" s="100"/>
      <c r="BT83" s="100"/>
      <c r="BU83" s="100"/>
      <c r="BV83" s="100"/>
      <c r="BW83" s="100"/>
      <c r="BX83" s="100"/>
      <c r="BY83" s="100"/>
      <c r="BZ83" s="100"/>
      <c r="CA83" s="100"/>
      <c r="CB83" s="100"/>
      <c r="CC83" s="100"/>
      <c r="CD83" s="100"/>
      <c r="CE83" s="100"/>
      <c r="CF83" s="100"/>
      <c r="CG83" s="100"/>
      <c r="CH83" s="100"/>
      <c r="CI83" s="100"/>
      <c r="CJ83" s="100"/>
      <c r="CK83" s="100"/>
      <c r="CL83" s="100"/>
      <c r="CM83" s="100"/>
      <c r="CN83" s="100"/>
      <c r="CO83" s="100"/>
      <c r="CP83" s="100"/>
      <c r="CQ83" s="100"/>
      <c r="CR83" s="100"/>
      <c r="CS83" s="100"/>
      <c r="CT83" s="100"/>
      <c r="CU83" s="100"/>
      <c r="CV83" s="100"/>
      <c r="CW83" s="100"/>
      <c r="CX83" s="100"/>
      <c r="CY83" s="100"/>
      <c r="CZ83" s="100"/>
      <c r="DA83" s="100"/>
      <c r="DB83" s="100"/>
      <c r="DC83" s="100"/>
      <c r="DD83" s="100"/>
      <c r="DE83" s="100"/>
      <c r="DF83" s="100"/>
      <c r="DG83" s="100"/>
      <c r="DH83" s="100"/>
      <c r="DI83" s="100"/>
      <c r="DJ83" s="100"/>
      <c r="DK83" s="100"/>
    </row>
    <row r="84" spans="2:134">
      <c r="B84" s="452" t="s">
        <v>252</v>
      </c>
      <c r="C84" s="453"/>
      <c r="D84" s="461"/>
      <c r="E84" s="462"/>
      <c r="F84" s="462"/>
      <c r="G84" s="462"/>
      <c r="H84" s="462"/>
      <c r="I84" s="462"/>
      <c r="J84" s="462"/>
      <c r="K84" s="462"/>
      <c r="L84" s="462"/>
      <c r="M84" s="462"/>
      <c r="N84" s="462"/>
      <c r="O84" s="462"/>
      <c r="P84" s="462"/>
      <c r="Q84" s="100"/>
      <c r="R84" s="100"/>
      <c r="S84" s="100"/>
      <c r="T84" s="100"/>
      <c r="U84" s="100"/>
      <c r="V84" s="100"/>
      <c r="W84" s="100"/>
      <c r="X84" s="100"/>
      <c r="Y84" s="100"/>
      <c r="Z84" s="100"/>
      <c r="AA84" s="100"/>
      <c r="AB84" s="100"/>
      <c r="AC84" s="100"/>
      <c r="AD84" s="100"/>
      <c r="AE84" s="100"/>
      <c r="AF84" s="100"/>
      <c r="AG84" s="100"/>
      <c r="AH84" s="100"/>
      <c r="AI84" s="100"/>
      <c r="AN84" s="100"/>
      <c r="AO84" s="100"/>
      <c r="AP84" s="100"/>
      <c r="AQ84" s="100"/>
      <c r="AR84" s="100"/>
      <c r="AS84" s="100"/>
      <c r="AT84" s="100"/>
      <c r="AU84" s="100"/>
      <c r="AV84" s="100"/>
      <c r="AW84" s="100"/>
      <c r="AX84" s="100"/>
      <c r="AY84" s="100"/>
      <c r="AZ84" s="100"/>
      <c r="BA84" s="100"/>
      <c r="BB84" s="100"/>
      <c r="BC84" s="100"/>
      <c r="BD84" s="100"/>
      <c r="BE84" s="100"/>
      <c r="BF84" s="100"/>
      <c r="BG84" s="100"/>
      <c r="BH84" s="100"/>
      <c r="BI84" s="100"/>
      <c r="BJ84" s="100"/>
      <c r="BK84" s="100"/>
      <c r="BL84" s="100"/>
      <c r="BM84" s="100"/>
      <c r="BN84" s="100"/>
      <c r="BO84" s="100"/>
      <c r="BP84" s="100"/>
      <c r="BQ84" s="100"/>
      <c r="BR84" s="100"/>
      <c r="BS84" s="100"/>
      <c r="BT84" s="100"/>
      <c r="BU84" s="100"/>
      <c r="BV84" s="100"/>
      <c r="BW84" s="100"/>
      <c r="BX84" s="100"/>
      <c r="BY84" s="100"/>
      <c r="BZ84" s="100"/>
      <c r="CA84" s="100"/>
      <c r="CB84" s="100"/>
      <c r="CC84" s="100"/>
      <c r="CD84" s="100"/>
      <c r="CE84" s="100"/>
      <c r="CF84" s="100"/>
      <c r="CG84" s="100"/>
      <c r="CH84" s="100"/>
      <c r="CI84" s="100"/>
      <c r="CJ84" s="100"/>
      <c r="CK84" s="100"/>
      <c r="CL84" s="100"/>
      <c r="CM84" s="100"/>
      <c r="CN84" s="100"/>
      <c r="CO84" s="100"/>
      <c r="CP84" s="100"/>
      <c r="CQ84" s="100"/>
      <c r="CR84" s="100"/>
      <c r="CS84" s="100"/>
      <c r="CT84" s="100"/>
      <c r="CU84" s="100"/>
      <c r="CV84" s="100"/>
      <c r="CW84" s="100"/>
      <c r="CX84" s="100"/>
      <c r="CY84" s="100"/>
      <c r="CZ84" s="100"/>
      <c r="DA84" s="100"/>
      <c r="DB84" s="100"/>
      <c r="DC84" s="100"/>
      <c r="DD84" s="100"/>
      <c r="DE84" s="100"/>
      <c r="DF84" s="100"/>
      <c r="DG84" s="100"/>
      <c r="DH84" s="100"/>
      <c r="DI84" s="100"/>
      <c r="DJ84" s="100"/>
      <c r="DK84" s="100"/>
    </row>
    <row r="85" spans="2:134">
      <c r="B85" s="452" t="s">
        <v>253</v>
      </c>
      <c r="C85" s="453"/>
      <c r="D85" s="461"/>
      <c r="E85" s="462"/>
      <c r="F85" s="462"/>
      <c r="G85" s="462"/>
      <c r="H85" s="462"/>
      <c r="I85" s="462"/>
      <c r="J85" s="462"/>
      <c r="K85" s="462"/>
      <c r="L85" s="462"/>
      <c r="M85" s="462"/>
      <c r="N85" s="462"/>
      <c r="O85" s="462"/>
      <c r="P85" s="462"/>
      <c r="Q85" s="100"/>
      <c r="R85" s="100"/>
      <c r="S85" s="100"/>
      <c r="T85" s="100"/>
      <c r="U85" s="100"/>
      <c r="V85" s="100"/>
      <c r="W85" s="100"/>
      <c r="X85" s="100"/>
      <c r="Y85" s="100"/>
      <c r="Z85" s="100"/>
      <c r="AA85" s="100"/>
      <c r="AB85" s="100"/>
      <c r="AC85" s="100"/>
      <c r="AD85" s="100"/>
      <c r="AE85" s="100"/>
      <c r="AF85" s="100"/>
      <c r="AG85" s="100"/>
      <c r="AH85" s="100"/>
      <c r="AI85" s="100"/>
      <c r="AN85" s="100"/>
      <c r="AO85" s="100"/>
      <c r="AP85" s="100"/>
      <c r="AQ85" s="100"/>
      <c r="AR85" s="100"/>
      <c r="AS85" s="100"/>
      <c r="AT85" s="100"/>
      <c r="AU85" s="100"/>
      <c r="AV85" s="100"/>
      <c r="AW85" s="100"/>
      <c r="AX85" s="100"/>
      <c r="AY85" s="100"/>
      <c r="AZ85" s="100"/>
      <c r="BA85" s="100"/>
      <c r="BB85" s="100"/>
      <c r="BC85" s="100"/>
      <c r="BD85" s="100"/>
      <c r="BE85" s="100"/>
      <c r="BF85" s="100"/>
      <c r="BG85" s="100"/>
      <c r="BH85" s="100"/>
      <c r="BI85" s="100"/>
      <c r="BJ85" s="100"/>
      <c r="BK85" s="100"/>
      <c r="BL85" s="100"/>
      <c r="BM85" s="100"/>
      <c r="BN85" s="100"/>
      <c r="BO85" s="100"/>
      <c r="BP85" s="100"/>
      <c r="BQ85" s="100"/>
      <c r="BR85" s="100"/>
      <c r="BS85" s="100"/>
      <c r="BT85" s="100"/>
      <c r="BU85" s="100"/>
      <c r="BV85" s="100"/>
      <c r="BW85" s="100"/>
      <c r="BX85" s="100"/>
      <c r="BY85" s="100"/>
      <c r="BZ85" s="100"/>
      <c r="CA85" s="100"/>
      <c r="CB85" s="100"/>
      <c r="CC85" s="100"/>
      <c r="CD85" s="100"/>
      <c r="CE85" s="100"/>
      <c r="CF85" s="100"/>
      <c r="CG85" s="100"/>
      <c r="CH85" s="100"/>
      <c r="CI85" s="100"/>
      <c r="CJ85" s="100"/>
      <c r="CK85" s="100"/>
      <c r="CL85" s="100"/>
      <c r="CM85" s="100"/>
      <c r="CN85" s="100"/>
      <c r="CO85" s="100"/>
      <c r="CP85" s="100"/>
      <c r="CQ85" s="100"/>
      <c r="CR85" s="100"/>
      <c r="CS85" s="100"/>
      <c r="CT85" s="100"/>
      <c r="CU85" s="100"/>
      <c r="CV85" s="100"/>
      <c r="CW85" s="100"/>
      <c r="CX85" s="100"/>
      <c r="CY85" s="100"/>
      <c r="CZ85" s="100"/>
      <c r="DA85" s="100"/>
      <c r="DB85" s="100"/>
      <c r="DC85" s="100"/>
      <c r="DD85" s="100"/>
      <c r="DE85" s="100"/>
      <c r="DF85" s="100"/>
      <c r="DG85" s="100"/>
      <c r="DH85" s="100"/>
      <c r="DI85" s="100"/>
      <c r="DJ85" s="100"/>
      <c r="DK85" s="100"/>
    </row>
    <row r="86" spans="2:134">
      <c r="B86" s="452" t="s">
        <v>254</v>
      </c>
      <c r="C86" s="453"/>
      <c r="D86" s="461"/>
      <c r="E86" s="462"/>
      <c r="F86" s="462"/>
      <c r="G86" s="462"/>
      <c r="H86" s="462"/>
      <c r="I86" s="462"/>
      <c r="J86" s="462"/>
      <c r="K86" s="462"/>
      <c r="L86" s="462"/>
      <c r="M86" s="462"/>
      <c r="N86" s="462"/>
      <c r="O86" s="462"/>
      <c r="P86" s="462"/>
      <c r="Q86" s="100"/>
      <c r="R86" s="100"/>
      <c r="S86" s="100"/>
      <c r="T86" s="100"/>
      <c r="U86" s="100"/>
      <c r="V86" s="100"/>
      <c r="W86" s="100"/>
      <c r="X86" s="100"/>
      <c r="Y86" s="100"/>
      <c r="Z86" s="100"/>
      <c r="AA86" s="100"/>
      <c r="AB86" s="100"/>
      <c r="AC86" s="100"/>
      <c r="AD86" s="100"/>
      <c r="AE86" s="100"/>
      <c r="AF86" s="100"/>
      <c r="AG86" s="100"/>
      <c r="AH86" s="100"/>
      <c r="AI86" s="100"/>
      <c r="AN86" s="100"/>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c r="BL86" s="100"/>
      <c r="BM86" s="100"/>
      <c r="BN86" s="100"/>
      <c r="BO86" s="100"/>
      <c r="BP86" s="100"/>
      <c r="BQ86" s="100"/>
      <c r="BR86" s="100"/>
      <c r="BS86" s="100"/>
      <c r="BT86" s="100"/>
      <c r="BU86" s="100"/>
      <c r="BV86" s="100"/>
      <c r="BW86" s="100"/>
      <c r="BX86" s="100"/>
      <c r="BY86" s="100"/>
      <c r="BZ86" s="100"/>
      <c r="CA86" s="100"/>
      <c r="CB86" s="100"/>
      <c r="CC86" s="100"/>
      <c r="CD86" s="100"/>
      <c r="CE86" s="100"/>
      <c r="CF86" s="100"/>
      <c r="CG86" s="100"/>
      <c r="CH86" s="100"/>
      <c r="CI86" s="100"/>
      <c r="CJ86" s="100"/>
      <c r="CK86" s="100"/>
      <c r="CL86" s="100"/>
      <c r="CM86" s="100"/>
      <c r="CN86" s="100"/>
      <c r="CO86" s="100"/>
      <c r="CP86" s="100"/>
      <c r="CQ86" s="100"/>
      <c r="CR86" s="100"/>
      <c r="CS86" s="100"/>
      <c r="CT86" s="100"/>
      <c r="CU86" s="100"/>
      <c r="CV86" s="100"/>
      <c r="CW86" s="100"/>
      <c r="CX86" s="100"/>
      <c r="CY86" s="100"/>
      <c r="CZ86" s="100"/>
      <c r="DA86" s="100"/>
      <c r="DB86" s="100"/>
      <c r="DC86" s="100"/>
      <c r="DD86" s="100"/>
      <c r="DE86" s="100"/>
      <c r="DF86" s="100"/>
      <c r="DG86" s="100"/>
      <c r="DH86" s="100"/>
      <c r="DI86" s="100"/>
      <c r="DJ86" s="100"/>
      <c r="DK86" s="100"/>
    </row>
    <row r="87" spans="2:134">
      <c r="B87" s="452" t="s">
        <v>255</v>
      </c>
      <c r="C87" s="453"/>
      <c r="D87" s="461"/>
      <c r="E87" s="462"/>
      <c r="F87" s="462"/>
      <c r="G87" s="462"/>
      <c r="H87" s="462"/>
      <c r="I87" s="462"/>
      <c r="J87" s="462"/>
      <c r="K87" s="462"/>
      <c r="L87" s="462"/>
      <c r="M87" s="462"/>
      <c r="N87" s="462"/>
      <c r="O87" s="462"/>
      <c r="P87" s="462"/>
      <c r="Q87" s="100"/>
      <c r="R87" s="100"/>
      <c r="S87" s="100"/>
      <c r="T87" s="100"/>
      <c r="U87" s="100"/>
      <c r="V87" s="100"/>
      <c r="W87" s="100"/>
      <c r="X87" s="100"/>
      <c r="Y87" s="100"/>
      <c r="Z87" s="100"/>
      <c r="AA87" s="100"/>
      <c r="AB87" s="100"/>
      <c r="AC87" s="100"/>
      <c r="AD87" s="100"/>
      <c r="AE87" s="100"/>
      <c r="AF87" s="100"/>
      <c r="AG87" s="100"/>
      <c r="AH87" s="100"/>
      <c r="AI87" s="100"/>
      <c r="AN87" s="100"/>
      <c r="AO87" s="100"/>
      <c r="AP87" s="100"/>
      <c r="AQ87" s="100"/>
      <c r="AR87" s="100"/>
      <c r="AS87" s="100"/>
      <c r="AT87" s="100"/>
      <c r="AU87" s="100"/>
      <c r="AV87" s="100"/>
      <c r="AW87" s="100"/>
      <c r="AX87" s="100"/>
      <c r="AY87" s="100"/>
      <c r="AZ87" s="100"/>
      <c r="BA87" s="100"/>
      <c r="BB87" s="100"/>
      <c r="BC87" s="100"/>
      <c r="BD87" s="100"/>
      <c r="BE87" s="100"/>
      <c r="BF87" s="100"/>
      <c r="BG87" s="100"/>
      <c r="BH87" s="100"/>
      <c r="BI87" s="100"/>
      <c r="BJ87" s="100"/>
      <c r="BK87" s="100"/>
      <c r="BL87" s="100"/>
      <c r="BM87" s="100"/>
      <c r="BN87" s="100"/>
      <c r="BO87" s="100"/>
      <c r="BP87" s="100"/>
      <c r="BQ87" s="100"/>
      <c r="BR87" s="100"/>
      <c r="BS87" s="100"/>
      <c r="BT87" s="100"/>
      <c r="BU87" s="100"/>
      <c r="BV87" s="100"/>
      <c r="BW87" s="100"/>
      <c r="BX87" s="100"/>
      <c r="BY87" s="100"/>
      <c r="BZ87" s="100"/>
      <c r="CA87" s="100"/>
      <c r="CB87" s="100"/>
      <c r="CC87" s="100"/>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row>
    <row r="88" spans="2:134">
      <c r="B88" s="452" t="s">
        <v>256</v>
      </c>
      <c r="C88" s="453"/>
      <c r="D88" s="461"/>
      <c r="E88" s="462"/>
      <c r="F88" s="462"/>
      <c r="G88" s="462"/>
      <c r="H88" s="462"/>
      <c r="I88" s="462"/>
      <c r="J88" s="462"/>
      <c r="K88" s="462"/>
      <c r="L88" s="462"/>
      <c r="M88" s="462"/>
      <c r="N88" s="462"/>
      <c r="O88" s="462"/>
      <c r="P88" s="462"/>
      <c r="Q88" s="100"/>
      <c r="R88" s="100"/>
      <c r="S88" s="100"/>
      <c r="T88" s="100"/>
      <c r="U88" s="100"/>
      <c r="V88" s="100"/>
      <c r="W88" s="100"/>
      <c r="X88" s="100"/>
      <c r="Y88" s="100"/>
      <c r="Z88" s="100"/>
      <c r="AA88" s="100"/>
      <c r="AB88" s="100"/>
      <c r="AC88" s="100"/>
      <c r="AD88" s="100"/>
      <c r="AE88" s="100"/>
      <c r="AF88" s="100"/>
      <c r="AG88" s="100"/>
      <c r="AH88" s="100"/>
      <c r="AI88" s="100"/>
      <c r="AN88" s="100"/>
      <c r="AO88" s="100"/>
      <c r="AP88" s="100"/>
      <c r="AQ88" s="100"/>
      <c r="AR88" s="100"/>
      <c r="AS88" s="100"/>
      <c r="AT88" s="100"/>
      <c r="AU88" s="100"/>
      <c r="AV88" s="100"/>
      <c r="AW88" s="100"/>
      <c r="AX88" s="100"/>
      <c r="AY88" s="100"/>
      <c r="AZ88" s="100"/>
      <c r="BA88" s="100"/>
      <c r="BB88" s="100"/>
      <c r="BC88" s="100"/>
      <c r="BD88" s="100"/>
      <c r="BE88" s="100"/>
      <c r="BF88" s="100"/>
      <c r="BG88" s="100"/>
      <c r="BH88" s="100"/>
      <c r="BI88" s="100"/>
      <c r="BJ88" s="100"/>
      <c r="BK88" s="100"/>
      <c r="BL88" s="100"/>
      <c r="BM88" s="100"/>
      <c r="BN88" s="100"/>
      <c r="BO88" s="100"/>
      <c r="BP88" s="100"/>
      <c r="BQ88" s="100"/>
      <c r="BR88" s="100"/>
      <c r="BS88" s="100"/>
      <c r="BT88" s="100"/>
      <c r="BU88" s="100"/>
      <c r="BV88" s="100"/>
      <c r="BW88" s="100"/>
      <c r="BX88" s="100"/>
      <c r="BY88" s="100"/>
      <c r="BZ88" s="100"/>
      <c r="CA88" s="100"/>
      <c r="CB88" s="100"/>
      <c r="CC88" s="100"/>
      <c r="CD88" s="100"/>
      <c r="CE88" s="100"/>
      <c r="CF88" s="100"/>
      <c r="CG88" s="100"/>
      <c r="CH88" s="100"/>
      <c r="CI88" s="100"/>
      <c r="CJ88" s="100"/>
      <c r="CK88" s="100"/>
      <c r="CL88" s="100"/>
      <c r="CM88" s="100"/>
      <c r="CN88" s="100"/>
      <c r="CO88" s="100"/>
      <c r="CP88" s="100"/>
      <c r="CQ88" s="100"/>
      <c r="CR88" s="100"/>
      <c r="CS88" s="100"/>
      <c r="CT88" s="100"/>
      <c r="CU88" s="100"/>
      <c r="CV88" s="100"/>
      <c r="CW88" s="100"/>
      <c r="CX88" s="100"/>
      <c r="CY88" s="100"/>
      <c r="CZ88" s="100"/>
      <c r="DA88" s="100"/>
      <c r="DB88" s="100"/>
      <c r="DC88" s="100"/>
      <c r="DD88" s="100"/>
      <c r="DE88" s="100"/>
      <c r="DF88" s="100"/>
      <c r="DG88" s="100"/>
      <c r="DH88" s="100"/>
      <c r="DI88" s="100"/>
      <c r="DJ88" s="100"/>
      <c r="DK88" s="100"/>
    </row>
    <row r="89" spans="2:134">
      <c r="B89" s="452" t="s">
        <v>257</v>
      </c>
      <c r="C89" s="453"/>
      <c r="D89" s="461"/>
      <c r="E89" s="462"/>
      <c r="F89" s="462"/>
      <c r="G89" s="462"/>
      <c r="H89" s="462"/>
      <c r="I89" s="462"/>
      <c r="J89" s="462"/>
      <c r="K89" s="462"/>
      <c r="L89" s="462"/>
      <c r="M89" s="462"/>
      <c r="N89" s="462"/>
      <c r="O89" s="462"/>
      <c r="P89" s="462"/>
      <c r="Q89" s="100"/>
      <c r="R89" s="100"/>
      <c r="S89" s="100"/>
      <c r="T89" s="100"/>
      <c r="U89" s="100"/>
      <c r="V89" s="100"/>
      <c r="W89" s="100"/>
      <c r="X89" s="100"/>
      <c r="Y89" s="100"/>
      <c r="Z89" s="100"/>
      <c r="AA89" s="100"/>
      <c r="AB89" s="100"/>
      <c r="AC89" s="100"/>
      <c r="AD89" s="100"/>
      <c r="AE89" s="100"/>
      <c r="AF89" s="100"/>
      <c r="AG89" s="100"/>
      <c r="AH89" s="100"/>
      <c r="AI89" s="100"/>
      <c r="AN89" s="100"/>
      <c r="AO89" s="100"/>
      <c r="AP89" s="100"/>
      <c r="AQ89" s="100"/>
      <c r="AR89" s="100"/>
      <c r="AS89" s="100"/>
      <c r="AT89" s="100"/>
      <c r="AU89" s="100"/>
      <c r="AV89" s="100"/>
      <c r="AW89" s="100"/>
      <c r="AX89" s="100"/>
      <c r="AY89" s="100"/>
      <c r="AZ89" s="100"/>
      <c r="BA89" s="100"/>
      <c r="BB89" s="100"/>
      <c r="BC89" s="100"/>
      <c r="BD89" s="100"/>
      <c r="BE89" s="100"/>
      <c r="BF89" s="100"/>
      <c r="BG89" s="100"/>
      <c r="BH89" s="100"/>
      <c r="BI89" s="100"/>
      <c r="BJ89" s="100"/>
      <c r="BK89" s="100"/>
      <c r="BL89" s="100"/>
      <c r="BM89" s="100"/>
      <c r="BN89" s="100"/>
      <c r="BO89" s="100"/>
      <c r="BP89" s="100"/>
      <c r="BQ89" s="100"/>
      <c r="BR89" s="100"/>
      <c r="BS89" s="100"/>
      <c r="BT89" s="100"/>
      <c r="BU89" s="100"/>
      <c r="BV89" s="100"/>
      <c r="BW89" s="100"/>
      <c r="BX89" s="100"/>
      <c r="BY89" s="100"/>
      <c r="BZ89" s="100"/>
      <c r="CA89" s="100"/>
      <c r="CB89" s="100"/>
      <c r="CC89" s="100"/>
      <c r="CD89" s="100"/>
      <c r="CE89" s="100"/>
      <c r="CF89" s="100"/>
      <c r="CG89" s="100"/>
      <c r="CH89" s="100"/>
      <c r="CI89" s="100"/>
      <c r="CJ89" s="100"/>
      <c r="CK89" s="100"/>
      <c r="CL89" s="100"/>
      <c r="CM89" s="100"/>
      <c r="CN89" s="100"/>
      <c r="CO89" s="100"/>
      <c r="CP89" s="100"/>
      <c r="CQ89" s="100"/>
      <c r="CR89" s="100"/>
      <c r="CS89" s="100"/>
      <c r="CT89" s="100"/>
      <c r="CU89" s="100"/>
      <c r="CV89" s="100"/>
      <c r="CW89" s="100"/>
      <c r="CX89" s="100"/>
      <c r="CY89" s="100"/>
      <c r="CZ89" s="100"/>
      <c r="DA89" s="100"/>
      <c r="DB89" s="100"/>
      <c r="DC89" s="100"/>
      <c r="DD89" s="100"/>
      <c r="DE89" s="100"/>
      <c r="DF89" s="100"/>
      <c r="DG89" s="100"/>
      <c r="DH89" s="100"/>
      <c r="DI89" s="100"/>
      <c r="DJ89" s="100"/>
      <c r="DK89" s="100"/>
    </row>
    <row r="90" spans="2:134">
      <c r="B90" s="452" t="s">
        <v>258</v>
      </c>
      <c r="C90" s="453"/>
      <c r="D90" s="461"/>
      <c r="E90" s="462"/>
      <c r="F90" s="462"/>
      <c r="G90" s="462"/>
      <c r="H90" s="462"/>
      <c r="I90" s="462"/>
      <c r="J90" s="462"/>
      <c r="K90" s="462"/>
      <c r="L90" s="462"/>
      <c r="M90" s="462"/>
      <c r="N90" s="462"/>
      <c r="O90" s="462"/>
      <c r="P90" s="462"/>
      <c r="Q90" s="100"/>
      <c r="R90" s="100"/>
      <c r="S90" s="100"/>
      <c r="T90" s="100"/>
      <c r="U90" s="100"/>
      <c r="V90" s="100"/>
      <c r="W90" s="100"/>
      <c r="X90" s="100"/>
      <c r="Y90" s="100"/>
      <c r="Z90" s="100"/>
      <c r="AA90" s="100"/>
      <c r="AB90" s="100"/>
      <c r="AC90" s="100"/>
      <c r="AD90" s="100"/>
      <c r="AE90" s="100"/>
      <c r="AF90" s="100"/>
      <c r="AG90" s="100"/>
      <c r="AH90" s="100"/>
      <c r="AI90" s="100"/>
      <c r="AN90" s="100"/>
      <c r="AO90" s="100"/>
      <c r="AP90" s="100"/>
      <c r="AQ90" s="100"/>
      <c r="AR90" s="100"/>
      <c r="AS90" s="100"/>
      <c r="AT90" s="100"/>
      <c r="AU90" s="100"/>
      <c r="AV90" s="100"/>
      <c r="AW90" s="100"/>
      <c r="AX90" s="100"/>
      <c r="AY90" s="100"/>
      <c r="AZ90" s="100"/>
      <c r="BA90" s="100"/>
      <c r="BB90" s="100"/>
      <c r="BC90" s="100"/>
      <c r="BD90" s="100"/>
      <c r="BE90" s="100"/>
      <c r="BF90" s="100"/>
      <c r="BG90" s="100"/>
      <c r="BH90" s="100"/>
      <c r="BI90" s="100"/>
      <c r="BJ90" s="100"/>
      <c r="BK90" s="100"/>
      <c r="BL90" s="100"/>
      <c r="BM90" s="100"/>
      <c r="BN90" s="100"/>
      <c r="BO90" s="100"/>
      <c r="BP90" s="100"/>
      <c r="BQ90" s="100"/>
      <c r="BR90" s="100"/>
      <c r="BS90" s="100"/>
      <c r="BT90" s="100"/>
      <c r="BU90" s="100"/>
      <c r="BV90" s="100"/>
      <c r="BW90" s="100"/>
      <c r="BX90" s="100"/>
      <c r="BY90" s="100"/>
      <c r="BZ90" s="100"/>
      <c r="CA90" s="100"/>
      <c r="CB90" s="100"/>
      <c r="CC90" s="100"/>
      <c r="CD90" s="100"/>
      <c r="CE90" s="100"/>
      <c r="CF90" s="100"/>
      <c r="CG90" s="100"/>
      <c r="CH90" s="100"/>
      <c r="CI90" s="100"/>
      <c r="CJ90" s="100"/>
      <c r="CK90" s="100"/>
      <c r="CL90" s="100"/>
      <c r="CM90" s="100"/>
      <c r="CN90" s="100"/>
      <c r="CO90" s="100"/>
      <c r="CP90" s="100"/>
      <c r="CQ90" s="100"/>
      <c r="CR90" s="100"/>
      <c r="CS90" s="100"/>
      <c r="CT90" s="100"/>
      <c r="CU90" s="100"/>
      <c r="CV90" s="100"/>
      <c r="CW90" s="100"/>
      <c r="CX90" s="100"/>
      <c r="CY90" s="100"/>
      <c r="CZ90" s="100"/>
      <c r="DA90" s="100"/>
      <c r="DB90" s="100"/>
      <c r="DC90" s="100"/>
      <c r="DD90" s="100"/>
      <c r="DE90" s="100"/>
      <c r="DF90" s="100"/>
      <c r="DG90" s="100"/>
      <c r="DH90" s="100"/>
      <c r="DI90" s="100"/>
      <c r="DJ90" s="100"/>
      <c r="DK90" s="100"/>
    </row>
    <row r="91" spans="2:134">
      <c r="B91" s="100"/>
      <c r="C91" s="316"/>
      <c r="P91" s="100"/>
      <c r="Q91" s="100"/>
      <c r="R91" s="100"/>
      <c r="S91" s="100"/>
      <c r="T91" s="100"/>
      <c r="U91" s="100"/>
      <c r="V91" s="100"/>
      <c r="W91" s="100"/>
      <c r="X91" s="100"/>
      <c r="Y91" s="100"/>
      <c r="Z91" s="100"/>
      <c r="AA91" s="100"/>
      <c r="AB91" s="100"/>
      <c r="AC91" s="100"/>
      <c r="AD91" s="100"/>
      <c r="AE91" s="100"/>
      <c r="AF91" s="100"/>
      <c r="AG91" s="100"/>
      <c r="AH91" s="100"/>
      <c r="AI91" s="100"/>
      <c r="AN91" s="100"/>
      <c r="AO91" s="100"/>
      <c r="AP91" s="100"/>
      <c r="AQ91" s="100"/>
      <c r="AR91" s="100"/>
      <c r="AS91" s="100"/>
      <c r="AT91" s="100"/>
      <c r="AU91" s="100"/>
      <c r="AV91" s="100"/>
      <c r="AW91" s="100"/>
      <c r="AX91" s="100"/>
      <c r="AY91" s="100"/>
      <c r="AZ91" s="100"/>
      <c r="BA91" s="100"/>
      <c r="BB91" s="100"/>
      <c r="BC91" s="100"/>
      <c r="BD91" s="100"/>
      <c r="BE91" s="100"/>
      <c r="BF91" s="100"/>
      <c r="BG91" s="100"/>
      <c r="BH91" s="100"/>
      <c r="BI91" s="100"/>
      <c r="BJ91" s="100"/>
      <c r="BK91" s="100"/>
      <c r="BL91" s="100"/>
      <c r="BM91" s="100"/>
      <c r="BN91" s="100"/>
      <c r="BO91" s="100"/>
      <c r="BP91" s="100"/>
      <c r="BQ91" s="100"/>
      <c r="BR91" s="100"/>
      <c r="BS91" s="100"/>
      <c r="BT91" s="100"/>
      <c r="BU91" s="100"/>
      <c r="BV91" s="100"/>
      <c r="BW91" s="100"/>
      <c r="BX91" s="100"/>
      <c r="BY91" s="100"/>
      <c r="BZ91" s="100"/>
      <c r="CA91" s="100"/>
      <c r="CB91" s="100"/>
      <c r="CC91" s="100"/>
      <c r="CD91" s="100"/>
      <c r="CE91" s="100"/>
      <c r="CF91" s="100"/>
      <c r="CG91" s="100"/>
      <c r="CH91" s="100"/>
      <c r="CI91" s="100"/>
      <c r="CJ91" s="100"/>
      <c r="CK91" s="100"/>
      <c r="CL91" s="100"/>
      <c r="CM91" s="100"/>
      <c r="CN91" s="100"/>
      <c r="CO91" s="100"/>
      <c r="CP91" s="100"/>
      <c r="CQ91" s="100"/>
      <c r="CR91" s="100"/>
      <c r="CS91" s="100"/>
      <c r="CT91" s="100"/>
      <c r="CU91" s="100"/>
      <c r="CV91" s="100"/>
      <c r="CW91" s="100"/>
      <c r="CX91" s="100"/>
      <c r="CY91" s="100"/>
      <c r="CZ91" s="100"/>
      <c r="DA91" s="100"/>
      <c r="DB91" s="100"/>
      <c r="DC91" s="100"/>
      <c r="DD91" s="100"/>
      <c r="DE91" s="100"/>
      <c r="DF91" s="100"/>
      <c r="DG91" s="100"/>
      <c r="DH91" s="100"/>
      <c r="DI91" s="100"/>
      <c r="DJ91" s="100"/>
      <c r="DK91" s="100"/>
    </row>
    <row r="92" spans="2:134">
      <c r="B92" s="1491" t="s">
        <v>262</v>
      </c>
      <c r="C92" s="1491"/>
      <c r="D92" s="129" t="s">
        <v>175</v>
      </c>
      <c r="E92" s="1726"/>
      <c r="F92" s="1727"/>
      <c r="G92" s="1727"/>
      <c r="H92" s="1727"/>
      <c r="I92" s="1727"/>
      <c r="J92" s="1727"/>
      <c r="K92" s="1727"/>
      <c r="L92" s="1727"/>
      <c r="M92" s="1727"/>
      <c r="N92" s="456"/>
      <c r="P92" s="100"/>
      <c r="Q92" s="100"/>
      <c r="R92" s="100"/>
      <c r="S92" s="100"/>
      <c r="T92" s="100"/>
      <c r="U92" s="100"/>
      <c r="V92" s="100"/>
      <c r="W92" s="100"/>
      <c r="X92" s="100"/>
      <c r="Y92" s="100"/>
      <c r="Z92" s="100"/>
      <c r="AA92" s="100"/>
      <c r="AB92" s="100"/>
      <c r="AC92" s="100"/>
      <c r="AD92" s="100"/>
      <c r="AE92" s="100"/>
      <c r="AF92" s="100"/>
      <c r="AG92" s="100"/>
      <c r="AH92" s="100"/>
      <c r="AI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00"/>
      <c r="BR92" s="100"/>
      <c r="BS92" s="100"/>
      <c r="BT92" s="100"/>
      <c r="BU92" s="100"/>
      <c r="BV92" s="100"/>
      <c r="BW92" s="100"/>
      <c r="BX92" s="100"/>
      <c r="BY92" s="100"/>
      <c r="BZ92" s="100"/>
      <c r="CA92" s="100"/>
      <c r="CB92" s="100"/>
      <c r="CC92" s="100"/>
      <c r="CD92" s="100"/>
      <c r="CE92" s="100"/>
      <c r="CF92" s="100"/>
      <c r="CG92" s="100"/>
      <c r="CH92" s="100"/>
      <c r="CI92" s="100"/>
      <c r="CJ92" s="100"/>
      <c r="CK92" s="100"/>
      <c r="CL92" s="100"/>
      <c r="CM92" s="100"/>
      <c r="CN92" s="100"/>
      <c r="CO92" s="100"/>
      <c r="CP92" s="100"/>
      <c r="CQ92" s="100"/>
      <c r="CR92" s="100"/>
      <c r="CS92" s="100"/>
      <c r="CT92" s="100"/>
      <c r="CU92" s="100"/>
      <c r="CV92" s="100"/>
      <c r="CW92" s="100"/>
      <c r="CX92" s="100"/>
      <c r="CY92" s="100"/>
      <c r="CZ92" s="100"/>
      <c r="DA92" s="100"/>
      <c r="DB92" s="100"/>
      <c r="DC92" s="100"/>
      <c r="DD92" s="100"/>
      <c r="DE92" s="100"/>
      <c r="DF92" s="100"/>
      <c r="DG92" s="100"/>
      <c r="DH92" s="100"/>
      <c r="DI92" s="100"/>
      <c r="DJ92" s="100"/>
      <c r="DK92" s="100"/>
    </row>
    <row r="93" spans="2:134">
      <c r="B93" s="1492" t="s">
        <v>249</v>
      </c>
      <c r="C93" s="1493"/>
      <c r="D93" s="457">
        <f>D70</f>
        <v>2024</v>
      </c>
      <c r="E93" s="457">
        <f t="shared" ref="E93:P93" si="39">E70</f>
        <v>2025</v>
      </c>
      <c r="F93" s="457">
        <f t="shared" si="39"/>
        <v>2026</v>
      </c>
      <c r="G93" s="457">
        <f t="shared" si="39"/>
        <v>2027</v>
      </c>
      <c r="H93" s="457">
        <f t="shared" si="39"/>
        <v>2028</v>
      </c>
      <c r="I93" s="457">
        <f t="shared" si="39"/>
        <v>2029</v>
      </c>
      <c r="J93" s="457">
        <f t="shared" si="39"/>
        <v>2030</v>
      </c>
      <c r="K93" s="457">
        <f t="shared" si="39"/>
        <v>2031</v>
      </c>
      <c r="L93" s="457">
        <f t="shared" si="39"/>
        <v>2032</v>
      </c>
      <c r="M93" s="457">
        <f t="shared" si="39"/>
        <v>2033</v>
      </c>
      <c r="N93" s="457">
        <f t="shared" si="39"/>
        <v>2034</v>
      </c>
      <c r="O93" s="457">
        <f t="shared" si="39"/>
        <v>2035</v>
      </c>
      <c r="P93" s="457">
        <f t="shared" si="39"/>
        <v>2036</v>
      </c>
      <c r="Q93" s="100"/>
      <c r="R93" s="100"/>
      <c r="S93" s="100"/>
      <c r="T93" s="100"/>
      <c r="U93" s="100"/>
      <c r="V93" s="100"/>
      <c r="W93" s="100"/>
      <c r="X93" s="100"/>
      <c r="Y93" s="100"/>
      <c r="Z93" s="100"/>
      <c r="AA93" s="100"/>
      <c r="AB93" s="100"/>
      <c r="AC93" s="100"/>
      <c r="AD93" s="100"/>
      <c r="AE93" s="100"/>
      <c r="AF93" s="100"/>
      <c r="AG93" s="100"/>
      <c r="AH93" s="100"/>
      <c r="AI93" s="100"/>
      <c r="AN93" s="100"/>
      <c r="AO93" s="100"/>
      <c r="AP93" s="100"/>
      <c r="AQ93" s="100"/>
      <c r="AR93" s="100"/>
      <c r="AS93" s="100"/>
      <c r="AT93" s="100"/>
      <c r="AU93" s="100"/>
      <c r="AV93" s="100"/>
      <c r="AW93" s="100"/>
      <c r="AX93" s="100"/>
      <c r="AY93" s="100"/>
      <c r="AZ93" s="100"/>
      <c r="BA93" s="100"/>
      <c r="BB93" s="100"/>
      <c r="BC93" s="100"/>
      <c r="BD93" s="100"/>
      <c r="BE93" s="100"/>
      <c r="BF93" s="100"/>
      <c r="BG93" s="100"/>
      <c r="BH93" s="100"/>
      <c r="BI93" s="100"/>
      <c r="BJ93" s="100"/>
      <c r="BK93" s="100"/>
      <c r="BL93" s="100"/>
      <c r="BM93" s="100"/>
      <c r="BN93" s="100"/>
      <c r="BO93" s="100"/>
      <c r="BP93" s="100"/>
      <c r="BQ93" s="100"/>
      <c r="BR93" s="100"/>
      <c r="BS93" s="100"/>
      <c r="BT93" s="100"/>
      <c r="BU93" s="100"/>
      <c r="BV93" s="100"/>
      <c r="BW93" s="100"/>
      <c r="BX93" s="100"/>
      <c r="BY93" s="100"/>
      <c r="BZ93" s="100"/>
      <c r="CA93" s="100"/>
      <c r="CB93" s="100"/>
      <c r="CC93" s="100"/>
      <c r="CD93" s="100"/>
      <c r="CE93" s="100"/>
      <c r="CF93" s="100"/>
      <c r="CG93" s="100"/>
      <c r="CH93" s="100"/>
      <c r="CI93" s="100"/>
      <c r="CJ93" s="100"/>
      <c r="CK93" s="100"/>
      <c r="CL93" s="100"/>
      <c r="CM93" s="100"/>
      <c r="CN93" s="100"/>
      <c r="CO93" s="100"/>
      <c r="CP93" s="100"/>
      <c r="CQ93" s="100"/>
      <c r="CR93" s="100"/>
      <c r="CS93" s="100"/>
      <c r="CT93" s="100"/>
      <c r="CU93" s="100"/>
      <c r="CV93" s="100"/>
      <c r="CW93" s="100"/>
      <c r="CX93" s="100"/>
      <c r="CY93" s="100"/>
      <c r="CZ93" s="100"/>
      <c r="DA93" s="100"/>
      <c r="DB93" s="100"/>
      <c r="DC93" s="100"/>
      <c r="DD93" s="100"/>
      <c r="DE93" s="100"/>
      <c r="DF93" s="100"/>
      <c r="DG93" s="100"/>
      <c r="DH93" s="100"/>
      <c r="DI93" s="100"/>
      <c r="DJ93" s="100"/>
      <c r="DK93" s="100"/>
    </row>
    <row r="94" spans="2:134">
      <c r="B94" s="458" t="s">
        <v>261</v>
      </c>
      <c r="C94" s="459"/>
      <c r="D94" s="463">
        <f>SUMPRODUCT(D71:D78,D83:D90)</f>
        <v>0</v>
      </c>
      <c r="E94" s="463">
        <f t="shared" ref="E94:O94" si="40">SUMPRODUCT(E71:E78,E83:E90)</f>
        <v>0</v>
      </c>
      <c r="F94" s="463">
        <f t="shared" si="40"/>
        <v>0</v>
      </c>
      <c r="G94" s="463">
        <f t="shared" si="40"/>
        <v>0</v>
      </c>
      <c r="H94" s="463">
        <f t="shared" si="40"/>
        <v>0</v>
      </c>
      <c r="I94" s="463">
        <f t="shared" si="40"/>
        <v>0</v>
      </c>
      <c r="J94" s="463">
        <f t="shared" si="40"/>
        <v>0</v>
      </c>
      <c r="K94" s="463">
        <f t="shared" si="40"/>
        <v>0</v>
      </c>
      <c r="L94" s="463">
        <f t="shared" si="40"/>
        <v>0</v>
      </c>
      <c r="M94" s="463">
        <f t="shared" si="40"/>
        <v>0</v>
      </c>
      <c r="N94" s="463">
        <f t="shared" si="40"/>
        <v>0</v>
      </c>
      <c r="O94" s="463">
        <f t="shared" si="40"/>
        <v>0</v>
      </c>
      <c r="P94" s="463">
        <f>SUMPRODUCT(P71:P78,P83:P90)</f>
        <v>0</v>
      </c>
      <c r="Q94" s="100"/>
      <c r="R94" s="100"/>
      <c r="S94" s="100"/>
      <c r="T94" s="100"/>
      <c r="U94" s="100"/>
      <c r="V94" s="100"/>
      <c r="W94" s="100"/>
      <c r="X94" s="100"/>
      <c r="Y94" s="100"/>
      <c r="Z94" s="100"/>
      <c r="AA94" s="100"/>
      <c r="AB94" s="100"/>
      <c r="AC94" s="100"/>
      <c r="AD94" s="100"/>
      <c r="AE94" s="100"/>
      <c r="AF94" s="100"/>
      <c r="AG94" s="100"/>
      <c r="AH94" s="100"/>
      <c r="AI94" s="100"/>
      <c r="AN94" s="100"/>
      <c r="AO94" s="100"/>
      <c r="AP94" s="100"/>
      <c r="AQ94" s="100"/>
      <c r="AR94" s="100"/>
      <c r="AS94" s="100"/>
      <c r="AT94" s="100"/>
      <c r="AU94" s="100"/>
      <c r="AV94" s="100"/>
      <c r="AW94" s="100"/>
      <c r="AX94" s="100"/>
      <c r="AY94" s="100"/>
      <c r="AZ94" s="100"/>
      <c r="BA94" s="100"/>
      <c r="BB94" s="100"/>
      <c r="BC94" s="100"/>
      <c r="BD94" s="100"/>
      <c r="BE94" s="100"/>
      <c r="BF94" s="100"/>
      <c r="BG94" s="100"/>
      <c r="BH94" s="100"/>
      <c r="BI94" s="100"/>
      <c r="BJ94" s="100"/>
      <c r="BK94" s="100"/>
      <c r="BL94" s="100"/>
      <c r="BM94" s="100"/>
      <c r="BN94" s="100"/>
      <c r="BO94" s="100"/>
      <c r="BP94" s="100"/>
      <c r="BQ94" s="100"/>
      <c r="BR94" s="100"/>
      <c r="BS94" s="100"/>
      <c r="BT94" s="100"/>
      <c r="BU94" s="100"/>
      <c r="BV94" s="100"/>
      <c r="BW94" s="100"/>
      <c r="BX94" s="100"/>
      <c r="BY94" s="100"/>
      <c r="BZ94" s="100"/>
      <c r="CA94" s="100"/>
      <c r="CB94" s="100"/>
      <c r="CC94" s="100"/>
      <c r="CD94" s="100"/>
      <c r="CE94" s="100"/>
      <c r="CF94" s="100"/>
      <c r="CG94" s="100"/>
      <c r="CH94" s="100"/>
      <c r="CI94" s="100"/>
      <c r="CJ94" s="100"/>
      <c r="CK94" s="100"/>
      <c r="CL94" s="100"/>
      <c r="CM94" s="100"/>
      <c r="CN94" s="100"/>
      <c r="CO94" s="100"/>
      <c r="CP94" s="100"/>
      <c r="CQ94" s="100"/>
      <c r="CR94" s="100"/>
      <c r="CS94" s="100"/>
      <c r="CT94" s="100"/>
      <c r="CU94" s="100"/>
      <c r="CV94" s="100"/>
      <c r="CW94" s="100"/>
      <c r="CX94" s="100"/>
      <c r="CY94" s="100"/>
      <c r="CZ94" s="100"/>
      <c r="DA94" s="100"/>
      <c r="DB94" s="100"/>
      <c r="DC94" s="100"/>
      <c r="DD94" s="100"/>
      <c r="DE94" s="100"/>
      <c r="DF94" s="100"/>
      <c r="DG94" s="100"/>
      <c r="DH94" s="100"/>
      <c r="DI94" s="100"/>
      <c r="DJ94" s="100"/>
      <c r="DK94" s="100"/>
    </row>
    <row r="95" spans="2:134">
      <c r="B95" s="100"/>
      <c r="C95" s="316"/>
      <c r="P95" s="100"/>
      <c r="Q95" s="100"/>
      <c r="R95" s="100"/>
      <c r="S95" s="100"/>
      <c r="T95" s="100"/>
      <c r="U95" s="100"/>
      <c r="V95" s="100"/>
      <c r="W95" s="100"/>
      <c r="X95" s="100"/>
      <c r="Y95" s="100"/>
      <c r="Z95" s="100"/>
      <c r="AA95" s="100"/>
      <c r="AB95" s="100"/>
      <c r="AC95" s="100"/>
      <c r="AD95" s="100"/>
      <c r="AE95" s="100"/>
      <c r="AF95" s="100"/>
      <c r="AG95" s="100"/>
      <c r="AH95" s="100"/>
      <c r="AI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100"/>
      <c r="BV95" s="100"/>
      <c r="BW95" s="100"/>
      <c r="BX95" s="100"/>
      <c r="BY95" s="100"/>
      <c r="BZ95" s="100"/>
      <c r="CA95" s="100"/>
      <c r="CB95" s="100"/>
      <c r="CC95" s="100"/>
      <c r="CD95" s="100"/>
      <c r="CE95" s="100"/>
      <c r="CF95" s="100"/>
      <c r="CG95" s="100"/>
      <c r="CH95" s="100"/>
      <c r="CI95" s="100"/>
      <c r="CJ95" s="100"/>
      <c r="CK95" s="100"/>
      <c r="CL95" s="100"/>
      <c r="CM95" s="100"/>
      <c r="CN95" s="100"/>
      <c r="CO95" s="100"/>
      <c r="CP95" s="100"/>
      <c r="CQ95" s="100"/>
      <c r="CR95" s="100"/>
      <c r="CS95" s="100"/>
      <c r="CT95" s="100"/>
      <c r="CU95" s="100"/>
      <c r="CV95" s="100"/>
      <c r="CW95" s="100"/>
      <c r="CX95" s="100"/>
      <c r="CY95" s="100"/>
      <c r="CZ95" s="100"/>
      <c r="DA95" s="100"/>
      <c r="DB95" s="100"/>
      <c r="DC95" s="100"/>
      <c r="DD95" s="100"/>
      <c r="DE95" s="100"/>
      <c r="DF95" s="100"/>
      <c r="DG95" s="100"/>
      <c r="DH95" s="100"/>
      <c r="DI95" s="100"/>
      <c r="DJ95" s="100"/>
      <c r="DK95" s="100"/>
    </row>
    <row r="96" spans="2:134" s="464" customFormat="1">
      <c r="B96" s="1487" t="s">
        <v>263</v>
      </c>
      <c r="C96" s="1487"/>
      <c r="D96" s="129" t="s">
        <v>260</v>
      </c>
      <c r="E96" s="1728"/>
      <c r="F96" s="1729"/>
      <c r="G96" s="1729"/>
      <c r="H96" s="1729"/>
      <c r="I96" s="1729"/>
      <c r="J96" s="1729"/>
      <c r="K96" s="1729"/>
      <c r="L96" s="1729"/>
      <c r="M96" s="1729"/>
      <c r="N96" s="465"/>
      <c r="ED96" s="466"/>
    </row>
    <row r="97" spans="2:134">
      <c r="B97" s="1488" t="s">
        <v>249</v>
      </c>
      <c r="C97" s="1488"/>
      <c r="D97" s="467">
        <f>D70</f>
        <v>2024</v>
      </c>
      <c r="E97" s="467">
        <f t="shared" ref="E97:P97" si="41">E70</f>
        <v>2025</v>
      </c>
      <c r="F97" s="467">
        <f t="shared" si="41"/>
        <v>2026</v>
      </c>
      <c r="G97" s="467">
        <f t="shared" si="41"/>
        <v>2027</v>
      </c>
      <c r="H97" s="467">
        <f t="shared" si="41"/>
        <v>2028</v>
      </c>
      <c r="I97" s="467">
        <f t="shared" si="41"/>
        <v>2029</v>
      </c>
      <c r="J97" s="467">
        <f t="shared" si="41"/>
        <v>2030</v>
      </c>
      <c r="K97" s="467">
        <f t="shared" si="41"/>
        <v>2031</v>
      </c>
      <c r="L97" s="467">
        <f t="shared" si="41"/>
        <v>2032</v>
      </c>
      <c r="M97" s="467">
        <f t="shared" si="41"/>
        <v>2033</v>
      </c>
      <c r="N97" s="467">
        <f t="shared" si="41"/>
        <v>2034</v>
      </c>
      <c r="O97" s="467">
        <f t="shared" si="41"/>
        <v>2035</v>
      </c>
      <c r="P97" s="467">
        <f t="shared" si="41"/>
        <v>2036</v>
      </c>
      <c r="Q97" s="100"/>
      <c r="R97" s="100"/>
      <c r="S97" s="100"/>
      <c r="T97" s="100"/>
      <c r="U97" s="100"/>
      <c r="V97" s="100"/>
      <c r="W97" s="100"/>
      <c r="X97" s="100"/>
      <c r="Y97" s="100"/>
      <c r="Z97" s="100"/>
      <c r="AA97" s="100"/>
      <c r="AB97" s="100"/>
      <c r="AC97" s="100"/>
      <c r="AD97" s="100"/>
      <c r="AE97" s="100"/>
      <c r="AF97" s="100"/>
      <c r="AG97" s="100"/>
      <c r="AH97" s="100"/>
      <c r="AI97" s="100"/>
      <c r="AN97" s="100"/>
      <c r="AO97" s="100"/>
      <c r="AP97" s="100"/>
      <c r="AQ97" s="100"/>
      <c r="AR97" s="100"/>
      <c r="AS97" s="100"/>
      <c r="AT97" s="100"/>
      <c r="AU97" s="100"/>
      <c r="AV97" s="100"/>
      <c r="AW97" s="100"/>
      <c r="AX97" s="100"/>
      <c r="AY97" s="100"/>
      <c r="AZ97" s="100"/>
      <c r="BA97" s="100"/>
      <c r="BB97" s="100"/>
      <c r="BC97" s="100"/>
      <c r="BD97" s="100"/>
      <c r="BE97" s="100"/>
      <c r="BF97" s="100"/>
      <c r="BG97" s="100"/>
      <c r="BH97" s="100"/>
      <c r="BI97" s="100"/>
      <c r="BJ97" s="100"/>
      <c r="BK97" s="100"/>
      <c r="BL97" s="100"/>
      <c r="BM97" s="100"/>
      <c r="BN97" s="100"/>
      <c r="BO97" s="100"/>
      <c r="BP97" s="100"/>
      <c r="BQ97" s="100"/>
      <c r="BR97" s="100"/>
      <c r="BS97" s="100"/>
      <c r="BT97" s="100"/>
      <c r="BU97" s="100"/>
      <c r="BV97" s="100"/>
      <c r="BW97" s="100"/>
      <c r="BX97" s="100"/>
      <c r="BY97" s="100"/>
      <c r="BZ97" s="100"/>
      <c r="CA97" s="100"/>
      <c r="CB97" s="100"/>
      <c r="CC97" s="100"/>
      <c r="CD97" s="100"/>
      <c r="CE97" s="100"/>
      <c r="CF97" s="100"/>
      <c r="CG97" s="100"/>
      <c r="CH97" s="100"/>
      <c r="CI97" s="100"/>
      <c r="CJ97" s="100"/>
      <c r="CK97" s="100"/>
      <c r="CL97" s="100"/>
      <c r="CM97" s="100"/>
      <c r="CN97" s="100"/>
      <c r="CO97" s="100"/>
      <c r="CP97" s="100"/>
      <c r="CQ97" s="100"/>
      <c r="CR97" s="100"/>
      <c r="CS97" s="100"/>
      <c r="CT97" s="100"/>
      <c r="CU97" s="100"/>
      <c r="CV97" s="100"/>
      <c r="CW97" s="100"/>
      <c r="CX97" s="100"/>
      <c r="CY97" s="100"/>
      <c r="CZ97" s="100"/>
      <c r="DA97" s="100"/>
      <c r="DB97" s="100"/>
      <c r="DC97" s="100"/>
      <c r="DD97" s="100"/>
      <c r="DE97" s="100"/>
      <c r="DF97" s="100"/>
      <c r="DG97" s="100"/>
      <c r="DH97" s="100"/>
      <c r="DI97" s="100"/>
      <c r="DJ97" s="100"/>
      <c r="DK97" s="100"/>
    </row>
    <row r="98" spans="2:134">
      <c r="B98" s="458" t="s">
        <v>261</v>
      </c>
      <c r="C98" s="459"/>
      <c r="D98" s="468">
        <f>SUM(D99:D106)</f>
        <v>0</v>
      </c>
      <c r="E98" s="468">
        <f t="shared" ref="E98:O98" si="42">SUM(E99:E106)</f>
        <v>0</v>
      </c>
      <c r="F98" s="468">
        <f t="shared" si="42"/>
        <v>0</v>
      </c>
      <c r="G98" s="468">
        <f t="shared" si="42"/>
        <v>0</v>
      </c>
      <c r="H98" s="468">
        <f t="shared" si="42"/>
        <v>0</v>
      </c>
      <c r="I98" s="468">
        <f t="shared" si="42"/>
        <v>0</v>
      </c>
      <c r="J98" s="468">
        <f t="shared" si="42"/>
        <v>0</v>
      </c>
      <c r="K98" s="468">
        <f t="shared" si="42"/>
        <v>0</v>
      </c>
      <c r="L98" s="468">
        <f t="shared" si="42"/>
        <v>0</v>
      </c>
      <c r="M98" s="468">
        <f t="shared" si="42"/>
        <v>0</v>
      </c>
      <c r="N98" s="468">
        <f t="shared" si="42"/>
        <v>0</v>
      </c>
      <c r="O98" s="468">
        <f t="shared" si="42"/>
        <v>0</v>
      </c>
      <c r="P98" s="468">
        <f>SUM(P99:P106)</f>
        <v>0</v>
      </c>
      <c r="Q98" s="100"/>
      <c r="R98" s="100"/>
      <c r="S98" s="100"/>
      <c r="T98" s="100"/>
      <c r="U98" s="100"/>
      <c r="V98" s="100"/>
      <c r="W98" s="100"/>
      <c r="X98" s="100"/>
      <c r="Y98" s="100"/>
      <c r="Z98" s="100"/>
      <c r="AA98" s="100"/>
      <c r="AB98" s="100"/>
      <c r="AC98" s="100"/>
      <c r="AD98" s="100"/>
      <c r="AE98" s="100"/>
      <c r="AF98" s="100"/>
      <c r="AG98" s="100"/>
      <c r="AH98" s="100"/>
      <c r="AI98" s="100"/>
      <c r="AN98" s="100"/>
      <c r="AO98" s="100"/>
      <c r="AP98" s="100"/>
      <c r="AQ98" s="100"/>
      <c r="AR98" s="100"/>
      <c r="AS98" s="100"/>
      <c r="AT98" s="100"/>
      <c r="AU98" s="100"/>
      <c r="AV98" s="100"/>
      <c r="AW98" s="100"/>
      <c r="AX98" s="100"/>
      <c r="AY98" s="100"/>
      <c r="AZ98" s="100"/>
      <c r="BA98" s="100"/>
      <c r="BB98" s="100"/>
      <c r="BC98" s="100"/>
      <c r="BD98" s="100"/>
      <c r="BE98" s="100"/>
      <c r="BF98" s="100"/>
      <c r="BG98" s="100"/>
      <c r="BH98" s="100"/>
      <c r="BI98" s="100"/>
      <c r="BJ98" s="100"/>
      <c r="BK98" s="100"/>
      <c r="BL98" s="100"/>
      <c r="BM98" s="100"/>
      <c r="BN98" s="100"/>
      <c r="BO98" s="100"/>
      <c r="BP98" s="100"/>
      <c r="BQ98" s="100"/>
      <c r="BR98" s="100"/>
      <c r="BS98" s="100"/>
      <c r="BT98" s="100"/>
      <c r="BU98" s="100"/>
      <c r="BV98" s="100"/>
      <c r="BW98" s="100"/>
      <c r="BX98" s="100"/>
      <c r="BY98" s="100"/>
      <c r="BZ98" s="100"/>
      <c r="CA98" s="100"/>
      <c r="CB98" s="100"/>
      <c r="CC98" s="100"/>
      <c r="CD98" s="100"/>
      <c r="CE98" s="100"/>
      <c r="CF98" s="100"/>
      <c r="CG98" s="100"/>
      <c r="CH98" s="100"/>
      <c r="CI98" s="100"/>
      <c r="CJ98" s="100"/>
      <c r="CK98" s="100"/>
      <c r="CL98" s="100"/>
      <c r="CM98" s="100"/>
      <c r="CN98" s="100"/>
      <c r="CO98" s="100"/>
      <c r="CP98" s="100"/>
      <c r="CQ98" s="100"/>
      <c r="CR98" s="100"/>
      <c r="CS98" s="100"/>
      <c r="CT98" s="100"/>
      <c r="CU98" s="100"/>
      <c r="CV98" s="100"/>
      <c r="CW98" s="100"/>
      <c r="CX98" s="100"/>
      <c r="CY98" s="100"/>
      <c r="CZ98" s="100"/>
      <c r="DA98" s="100"/>
      <c r="DB98" s="100"/>
      <c r="DC98" s="100"/>
      <c r="DD98" s="100"/>
      <c r="DE98" s="100"/>
      <c r="DF98" s="100"/>
      <c r="DG98" s="100"/>
      <c r="DH98" s="100"/>
      <c r="DI98" s="100"/>
      <c r="DJ98" s="100"/>
      <c r="DK98" s="100"/>
    </row>
    <row r="99" spans="2:134">
      <c r="B99" s="452" t="s">
        <v>251</v>
      </c>
      <c r="C99" s="453"/>
      <c r="D99" s="461"/>
      <c r="E99" s="462"/>
      <c r="F99" s="462"/>
      <c r="G99" s="462"/>
      <c r="H99" s="462"/>
      <c r="I99" s="462"/>
      <c r="J99" s="462"/>
      <c r="K99" s="462"/>
      <c r="L99" s="462"/>
      <c r="M99" s="462"/>
      <c r="N99" s="462"/>
      <c r="O99" s="462"/>
      <c r="P99" s="462"/>
      <c r="Q99" s="100"/>
      <c r="R99" s="100"/>
      <c r="S99" s="100"/>
      <c r="T99" s="100"/>
      <c r="U99" s="100"/>
      <c r="V99" s="100"/>
      <c r="W99" s="100"/>
      <c r="X99" s="100"/>
      <c r="Y99" s="100"/>
      <c r="Z99" s="100"/>
      <c r="AA99" s="100"/>
      <c r="AB99" s="100"/>
      <c r="AC99" s="100"/>
      <c r="AD99" s="100"/>
      <c r="AE99" s="100"/>
      <c r="AF99" s="100"/>
      <c r="AG99" s="100"/>
      <c r="AH99" s="100"/>
      <c r="AI99" s="100"/>
      <c r="AN99" s="100"/>
      <c r="AO99" s="100"/>
      <c r="AP99" s="100"/>
      <c r="AQ99" s="100"/>
      <c r="AR99" s="100"/>
      <c r="AS99" s="100"/>
      <c r="AT99" s="100"/>
      <c r="AU99" s="100"/>
      <c r="AV99" s="100"/>
      <c r="AW99" s="100"/>
      <c r="AX99" s="100"/>
      <c r="AY99" s="100"/>
      <c r="AZ99" s="100"/>
      <c r="BA99" s="100"/>
      <c r="BB99" s="100"/>
      <c r="BC99" s="100"/>
      <c r="BD99" s="100"/>
      <c r="BE99" s="100"/>
      <c r="BF99" s="100"/>
      <c r="BG99" s="100"/>
      <c r="BH99" s="100"/>
      <c r="BI99" s="100"/>
      <c r="BJ99" s="100"/>
      <c r="BK99" s="100"/>
      <c r="BL99" s="100"/>
      <c r="BM99" s="100"/>
      <c r="BN99" s="100"/>
      <c r="BO99" s="100"/>
      <c r="BP99" s="100"/>
      <c r="BQ99" s="100"/>
      <c r="BR99" s="100"/>
      <c r="BS99" s="100"/>
      <c r="BT99" s="100"/>
      <c r="BU99" s="100"/>
      <c r="BV99" s="100"/>
      <c r="BW99" s="100"/>
      <c r="BX99" s="100"/>
      <c r="BY99" s="100"/>
      <c r="BZ99" s="100"/>
      <c r="CA99" s="100"/>
      <c r="CB99" s="100"/>
      <c r="CC99" s="100"/>
      <c r="CD99" s="100"/>
      <c r="CE99" s="100"/>
      <c r="CF99" s="100"/>
      <c r="CG99" s="100"/>
      <c r="CH99" s="100"/>
      <c r="CI99" s="100"/>
      <c r="CJ99" s="100"/>
      <c r="CK99" s="100"/>
      <c r="CL99" s="100"/>
      <c r="CM99" s="100"/>
      <c r="CN99" s="100"/>
      <c r="CO99" s="100"/>
      <c r="CP99" s="100"/>
      <c r="CQ99" s="100"/>
      <c r="CR99" s="100"/>
      <c r="CS99" s="100"/>
      <c r="CT99" s="100"/>
      <c r="CU99" s="100"/>
      <c r="CV99" s="100"/>
      <c r="CW99" s="100"/>
      <c r="CX99" s="100"/>
      <c r="CY99" s="100"/>
      <c r="CZ99" s="100"/>
      <c r="DA99" s="100"/>
      <c r="DB99" s="100"/>
      <c r="DC99" s="100"/>
      <c r="DD99" s="100"/>
      <c r="DE99" s="100"/>
      <c r="DF99" s="100"/>
      <c r="DG99" s="100"/>
      <c r="DH99" s="100"/>
      <c r="DI99" s="100"/>
      <c r="DJ99" s="100"/>
      <c r="DK99" s="100"/>
    </row>
    <row r="100" spans="2:134">
      <c r="B100" s="452" t="s">
        <v>252</v>
      </c>
      <c r="C100" s="453"/>
      <c r="D100" s="461"/>
      <c r="E100" s="462"/>
      <c r="F100" s="462"/>
      <c r="G100" s="462"/>
      <c r="H100" s="462"/>
      <c r="I100" s="462"/>
      <c r="J100" s="462"/>
      <c r="K100" s="462"/>
      <c r="L100" s="462"/>
      <c r="M100" s="462"/>
      <c r="N100" s="462"/>
      <c r="O100" s="462"/>
      <c r="P100" s="462"/>
      <c r="Q100" s="100"/>
      <c r="R100" s="100"/>
      <c r="S100" s="100"/>
      <c r="T100" s="100"/>
      <c r="U100" s="100"/>
      <c r="V100" s="100"/>
      <c r="W100" s="100"/>
      <c r="X100" s="100"/>
      <c r="Y100" s="100"/>
      <c r="Z100" s="100"/>
      <c r="AA100" s="100"/>
      <c r="AB100" s="100"/>
      <c r="AC100" s="100"/>
      <c r="AD100" s="100"/>
      <c r="AE100" s="100"/>
      <c r="AF100" s="100"/>
      <c r="AG100" s="100"/>
      <c r="AH100" s="100"/>
      <c r="AI100" s="100"/>
      <c r="AN100" s="100"/>
      <c r="AO100" s="100"/>
      <c r="AP100" s="100"/>
      <c r="AQ100" s="100"/>
      <c r="AR100" s="100"/>
      <c r="AS100" s="100"/>
      <c r="AT100" s="100"/>
      <c r="AU100" s="100"/>
      <c r="AV100" s="100"/>
      <c r="AW100" s="100"/>
      <c r="AX100" s="100"/>
      <c r="AY100" s="100"/>
      <c r="AZ100" s="100"/>
      <c r="BA100" s="100"/>
      <c r="BB100" s="100"/>
      <c r="BC100" s="100"/>
      <c r="BD100" s="100"/>
      <c r="BE100" s="100"/>
      <c r="BF100" s="100"/>
      <c r="BG100" s="100"/>
      <c r="BH100" s="100"/>
      <c r="BI100" s="100"/>
      <c r="BJ100" s="100"/>
      <c r="BK100" s="100"/>
      <c r="BL100" s="100"/>
      <c r="BM100" s="100"/>
      <c r="BN100" s="100"/>
      <c r="BO100" s="100"/>
      <c r="BP100" s="100"/>
      <c r="BQ100" s="100"/>
      <c r="BR100" s="100"/>
      <c r="BS100" s="100"/>
      <c r="BT100" s="100"/>
      <c r="BU100" s="100"/>
      <c r="BV100" s="100"/>
      <c r="BW100" s="100"/>
      <c r="BX100" s="100"/>
      <c r="BY100" s="100"/>
      <c r="BZ100" s="100"/>
      <c r="CA100" s="100"/>
      <c r="CB100" s="100"/>
      <c r="CC100" s="100"/>
      <c r="CD100" s="100"/>
      <c r="CE100" s="100"/>
      <c r="CF100" s="100"/>
      <c r="CG100" s="100"/>
      <c r="CH100" s="100"/>
      <c r="CI100" s="100"/>
      <c r="CJ100" s="100"/>
      <c r="CK100" s="100"/>
      <c r="CL100" s="100"/>
      <c r="CM100" s="100"/>
      <c r="CN100" s="100"/>
      <c r="CO100" s="100"/>
      <c r="CP100" s="100"/>
      <c r="CQ100" s="100"/>
      <c r="CR100" s="100"/>
      <c r="CS100" s="100"/>
      <c r="CT100" s="100"/>
      <c r="CU100" s="100"/>
      <c r="CV100" s="100"/>
      <c r="CW100" s="100"/>
      <c r="CX100" s="100"/>
      <c r="CY100" s="100"/>
      <c r="CZ100" s="100"/>
      <c r="DA100" s="100"/>
      <c r="DB100" s="100"/>
      <c r="DC100" s="100"/>
      <c r="DD100" s="100"/>
      <c r="DE100" s="100"/>
      <c r="DF100" s="100"/>
      <c r="DG100" s="100"/>
      <c r="DH100" s="100"/>
      <c r="DI100" s="100"/>
      <c r="DJ100" s="100"/>
      <c r="DK100" s="100"/>
    </row>
    <row r="101" spans="2:134">
      <c r="B101" s="452" t="s">
        <v>253</v>
      </c>
      <c r="C101" s="453"/>
      <c r="D101" s="461"/>
      <c r="E101" s="462"/>
      <c r="F101" s="462"/>
      <c r="G101" s="462"/>
      <c r="H101" s="462"/>
      <c r="I101" s="462"/>
      <c r="J101" s="462"/>
      <c r="K101" s="462"/>
      <c r="L101" s="462"/>
      <c r="M101" s="462"/>
      <c r="N101" s="462"/>
      <c r="O101" s="462"/>
      <c r="P101" s="462"/>
      <c r="Q101" s="100"/>
      <c r="R101" s="100"/>
      <c r="S101" s="100"/>
      <c r="T101" s="100"/>
      <c r="U101" s="100"/>
      <c r="V101" s="100"/>
      <c r="W101" s="100"/>
      <c r="X101" s="100"/>
      <c r="Y101" s="100"/>
      <c r="Z101" s="100"/>
      <c r="AA101" s="100"/>
      <c r="AB101" s="100"/>
      <c r="AC101" s="100"/>
      <c r="AD101" s="100"/>
      <c r="AE101" s="100"/>
      <c r="AF101" s="100"/>
      <c r="AG101" s="100"/>
      <c r="AH101" s="100"/>
      <c r="AI101" s="100"/>
      <c r="AN101" s="100"/>
      <c r="AO101" s="100"/>
      <c r="AP101" s="100"/>
      <c r="AQ101" s="100"/>
      <c r="AR101" s="100"/>
      <c r="AS101" s="100"/>
      <c r="AT101" s="100"/>
      <c r="AU101" s="100"/>
      <c r="AV101" s="100"/>
      <c r="AW101" s="100"/>
      <c r="AX101" s="100"/>
      <c r="AY101" s="100"/>
      <c r="AZ101" s="100"/>
      <c r="BA101" s="100"/>
      <c r="BB101" s="100"/>
      <c r="BC101" s="100"/>
      <c r="BD101" s="100"/>
      <c r="BE101" s="100"/>
      <c r="BF101" s="100"/>
      <c r="BG101" s="100"/>
      <c r="BH101" s="100"/>
      <c r="BI101" s="100"/>
      <c r="BJ101" s="100"/>
      <c r="BK101" s="100"/>
      <c r="BL101" s="100"/>
      <c r="BM101" s="100"/>
      <c r="BN101" s="100"/>
      <c r="BO101" s="100"/>
      <c r="BP101" s="100"/>
      <c r="BQ101" s="100"/>
      <c r="BR101" s="100"/>
      <c r="BS101" s="100"/>
      <c r="BT101" s="100"/>
      <c r="BU101" s="100"/>
      <c r="BV101" s="100"/>
      <c r="BW101" s="100"/>
      <c r="BX101" s="100"/>
      <c r="BY101" s="100"/>
      <c r="BZ101" s="100"/>
      <c r="CA101" s="100"/>
      <c r="CB101" s="100"/>
      <c r="CC101" s="100"/>
      <c r="CD101" s="100"/>
      <c r="CE101" s="100"/>
      <c r="CF101" s="100"/>
      <c r="CG101" s="100"/>
      <c r="CH101" s="100"/>
      <c r="CI101" s="100"/>
      <c r="CJ101" s="100"/>
      <c r="CK101" s="100"/>
      <c r="CL101" s="100"/>
      <c r="CM101" s="100"/>
      <c r="CN101" s="100"/>
      <c r="CO101" s="100"/>
      <c r="CP101" s="100"/>
      <c r="CQ101" s="100"/>
      <c r="CR101" s="100"/>
      <c r="CS101" s="100"/>
      <c r="CT101" s="100"/>
      <c r="CU101" s="100"/>
      <c r="CV101" s="100"/>
      <c r="CW101" s="100"/>
      <c r="CX101" s="100"/>
      <c r="CY101" s="100"/>
      <c r="CZ101" s="100"/>
      <c r="DA101" s="100"/>
      <c r="DB101" s="100"/>
      <c r="DC101" s="100"/>
      <c r="DD101" s="100"/>
      <c r="DE101" s="100"/>
      <c r="DF101" s="100"/>
      <c r="DG101" s="100"/>
      <c r="DH101" s="100"/>
      <c r="DI101" s="100"/>
      <c r="DJ101" s="100"/>
      <c r="DK101" s="100"/>
    </row>
    <row r="102" spans="2:134">
      <c r="B102" s="452" t="s">
        <v>254</v>
      </c>
      <c r="C102" s="453"/>
      <c r="D102" s="461"/>
      <c r="E102" s="462"/>
      <c r="F102" s="462"/>
      <c r="G102" s="462"/>
      <c r="H102" s="462"/>
      <c r="I102" s="462"/>
      <c r="J102" s="462"/>
      <c r="K102" s="462"/>
      <c r="L102" s="462"/>
      <c r="M102" s="462"/>
      <c r="N102" s="462"/>
      <c r="O102" s="462"/>
      <c r="P102" s="462"/>
      <c r="Q102" s="100"/>
      <c r="R102" s="100"/>
      <c r="S102" s="100"/>
      <c r="T102" s="100"/>
      <c r="U102" s="100"/>
      <c r="V102" s="100"/>
      <c r="W102" s="100"/>
      <c r="X102" s="100"/>
      <c r="Y102" s="100"/>
      <c r="Z102" s="100"/>
      <c r="AA102" s="100"/>
      <c r="AB102" s="100"/>
      <c r="AC102" s="100"/>
      <c r="AD102" s="100"/>
      <c r="AE102" s="100"/>
      <c r="AF102" s="100"/>
      <c r="AG102" s="100"/>
      <c r="AH102" s="100"/>
      <c r="AI102" s="100"/>
      <c r="AN102" s="100"/>
      <c r="AO102" s="100"/>
      <c r="AP102" s="100"/>
      <c r="AQ102" s="100"/>
      <c r="AR102" s="100"/>
      <c r="AS102" s="100"/>
      <c r="AT102" s="100"/>
      <c r="AU102" s="100"/>
      <c r="AV102" s="100"/>
      <c r="AW102" s="100"/>
      <c r="AX102" s="100"/>
      <c r="AY102" s="100"/>
      <c r="AZ102" s="100"/>
      <c r="BA102" s="100"/>
      <c r="BB102" s="100"/>
      <c r="BC102" s="100"/>
      <c r="BD102" s="100"/>
      <c r="BE102" s="100"/>
      <c r="BF102" s="100"/>
      <c r="BG102" s="100"/>
      <c r="BH102" s="100"/>
      <c r="BI102" s="100"/>
      <c r="BJ102" s="100"/>
      <c r="BK102" s="100"/>
      <c r="BL102" s="100"/>
      <c r="BM102" s="100"/>
      <c r="BN102" s="100"/>
      <c r="BO102" s="100"/>
      <c r="BP102" s="100"/>
      <c r="BQ102" s="100"/>
      <c r="BR102" s="100"/>
      <c r="BS102" s="100"/>
      <c r="BT102" s="100"/>
      <c r="BU102" s="100"/>
      <c r="BV102" s="100"/>
      <c r="BW102" s="100"/>
      <c r="BX102" s="100"/>
      <c r="BY102" s="100"/>
      <c r="BZ102" s="100"/>
      <c r="CA102" s="100"/>
      <c r="CB102" s="100"/>
      <c r="CC102" s="100"/>
      <c r="CD102" s="100"/>
      <c r="CE102" s="100"/>
      <c r="CF102" s="100"/>
      <c r="CG102" s="100"/>
      <c r="CH102" s="100"/>
      <c r="CI102" s="100"/>
      <c r="CJ102" s="100"/>
      <c r="CK102" s="100"/>
      <c r="CL102" s="100"/>
      <c r="CM102" s="100"/>
      <c r="CN102" s="100"/>
      <c r="CO102" s="100"/>
      <c r="CP102" s="100"/>
      <c r="CQ102" s="100"/>
      <c r="CR102" s="100"/>
      <c r="CS102" s="100"/>
      <c r="CT102" s="100"/>
      <c r="CU102" s="100"/>
      <c r="CV102" s="100"/>
      <c r="CW102" s="100"/>
      <c r="CX102" s="100"/>
      <c r="CY102" s="100"/>
      <c r="CZ102" s="100"/>
      <c r="DA102" s="100"/>
      <c r="DB102" s="100"/>
      <c r="DC102" s="100"/>
      <c r="DD102" s="100"/>
      <c r="DE102" s="100"/>
      <c r="DF102" s="100"/>
      <c r="DG102" s="100"/>
      <c r="DH102" s="100"/>
      <c r="DI102" s="100"/>
      <c r="DJ102" s="100"/>
      <c r="DK102" s="100"/>
    </row>
    <row r="103" spans="2:134">
      <c r="B103" s="452" t="s">
        <v>255</v>
      </c>
      <c r="C103" s="453"/>
      <c r="D103" s="461"/>
      <c r="E103" s="462"/>
      <c r="F103" s="462"/>
      <c r="G103" s="462"/>
      <c r="H103" s="462"/>
      <c r="I103" s="462"/>
      <c r="J103" s="462"/>
      <c r="K103" s="462"/>
      <c r="L103" s="462"/>
      <c r="M103" s="462"/>
      <c r="N103" s="462"/>
      <c r="O103" s="462"/>
      <c r="P103" s="462"/>
      <c r="Q103" s="100"/>
      <c r="R103" s="100"/>
      <c r="S103" s="100"/>
      <c r="T103" s="100"/>
      <c r="U103" s="100"/>
      <c r="V103" s="100"/>
      <c r="W103" s="100"/>
      <c r="X103" s="100"/>
      <c r="Y103" s="100"/>
      <c r="Z103" s="100"/>
      <c r="AA103" s="100"/>
      <c r="AB103" s="100"/>
      <c r="AC103" s="100"/>
      <c r="AD103" s="100"/>
      <c r="AE103" s="100"/>
      <c r="AF103" s="100"/>
      <c r="AG103" s="100"/>
      <c r="AH103" s="100"/>
      <c r="AI103" s="100"/>
      <c r="AN103" s="100"/>
      <c r="AO103" s="100"/>
      <c r="AP103" s="100"/>
      <c r="AQ103" s="100"/>
      <c r="AR103" s="100"/>
      <c r="AS103" s="100"/>
      <c r="AT103" s="100"/>
      <c r="AU103" s="100"/>
      <c r="AV103" s="100"/>
      <c r="AW103" s="100"/>
      <c r="AX103" s="100"/>
      <c r="AY103" s="100"/>
      <c r="AZ103" s="100"/>
      <c r="BA103" s="100"/>
      <c r="BB103" s="100"/>
      <c r="BC103" s="100"/>
      <c r="BD103" s="100"/>
      <c r="BE103" s="100"/>
      <c r="BF103" s="100"/>
      <c r="BG103" s="100"/>
      <c r="BH103" s="100"/>
      <c r="BI103" s="100"/>
      <c r="BJ103" s="100"/>
      <c r="BK103" s="100"/>
      <c r="BL103" s="100"/>
      <c r="BM103" s="100"/>
      <c r="BN103" s="100"/>
      <c r="BO103" s="100"/>
      <c r="BP103" s="100"/>
      <c r="BQ103" s="100"/>
      <c r="BR103" s="100"/>
      <c r="BS103" s="100"/>
      <c r="BT103" s="100"/>
      <c r="BU103" s="100"/>
      <c r="BV103" s="100"/>
      <c r="BW103" s="100"/>
      <c r="BX103" s="100"/>
      <c r="BY103" s="100"/>
      <c r="BZ103" s="100"/>
      <c r="CA103" s="100"/>
      <c r="CB103" s="100"/>
      <c r="CC103" s="100"/>
      <c r="CD103" s="100"/>
      <c r="CE103" s="100"/>
      <c r="CF103" s="100"/>
      <c r="CG103" s="100"/>
      <c r="CH103" s="100"/>
      <c r="CI103" s="100"/>
      <c r="CJ103" s="100"/>
      <c r="CK103" s="100"/>
      <c r="CL103" s="100"/>
      <c r="CM103" s="100"/>
      <c r="CN103" s="100"/>
      <c r="CO103" s="100"/>
      <c r="CP103" s="100"/>
      <c r="CQ103" s="100"/>
      <c r="CR103" s="100"/>
      <c r="CS103" s="100"/>
      <c r="CT103" s="100"/>
      <c r="CU103" s="100"/>
      <c r="CV103" s="100"/>
      <c r="CW103" s="100"/>
      <c r="CX103" s="100"/>
      <c r="CY103" s="100"/>
      <c r="CZ103" s="100"/>
      <c r="DA103" s="100"/>
      <c r="DB103" s="100"/>
      <c r="DC103" s="100"/>
      <c r="DD103" s="100"/>
      <c r="DE103" s="100"/>
      <c r="DF103" s="100"/>
      <c r="DG103" s="100"/>
      <c r="DH103" s="100"/>
      <c r="DI103" s="100"/>
      <c r="DJ103" s="100"/>
      <c r="DK103" s="100"/>
    </row>
    <row r="104" spans="2:134">
      <c r="B104" s="452" t="s">
        <v>256</v>
      </c>
      <c r="C104" s="453"/>
      <c r="D104" s="461"/>
      <c r="E104" s="462"/>
      <c r="F104" s="462"/>
      <c r="G104" s="462"/>
      <c r="H104" s="462"/>
      <c r="I104" s="462"/>
      <c r="J104" s="462"/>
      <c r="K104" s="462"/>
      <c r="L104" s="462"/>
      <c r="M104" s="462"/>
      <c r="N104" s="462"/>
      <c r="O104" s="462"/>
      <c r="P104" s="462"/>
      <c r="Q104" s="100"/>
      <c r="R104" s="100"/>
      <c r="S104" s="100"/>
      <c r="T104" s="100"/>
      <c r="U104" s="100"/>
      <c r="V104" s="100"/>
      <c r="W104" s="100"/>
      <c r="X104" s="100"/>
      <c r="Y104" s="100"/>
      <c r="Z104" s="100"/>
      <c r="AA104" s="100"/>
      <c r="AB104" s="100"/>
      <c r="AC104" s="100"/>
      <c r="AD104" s="100"/>
      <c r="AE104" s="100"/>
      <c r="AF104" s="100"/>
      <c r="AG104" s="100"/>
      <c r="AH104" s="100"/>
      <c r="AI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c r="BV104" s="100"/>
      <c r="BW104" s="100"/>
      <c r="BX104" s="100"/>
      <c r="BY104" s="100"/>
      <c r="BZ104" s="100"/>
      <c r="CA104" s="100"/>
      <c r="CB104" s="100"/>
      <c r="CC104" s="100"/>
      <c r="CD104" s="100"/>
      <c r="CE104" s="100"/>
      <c r="CF104" s="100"/>
      <c r="CG104" s="100"/>
      <c r="CH104" s="100"/>
      <c r="CI104" s="100"/>
      <c r="CJ104" s="100"/>
      <c r="CK104" s="100"/>
      <c r="CL104" s="100"/>
      <c r="CM104" s="100"/>
      <c r="CN104" s="100"/>
      <c r="CO104" s="100"/>
      <c r="CP104" s="100"/>
      <c r="CQ104" s="100"/>
      <c r="CR104" s="100"/>
      <c r="CS104" s="100"/>
      <c r="CT104" s="100"/>
      <c r="CU104" s="100"/>
      <c r="CV104" s="100"/>
      <c r="CW104" s="100"/>
      <c r="CX104" s="100"/>
      <c r="CY104" s="100"/>
      <c r="CZ104" s="100"/>
      <c r="DA104" s="100"/>
      <c r="DB104" s="100"/>
      <c r="DC104" s="100"/>
      <c r="DD104" s="100"/>
      <c r="DE104" s="100"/>
      <c r="DF104" s="100"/>
      <c r="DG104" s="100"/>
      <c r="DH104" s="100"/>
      <c r="DI104" s="100"/>
      <c r="DJ104" s="100"/>
      <c r="DK104" s="100"/>
    </row>
    <row r="105" spans="2:134">
      <c r="B105" s="452" t="s">
        <v>257</v>
      </c>
      <c r="C105" s="453"/>
      <c r="D105" s="461"/>
      <c r="E105" s="462"/>
      <c r="F105" s="462"/>
      <c r="G105" s="462"/>
      <c r="H105" s="462"/>
      <c r="I105" s="462"/>
      <c r="J105" s="462"/>
      <c r="K105" s="462"/>
      <c r="L105" s="462"/>
      <c r="M105" s="462"/>
      <c r="N105" s="462"/>
      <c r="O105" s="462"/>
      <c r="P105" s="462"/>
      <c r="Q105" s="100"/>
      <c r="R105" s="100"/>
      <c r="S105" s="100"/>
      <c r="T105" s="100"/>
      <c r="U105" s="100"/>
      <c r="V105" s="100"/>
      <c r="W105" s="100"/>
      <c r="X105" s="100"/>
      <c r="Y105" s="100"/>
      <c r="Z105" s="100"/>
      <c r="AA105" s="100"/>
      <c r="AB105" s="100"/>
      <c r="AC105" s="100"/>
      <c r="AD105" s="100"/>
      <c r="AE105" s="100"/>
      <c r="AF105" s="100"/>
      <c r="AG105" s="100"/>
      <c r="AH105" s="100"/>
      <c r="AI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c r="BI105" s="100"/>
      <c r="BJ105" s="100"/>
      <c r="BK105" s="100"/>
      <c r="BL105" s="100"/>
      <c r="BM105" s="100"/>
      <c r="BN105" s="100"/>
      <c r="BO105" s="100"/>
      <c r="BP105" s="100"/>
      <c r="BQ105" s="100"/>
      <c r="BR105" s="100"/>
      <c r="BS105" s="100"/>
      <c r="BT105" s="100"/>
      <c r="BU105" s="100"/>
      <c r="BV105" s="100"/>
      <c r="BW105" s="100"/>
      <c r="BX105" s="100"/>
      <c r="BY105" s="100"/>
      <c r="BZ105" s="100"/>
      <c r="CA105" s="100"/>
      <c r="CB105" s="100"/>
      <c r="CC105" s="100"/>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100"/>
      <c r="DD105" s="100"/>
      <c r="DE105" s="100"/>
      <c r="DF105" s="100"/>
      <c r="DG105" s="100"/>
      <c r="DH105" s="100"/>
      <c r="DI105" s="100"/>
      <c r="DJ105" s="100"/>
      <c r="DK105" s="100"/>
    </row>
    <row r="106" spans="2:134">
      <c r="B106" s="452" t="s">
        <v>258</v>
      </c>
      <c r="C106" s="453"/>
      <c r="D106" s="461"/>
      <c r="E106" s="462"/>
      <c r="F106" s="462"/>
      <c r="G106" s="462"/>
      <c r="H106" s="462"/>
      <c r="I106" s="462"/>
      <c r="J106" s="462"/>
      <c r="K106" s="462"/>
      <c r="L106" s="462"/>
      <c r="M106" s="462"/>
      <c r="N106" s="462"/>
      <c r="O106" s="462"/>
      <c r="P106" s="462"/>
      <c r="Q106" s="100"/>
      <c r="R106" s="100"/>
      <c r="S106" s="100"/>
      <c r="T106" s="100"/>
      <c r="U106" s="100"/>
      <c r="V106" s="100"/>
      <c r="W106" s="100"/>
      <c r="X106" s="100"/>
      <c r="Y106" s="100"/>
      <c r="Z106" s="100"/>
      <c r="AA106" s="100"/>
      <c r="AB106" s="100"/>
      <c r="AC106" s="100"/>
      <c r="AD106" s="100"/>
      <c r="AE106" s="100"/>
      <c r="AF106" s="100"/>
      <c r="AG106" s="100"/>
      <c r="AH106" s="100"/>
      <c r="AI106" s="100"/>
      <c r="AN106" s="100"/>
      <c r="AO106" s="100"/>
      <c r="AP106" s="100"/>
      <c r="AQ106" s="100"/>
      <c r="AR106" s="100"/>
      <c r="AS106" s="100"/>
      <c r="AT106" s="100"/>
      <c r="AU106" s="100"/>
      <c r="AV106" s="100"/>
      <c r="AW106" s="100"/>
      <c r="AX106" s="100"/>
      <c r="AY106" s="100"/>
      <c r="AZ106" s="100"/>
      <c r="BA106" s="100"/>
      <c r="BB106" s="100"/>
      <c r="BC106" s="100"/>
      <c r="BD106" s="100"/>
      <c r="BE106" s="100"/>
      <c r="BF106" s="100"/>
      <c r="BG106" s="100"/>
      <c r="BH106" s="100"/>
      <c r="BI106" s="100"/>
      <c r="BJ106" s="100"/>
      <c r="BK106" s="100"/>
      <c r="BL106" s="100"/>
      <c r="BM106" s="100"/>
      <c r="BN106" s="100"/>
      <c r="BO106" s="100"/>
      <c r="BP106" s="100"/>
      <c r="BQ106" s="100"/>
      <c r="BR106" s="100"/>
      <c r="BS106" s="100"/>
      <c r="BT106" s="100"/>
      <c r="BU106" s="100"/>
      <c r="BV106" s="100"/>
      <c r="BW106" s="100"/>
      <c r="BX106" s="100"/>
      <c r="BY106" s="100"/>
      <c r="BZ106" s="100"/>
      <c r="CA106" s="100"/>
      <c r="CB106" s="100"/>
      <c r="CC106" s="100"/>
      <c r="CD106" s="100"/>
      <c r="CE106" s="100"/>
      <c r="CF106" s="100"/>
      <c r="CG106" s="100"/>
      <c r="CH106" s="100"/>
      <c r="CI106" s="100"/>
      <c r="CJ106" s="100"/>
      <c r="CK106" s="100"/>
      <c r="CL106" s="100"/>
      <c r="CM106" s="100"/>
      <c r="CN106" s="100"/>
      <c r="CO106" s="100"/>
      <c r="CP106" s="100"/>
      <c r="CQ106" s="100"/>
      <c r="CR106" s="100"/>
      <c r="CS106" s="100"/>
      <c r="CT106" s="100"/>
      <c r="CU106" s="100"/>
      <c r="CV106" s="100"/>
      <c r="CW106" s="100"/>
      <c r="CX106" s="100"/>
      <c r="CY106" s="100"/>
      <c r="CZ106" s="100"/>
      <c r="DA106" s="100"/>
      <c r="DB106" s="100"/>
      <c r="DC106" s="100"/>
      <c r="DD106" s="100"/>
      <c r="DE106" s="100"/>
      <c r="DF106" s="100"/>
      <c r="DG106" s="100"/>
      <c r="DH106" s="100"/>
      <c r="DI106" s="100"/>
      <c r="DJ106" s="100"/>
      <c r="DK106" s="100"/>
    </row>
    <row r="107" spans="2:134">
      <c r="B107" s="100"/>
      <c r="C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N107" s="100"/>
      <c r="AO107" s="100"/>
      <c r="AP107" s="100"/>
      <c r="AQ107" s="100"/>
      <c r="AR107" s="100"/>
      <c r="AS107" s="100"/>
      <c r="AT107" s="100"/>
      <c r="AU107" s="100"/>
      <c r="AV107" s="100"/>
      <c r="AW107" s="100"/>
      <c r="AX107" s="100"/>
      <c r="AY107" s="100"/>
      <c r="AZ107" s="100"/>
      <c r="BA107" s="100"/>
      <c r="BB107" s="100"/>
      <c r="BC107" s="100"/>
      <c r="BD107" s="100"/>
      <c r="BE107" s="100"/>
      <c r="BF107" s="100"/>
      <c r="BG107" s="100"/>
      <c r="BH107" s="100"/>
      <c r="BI107" s="100"/>
      <c r="BJ107" s="100"/>
      <c r="BK107" s="100"/>
      <c r="BL107" s="100"/>
      <c r="BM107" s="100"/>
      <c r="BN107" s="100"/>
      <c r="BO107" s="100"/>
      <c r="BP107" s="100"/>
      <c r="BQ107" s="100"/>
      <c r="BR107" s="100"/>
      <c r="BS107" s="100"/>
      <c r="BT107" s="100"/>
      <c r="BU107" s="100"/>
      <c r="BV107" s="100"/>
      <c r="BW107" s="100"/>
      <c r="BX107" s="100"/>
      <c r="BY107" s="100"/>
      <c r="BZ107" s="100"/>
      <c r="CA107" s="100"/>
      <c r="CB107" s="100"/>
      <c r="CC107" s="100"/>
      <c r="CD107" s="100"/>
      <c r="CE107" s="100"/>
      <c r="CF107" s="100"/>
      <c r="CG107" s="100"/>
      <c r="CH107" s="100"/>
      <c r="CI107" s="100"/>
      <c r="CJ107" s="100"/>
      <c r="CK107" s="100"/>
      <c r="CL107" s="100"/>
      <c r="CM107" s="100"/>
      <c r="CN107" s="100"/>
      <c r="CO107" s="100"/>
      <c r="CP107" s="100"/>
      <c r="CQ107" s="100"/>
      <c r="CR107" s="100"/>
      <c r="CS107" s="100"/>
      <c r="CT107" s="100"/>
      <c r="CU107" s="100"/>
      <c r="CV107" s="100"/>
      <c r="CW107" s="100"/>
      <c r="CX107" s="100"/>
      <c r="CY107" s="100"/>
      <c r="CZ107" s="100"/>
      <c r="DA107" s="100"/>
      <c r="DB107" s="100"/>
      <c r="DC107" s="100"/>
      <c r="DD107" s="100"/>
      <c r="DE107" s="100"/>
      <c r="DF107" s="100"/>
      <c r="DG107" s="100"/>
      <c r="DH107" s="100"/>
      <c r="DI107" s="100"/>
      <c r="DJ107" s="100"/>
      <c r="DK107" s="100"/>
    </row>
    <row r="108" spans="2:134" s="464" customFormat="1">
      <c r="B108" s="1487" t="s">
        <v>264</v>
      </c>
      <c r="C108" s="1487"/>
      <c r="D108" s="129" t="s">
        <v>175</v>
      </c>
      <c r="E108" s="1728"/>
      <c r="F108" s="1729"/>
      <c r="G108" s="1729"/>
      <c r="H108" s="1729"/>
      <c r="I108" s="1729"/>
      <c r="J108" s="1729"/>
      <c r="K108" s="1729"/>
      <c r="L108" s="1729"/>
      <c r="M108" s="1729"/>
      <c r="N108" s="465"/>
      <c r="ED108" s="466"/>
    </row>
    <row r="109" spans="2:134">
      <c r="B109" s="1488" t="s">
        <v>249</v>
      </c>
      <c r="C109" s="1488"/>
      <c r="D109" s="467">
        <f>D70</f>
        <v>2024</v>
      </c>
      <c r="E109" s="467">
        <f t="shared" ref="E109:P109" si="43">E70</f>
        <v>2025</v>
      </c>
      <c r="F109" s="467">
        <f t="shared" si="43"/>
        <v>2026</v>
      </c>
      <c r="G109" s="467">
        <f t="shared" si="43"/>
        <v>2027</v>
      </c>
      <c r="H109" s="467">
        <f t="shared" si="43"/>
        <v>2028</v>
      </c>
      <c r="I109" s="467">
        <f t="shared" si="43"/>
        <v>2029</v>
      </c>
      <c r="J109" s="467">
        <f t="shared" si="43"/>
        <v>2030</v>
      </c>
      <c r="K109" s="467">
        <f t="shared" si="43"/>
        <v>2031</v>
      </c>
      <c r="L109" s="467">
        <f t="shared" si="43"/>
        <v>2032</v>
      </c>
      <c r="M109" s="467">
        <f t="shared" si="43"/>
        <v>2033</v>
      </c>
      <c r="N109" s="467">
        <f t="shared" si="43"/>
        <v>2034</v>
      </c>
      <c r="O109" s="467">
        <f t="shared" si="43"/>
        <v>2035</v>
      </c>
      <c r="P109" s="467">
        <f t="shared" si="43"/>
        <v>2036</v>
      </c>
      <c r="Q109" s="100"/>
      <c r="R109" s="100"/>
      <c r="S109" s="100"/>
      <c r="T109" s="100"/>
      <c r="U109" s="100"/>
      <c r="V109" s="100"/>
      <c r="W109" s="100"/>
      <c r="X109" s="100"/>
      <c r="Y109" s="100"/>
      <c r="Z109" s="100"/>
      <c r="AA109" s="100"/>
      <c r="AB109" s="100"/>
      <c r="AC109" s="100"/>
      <c r="AD109" s="100"/>
      <c r="AE109" s="100"/>
      <c r="AF109" s="100"/>
      <c r="AG109" s="100"/>
      <c r="AH109" s="100"/>
      <c r="AI109" s="100"/>
      <c r="AN109" s="100"/>
      <c r="AO109" s="100"/>
      <c r="AP109" s="100"/>
      <c r="AQ109" s="100"/>
      <c r="AR109" s="100"/>
      <c r="AS109" s="100"/>
      <c r="AT109" s="100"/>
      <c r="AU109" s="100"/>
      <c r="AV109" s="100"/>
      <c r="AW109" s="100"/>
      <c r="AX109" s="100"/>
      <c r="AY109" s="100"/>
      <c r="AZ109" s="100"/>
      <c r="BA109" s="100"/>
      <c r="BB109" s="100"/>
      <c r="BC109" s="100"/>
      <c r="BD109" s="100"/>
      <c r="BE109" s="100"/>
      <c r="BF109" s="100"/>
      <c r="BG109" s="100"/>
      <c r="BH109" s="100"/>
      <c r="BI109" s="100"/>
      <c r="BJ109" s="100"/>
      <c r="BK109" s="100"/>
      <c r="BL109" s="100"/>
      <c r="BM109" s="100"/>
      <c r="BN109" s="100"/>
      <c r="BO109" s="100"/>
      <c r="BP109" s="100"/>
      <c r="BQ109" s="100"/>
      <c r="BR109" s="100"/>
      <c r="BS109" s="100"/>
      <c r="BT109" s="100"/>
      <c r="BU109" s="100"/>
      <c r="BV109" s="100"/>
      <c r="BW109" s="100"/>
      <c r="BX109" s="100"/>
      <c r="BY109" s="100"/>
      <c r="BZ109" s="100"/>
      <c r="CA109" s="100"/>
      <c r="CB109" s="100"/>
      <c r="CC109" s="100"/>
      <c r="CD109" s="100"/>
      <c r="CE109" s="100"/>
      <c r="CF109" s="100"/>
      <c r="CG109" s="100"/>
      <c r="CH109" s="100"/>
      <c r="CI109" s="100"/>
      <c r="CJ109" s="100"/>
      <c r="CK109" s="100"/>
      <c r="CL109" s="100"/>
      <c r="CM109" s="100"/>
      <c r="CN109" s="100"/>
      <c r="CO109" s="100"/>
      <c r="CP109" s="100"/>
      <c r="CQ109" s="100"/>
      <c r="CR109" s="100"/>
      <c r="CS109" s="100"/>
      <c r="CT109" s="100"/>
      <c r="CU109" s="100"/>
      <c r="CV109" s="100"/>
      <c r="CW109" s="100"/>
      <c r="CX109" s="100"/>
      <c r="CY109" s="100"/>
      <c r="CZ109" s="100"/>
      <c r="DA109" s="100"/>
      <c r="DB109" s="100"/>
      <c r="DC109" s="100"/>
      <c r="DD109" s="100"/>
      <c r="DE109" s="100"/>
      <c r="DF109" s="100"/>
      <c r="DG109" s="100"/>
      <c r="DH109" s="100"/>
      <c r="DI109" s="100"/>
      <c r="DJ109" s="100"/>
      <c r="DK109" s="100"/>
    </row>
    <row r="110" spans="2:134">
      <c r="B110" s="458" t="s">
        <v>261</v>
      </c>
      <c r="C110" s="459"/>
      <c r="D110" s="469">
        <f>SUM(D111:D118)</f>
        <v>0</v>
      </c>
      <c r="E110" s="469">
        <f t="shared" ref="E110:O110" si="44">SUM(E111:E118)</f>
        <v>0</v>
      </c>
      <c r="F110" s="469">
        <f t="shared" si="44"/>
        <v>0</v>
      </c>
      <c r="G110" s="469">
        <f t="shared" si="44"/>
        <v>0</v>
      </c>
      <c r="H110" s="469">
        <f t="shared" si="44"/>
        <v>0</v>
      </c>
      <c r="I110" s="469">
        <f t="shared" si="44"/>
        <v>0</v>
      </c>
      <c r="J110" s="469">
        <f t="shared" si="44"/>
        <v>0</v>
      </c>
      <c r="K110" s="469">
        <f t="shared" si="44"/>
        <v>0</v>
      </c>
      <c r="L110" s="469">
        <f t="shared" si="44"/>
        <v>0</v>
      </c>
      <c r="M110" s="469">
        <f t="shared" si="44"/>
        <v>0</v>
      </c>
      <c r="N110" s="469">
        <f t="shared" si="44"/>
        <v>0</v>
      </c>
      <c r="O110" s="469">
        <f t="shared" si="44"/>
        <v>0</v>
      </c>
      <c r="P110" s="469">
        <f>SUM(P111:P118)</f>
        <v>0</v>
      </c>
      <c r="Q110" s="100"/>
      <c r="R110" s="100"/>
      <c r="S110" s="100"/>
      <c r="T110" s="100"/>
      <c r="U110" s="100"/>
      <c r="V110" s="100"/>
      <c r="W110" s="100"/>
      <c r="X110" s="100"/>
      <c r="Y110" s="100"/>
      <c r="Z110" s="100"/>
      <c r="AA110" s="100"/>
      <c r="AB110" s="100"/>
      <c r="AC110" s="100"/>
      <c r="AD110" s="100"/>
      <c r="AE110" s="100"/>
      <c r="AF110" s="100"/>
      <c r="AG110" s="100"/>
      <c r="AH110" s="100"/>
      <c r="AI110" s="100"/>
      <c r="AN110" s="100"/>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0"/>
      <c r="BO110" s="100"/>
      <c r="BP110" s="100"/>
      <c r="BQ110" s="100"/>
      <c r="BR110" s="100"/>
      <c r="BS110" s="100"/>
      <c r="BT110" s="100"/>
      <c r="BU110" s="100"/>
      <c r="BV110" s="100"/>
      <c r="BW110" s="100"/>
      <c r="BX110" s="100"/>
      <c r="BY110" s="100"/>
      <c r="BZ110" s="100"/>
      <c r="CA110" s="100"/>
      <c r="CB110" s="100"/>
      <c r="CC110" s="100"/>
      <c r="CD110" s="100"/>
      <c r="CE110" s="100"/>
      <c r="CF110" s="100"/>
      <c r="CG110" s="100"/>
      <c r="CH110" s="100"/>
      <c r="CI110" s="100"/>
      <c r="CJ110" s="100"/>
      <c r="CK110" s="100"/>
      <c r="CL110" s="100"/>
      <c r="CM110" s="100"/>
      <c r="CN110" s="100"/>
      <c r="CO110" s="100"/>
      <c r="CP110" s="100"/>
      <c r="CQ110" s="100"/>
      <c r="CR110" s="100"/>
      <c r="CS110" s="100"/>
      <c r="CT110" s="100"/>
      <c r="CU110" s="100"/>
      <c r="CV110" s="100"/>
      <c r="CW110" s="100"/>
      <c r="CX110" s="100"/>
      <c r="CY110" s="100"/>
      <c r="CZ110" s="100"/>
      <c r="DA110" s="100"/>
      <c r="DB110" s="100"/>
      <c r="DC110" s="100"/>
      <c r="DD110" s="100"/>
      <c r="DE110" s="100"/>
      <c r="DF110" s="100"/>
      <c r="DG110" s="100"/>
      <c r="DH110" s="100"/>
      <c r="DI110" s="100"/>
      <c r="DJ110" s="100"/>
      <c r="DK110" s="100"/>
    </row>
    <row r="111" spans="2:134">
      <c r="B111" s="452" t="s">
        <v>251</v>
      </c>
      <c r="C111" s="453"/>
      <c r="D111" s="462">
        <f t="shared" ref="D111:P111" si="45">D83+D99</f>
        <v>0</v>
      </c>
      <c r="E111" s="462">
        <f t="shared" si="45"/>
        <v>0</v>
      </c>
      <c r="F111" s="462">
        <f t="shared" si="45"/>
        <v>0</v>
      </c>
      <c r="G111" s="462">
        <f t="shared" si="45"/>
        <v>0</v>
      </c>
      <c r="H111" s="462">
        <f t="shared" si="45"/>
        <v>0</v>
      </c>
      <c r="I111" s="462">
        <f t="shared" si="45"/>
        <v>0</v>
      </c>
      <c r="J111" s="462">
        <f t="shared" si="45"/>
        <v>0</v>
      </c>
      <c r="K111" s="462">
        <f t="shared" si="45"/>
        <v>0</v>
      </c>
      <c r="L111" s="462">
        <f t="shared" si="45"/>
        <v>0</v>
      </c>
      <c r="M111" s="462">
        <f t="shared" si="45"/>
        <v>0</v>
      </c>
      <c r="N111" s="462">
        <f t="shared" si="45"/>
        <v>0</v>
      </c>
      <c r="O111" s="462">
        <f t="shared" si="45"/>
        <v>0</v>
      </c>
      <c r="P111" s="462">
        <f t="shared" si="45"/>
        <v>0</v>
      </c>
      <c r="Q111" s="100"/>
      <c r="R111" s="100"/>
      <c r="S111" s="100"/>
      <c r="T111" s="100"/>
      <c r="U111" s="100"/>
      <c r="V111" s="100"/>
      <c r="W111" s="100"/>
      <c r="X111" s="100"/>
      <c r="Y111" s="100"/>
      <c r="Z111" s="100"/>
      <c r="AA111" s="100"/>
      <c r="AB111" s="100"/>
      <c r="AC111" s="100"/>
      <c r="AD111" s="100"/>
      <c r="AE111" s="100"/>
      <c r="AF111" s="100"/>
      <c r="AG111" s="100"/>
      <c r="AH111" s="100"/>
      <c r="AI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T111" s="100"/>
      <c r="BU111" s="100"/>
      <c r="BV111" s="100"/>
      <c r="BW111" s="100"/>
      <c r="BX111" s="100"/>
      <c r="BY111" s="100"/>
      <c r="BZ111" s="100"/>
      <c r="CA111" s="100"/>
      <c r="CB111" s="100"/>
      <c r="CC111" s="100"/>
      <c r="CD111" s="100"/>
      <c r="CE111" s="100"/>
      <c r="CF111" s="100"/>
      <c r="CG111" s="100"/>
      <c r="CH111" s="100"/>
      <c r="CI111" s="100"/>
      <c r="CJ111" s="100"/>
      <c r="CK111" s="100"/>
      <c r="CL111" s="100"/>
      <c r="CM111" s="100"/>
      <c r="CN111" s="100"/>
      <c r="CO111" s="100"/>
      <c r="CP111" s="100"/>
      <c r="CQ111" s="100"/>
      <c r="CR111" s="100"/>
      <c r="CS111" s="100"/>
      <c r="CT111" s="100"/>
      <c r="CU111" s="100"/>
      <c r="CV111" s="100"/>
      <c r="CW111" s="100"/>
      <c r="CX111" s="100"/>
      <c r="CY111" s="100"/>
      <c r="CZ111" s="100"/>
      <c r="DA111" s="100"/>
      <c r="DB111" s="100"/>
      <c r="DC111" s="100"/>
      <c r="DD111" s="100"/>
      <c r="DE111" s="100"/>
      <c r="DF111" s="100"/>
      <c r="DG111" s="100"/>
      <c r="DH111" s="100"/>
      <c r="DI111" s="100"/>
      <c r="DJ111" s="100"/>
      <c r="DK111" s="100"/>
    </row>
    <row r="112" spans="2:134">
      <c r="B112" s="452" t="s">
        <v>252</v>
      </c>
      <c r="C112" s="453"/>
      <c r="D112" s="462">
        <f t="shared" ref="D112:P118" si="46">D84+D100</f>
        <v>0</v>
      </c>
      <c r="E112" s="462">
        <f t="shared" si="46"/>
        <v>0</v>
      </c>
      <c r="F112" s="462">
        <f t="shared" si="46"/>
        <v>0</v>
      </c>
      <c r="G112" s="462">
        <f t="shared" si="46"/>
        <v>0</v>
      </c>
      <c r="H112" s="462">
        <f t="shared" si="46"/>
        <v>0</v>
      </c>
      <c r="I112" s="462">
        <f t="shared" si="46"/>
        <v>0</v>
      </c>
      <c r="J112" s="462">
        <f t="shared" si="46"/>
        <v>0</v>
      </c>
      <c r="K112" s="462">
        <f t="shared" si="46"/>
        <v>0</v>
      </c>
      <c r="L112" s="462">
        <f t="shared" si="46"/>
        <v>0</v>
      </c>
      <c r="M112" s="462">
        <f t="shared" si="46"/>
        <v>0</v>
      </c>
      <c r="N112" s="462">
        <f t="shared" si="46"/>
        <v>0</v>
      </c>
      <c r="O112" s="462">
        <f t="shared" si="46"/>
        <v>0</v>
      </c>
      <c r="P112" s="462">
        <f t="shared" si="46"/>
        <v>0</v>
      </c>
      <c r="Q112" s="100"/>
      <c r="R112" s="100"/>
      <c r="S112" s="100"/>
      <c r="T112" s="100"/>
      <c r="U112" s="100"/>
      <c r="V112" s="100"/>
      <c r="W112" s="100"/>
      <c r="X112" s="100"/>
      <c r="Y112" s="100"/>
      <c r="Z112" s="100"/>
      <c r="AA112" s="100"/>
      <c r="AB112" s="100"/>
      <c r="AC112" s="100"/>
      <c r="AD112" s="100"/>
      <c r="AE112" s="100"/>
      <c r="AF112" s="100"/>
      <c r="AG112" s="100"/>
      <c r="AH112" s="100"/>
      <c r="AI112" s="100"/>
      <c r="AN112" s="100"/>
      <c r="AO112" s="100"/>
      <c r="AP112" s="100"/>
      <c r="AQ112" s="100"/>
      <c r="AR112" s="100"/>
      <c r="AS112" s="100"/>
      <c r="AT112" s="100"/>
      <c r="AU112" s="100"/>
      <c r="AV112" s="100"/>
      <c r="AW112" s="100"/>
      <c r="AX112" s="100"/>
      <c r="AY112" s="100"/>
      <c r="AZ112" s="100"/>
      <c r="BA112" s="100"/>
      <c r="BB112" s="100"/>
      <c r="BC112" s="100"/>
      <c r="BD112" s="100"/>
      <c r="BE112" s="100"/>
      <c r="BF112" s="100"/>
      <c r="BG112" s="100"/>
      <c r="BH112" s="100"/>
      <c r="BI112" s="100"/>
      <c r="BJ112" s="100"/>
      <c r="BK112" s="100"/>
      <c r="BL112" s="100"/>
      <c r="BM112" s="100"/>
      <c r="BN112" s="100"/>
      <c r="BO112" s="100"/>
      <c r="BP112" s="100"/>
      <c r="BQ112" s="100"/>
      <c r="BR112" s="100"/>
      <c r="BS112" s="100"/>
      <c r="BT112" s="100"/>
      <c r="BU112" s="100"/>
      <c r="BV112" s="100"/>
      <c r="BW112" s="100"/>
      <c r="BX112" s="100"/>
      <c r="BY112" s="100"/>
      <c r="BZ112" s="100"/>
      <c r="CA112" s="100"/>
      <c r="CB112" s="100"/>
      <c r="CC112" s="100"/>
      <c r="CD112" s="100"/>
      <c r="CE112" s="100"/>
      <c r="CF112" s="100"/>
      <c r="CG112" s="100"/>
      <c r="CH112" s="100"/>
      <c r="CI112" s="100"/>
      <c r="CJ112" s="100"/>
      <c r="CK112" s="100"/>
      <c r="CL112" s="100"/>
      <c r="CM112" s="100"/>
      <c r="CN112" s="100"/>
      <c r="CO112" s="100"/>
      <c r="CP112" s="100"/>
      <c r="CQ112" s="100"/>
      <c r="CR112" s="100"/>
      <c r="CS112" s="100"/>
      <c r="CT112" s="100"/>
      <c r="CU112" s="100"/>
      <c r="CV112" s="100"/>
      <c r="CW112" s="100"/>
      <c r="CX112" s="100"/>
      <c r="CY112" s="100"/>
      <c r="CZ112" s="100"/>
      <c r="DA112" s="100"/>
      <c r="DB112" s="100"/>
      <c r="DC112" s="100"/>
      <c r="DD112" s="100"/>
      <c r="DE112" s="100"/>
      <c r="DF112" s="100"/>
      <c r="DG112" s="100"/>
      <c r="DH112" s="100"/>
      <c r="DI112" s="100"/>
      <c r="DJ112" s="100"/>
      <c r="DK112" s="100"/>
    </row>
    <row r="113" spans="2:134">
      <c r="B113" s="452" t="s">
        <v>253</v>
      </c>
      <c r="C113" s="453"/>
      <c r="D113" s="462">
        <f t="shared" si="46"/>
        <v>0</v>
      </c>
      <c r="E113" s="462">
        <f t="shared" si="46"/>
        <v>0</v>
      </c>
      <c r="F113" s="462">
        <f t="shared" si="46"/>
        <v>0</v>
      </c>
      <c r="G113" s="462">
        <f t="shared" si="46"/>
        <v>0</v>
      </c>
      <c r="H113" s="462">
        <f t="shared" si="46"/>
        <v>0</v>
      </c>
      <c r="I113" s="462">
        <f t="shared" si="46"/>
        <v>0</v>
      </c>
      <c r="J113" s="462">
        <f t="shared" si="46"/>
        <v>0</v>
      </c>
      <c r="K113" s="462">
        <f t="shared" si="46"/>
        <v>0</v>
      </c>
      <c r="L113" s="462">
        <f t="shared" si="46"/>
        <v>0</v>
      </c>
      <c r="M113" s="462">
        <f t="shared" si="46"/>
        <v>0</v>
      </c>
      <c r="N113" s="462">
        <f t="shared" si="46"/>
        <v>0</v>
      </c>
      <c r="O113" s="462">
        <f t="shared" si="46"/>
        <v>0</v>
      </c>
      <c r="P113" s="462">
        <f t="shared" si="46"/>
        <v>0</v>
      </c>
      <c r="Q113" s="100"/>
      <c r="R113" s="100"/>
      <c r="S113" s="100"/>
      <c r="T113" s="100"/>
      <c r="U113" s="100"/>
      <c r="V113" s="100"/>
      <c r="W113" s="100"/>
      <c r="X113" s="100"/>
      <c r="Y113" s="100"/>
      <c r="Z113" s="100"/>
      <c r="AA113" s="100"/>
      <c r="AB113" s="100"/>
      <c r="AC113" s="100"/>
      <c r="AD113" s="100"/>
      <c r="AE113" s="100"/>
      <c r="AF113" s="100"/>
      <c r="AG113" s="100"/>
      <c r="AH113" s="100"/>
      <c r="AI113" s="100"/>
      <c r="AN113" s="100"/>
      <c r="AO113" s="100"/>
      <c r="AP113" s="100"/>
      <c r="AQ113" s="100"/>
      <c r="AR113" s="100"/>
      <c r="AS113" s="100"/>
      <c r="AT113" s="100"/>
      <c r="AU113" s="100"/>
      <c r="AV113" s="100"/>
      <c r="AW113" s="100"/>
      <c r="AX113" s="100"/>
      <c r="AY113" s="100"/>
      <c r="AZ113" s="100"/>
      <c r="BA113" s="100"/>
      <c r="BB113" s="100"/>
      <c r="BC113" s="100"/>
      <c r="BD113" s="100"/>
      <c r="BE113" s="100"/>
      <c r="BF113" s="100"/>
      <c r="BG113" s="100"/>
      <c r="BH113" s="100"/>
      <c r="BI113" s="100"/>
      <c r="BJ113" s="100"/>
      <c r="BK113" s="100"/>
      <c r="BL113" s="100"/>
      <c r="BM113" s="100"/>
      <c r="BN113" s="100"/>
      <c r="BO113" s="100"/>
      <c r="BP113" s="100"/>
      <c r="BQ113" s="100"/>
      <c r="BR113" s="100"/>
      <c r="BS113" s="100"/>
      <c r="BT113" s="100"/>
      <c r="BU113" s="100"/>
      <c r="BV113" s="100"/>
      <c r="BW113" s="100"/>
      <c r="BX113" s="100"/>
      <c r="BY113" s="100"/>
      <c r="BZ113" s="100"/>
      <c r="CA113" s="100"/>
      <c r="CB113" s="100"/>
      <c r="CC113" s="100"/>
      <c r="CD113" s="100"/>
      <c r="CE113" s="100"/>
      <c r="CF113" s="100"/>
      <c r="CG113" s="100"/>
      <c r="CH113" s="100"/>
      <c r="CI113" s="100"/>
      <c r="CJ113" s="100"/>
      <c r="CK113" s="100"/>
      <c r="CL113" s="100"/>
      <c r="CM113" s="100"/>
      <c r="CN113" s="100"/>
      <c r="CO113" s="100"/>
      <c r="CP113" s="100"/>
      <c r="CQ113" s="100"/>
      <c r="CR113" s="100"/>
      <c r="CS113" s="100"/>
      <c r="CT113" s="100"/>
      <c r="CU113" s="100"/>
      <c r="CV113" s="100"/>
      <c r="CW113" s="100"/>
      <c r="CX113" s="100"/>
      <c r="CY113" s="100"/>
      <c r="CZ113" s="100"/>
      <c r="DA113" s="100"/>
      <c r="DB113" s="100"/>
      <c r="DC113" s="100"/>
      <c r="DD113" s="100"/>
      <c r="DE113" s="100"/>
      <c r="DF113" s="100"/>
      <c r="DG113" s="100"/>
      <c r="DH113" s="100"/>
      <c r="DI113" s="100"/>
      <c r="DJ113" s="100"/>
      <c r="DK113" s="100"/>
    </row>
    <row r="114" spans="2:134">
      <c r="B114" s="452" t="s">
        <v>254</v>
      </c>
      <c r="C114" s="453"/>
      <c r="D114" s="462">
        <f t="shared" si="46"/>
        <v>0</v>
      </c>
      <c r="E114" s="462">
        <f t="shared" si="46"/>
        <v>0</v>
      </c>
      <c r="F114" s="462">
        <f t="shared" si="46"/>
        <v>0</v>
      </c>
      <c r="G114" s="462">
        <f t="shared" si="46"/>
        <v>0</v>
      </c>
      <c r="H114" s="462">
        <f t="shared" si="46"/>
        <v>0</v>
      </c>
      <c r="I114" s="462">
        <f t="shared" si="46"/>
        <v>0</v>
      </c>
      <c r="J114" s="462">
        <f t="shared" si="46"/>
        <v>0</v>
      </c>
      <c r="K114" s="462">
        <f t="shared" si="46"/>
        <v>0</v>
      </c>
      <c r="L114" s="462">
        <f t="shared" si="46"/>
        <v>0</v>
      </c>
      <c r="M114" s="462">
        <f t="shared" si="46"/>
        <v>0</v>
      </c>
      <c r="N114" s="462">
        <f t="shared" si="46"/>
        <v>0</v>
      </c>
      <c r="O114" s="462">
        <f t="shared" si="46"/>
        <v>0</v>
      </c>
      <c r="P114" s="462">
        <f t="shared" si="46"/>
        <v>0</v>
      </c>
      <c r="Q114" s="100"/>
      <c r="R114" s="100"/>
      <c r="S114" s="100"/>
      <c r="T114" s="100"/>
      <c r="U114" s="100"/>
      <c r="V114" s="100"/>
      <c r="W114" s="100"/>
      <c r="X114" s="100"/>
      <c r="Y114" s="100"/>
      <c r="Z114" s="100"/>
      <c r="AA114" s="100"/>
      <c r="AB114" s="100"/>
      <c r="AC114" s="100"/>
      <c r="AD114" s="100"/>
      <c r="AE114" s="100"/>
      <c r="AF114" s="100"/>
      <c r="AG114" s="100"/>
      <c r="AH114" s="100"/>
      <c r="AI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row>
    <row r="115" spans="2:134">
      <c r="B115" s="452" t="s">
        <v>255</v>
      </c>
      <c r="C115" s="453"/>
      <c r="D115" s="462">
        <f t="shared" si="46"/>
        <v>0</v>
      </c>
      <c r="E115" s="462">
        <f t="shared" si="46"/>
        <v>0</v>
      </c>
      <c r="F115" s="462">
        <f t="shared" si="46"/>
        <v>0</v>
      </c>
      <c r="G115" s="462">
        <f t="shared" si="46"/>
        <v>0</v>
      </c>
      <c r="H115" s="462">
        <f t="shared" si="46"/>
        <v>0</v>
      </c>
      <c r="I115" s="462">
        <f t="shared" si="46"/>
        <v>0</v>
      </c>
      <c r="J115" s="462">
        <f t="shared" si="46"/>
        <v>0</v>
      </c>
      <c r="K115" s="462">
        <f t="shared" si="46"/>
        <v>0</v>
      </c>
      <c r="L115" s="462">
        <f t="shared" si="46"/>
        <v>0</v>
      </c>
      <c r="M115" s="462">
        <f t="shared" si="46"/>
        <v>0</v>
      </c>
      <c r="N115" s="462">
        <f t="shared" si="46"/>
        <v>0</v>
      </c>
      <c r="O115" s="462">
        <f t="shared" si="46"/>
        <v>0</v>
      </c>
      <c r="P115" s="462">
        <f t="shared" si="46"/>
        <v>0</v>
      </c>
      <c r="Q115" s="100"/>
      <c r="R115" s="100"/>
      <c r="S115" s="100"/>
      <c r="T115" s="100"/>
      <c r="U115" s="100"/>
      <c r="V115" s="100"/>
      <c r="W115" s="100"/>
      <c r="X115" s="100"/>
      <c r="Y115" s="100"/>
      <c r="Z115" s="100"/>
      <c r="AA115" s="100"/>
      <c r="AB115" s="100"/>
      <c r="AC115" s="100"/>
      <c r="AD115" s="100"/>
      <c r="AE115" s="100"/>
      <c r="AF115" s="100"/>
      <c r="AG115" s="100"/>
      <c r="AH115" s="100"/>
      <c r="AI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c r="BI115" s="100"/>
      <c r="BJ115" s="100"/>
      <c r="BK115" s="100"/>
      <c r="BL115" s="100"/>
      <c r="BM115" s="100"/>
      <c r="BN115" s="100"/>
      <c r="BO115" s="100"/>
      <c r="BP115" s="100"/>
      <c r="BQ115" s="100"/>
      <c r="BR115" s="100"/>
      <c r="BS115" s="100"/>
      <c r="BT115" s="100"/>
      <c r="BU115" s="100"/>
      <c r="BV115" s="100"/>
      <c r="BW115" s="100"/>
      <c r="BX115" s="100"/>
      <c r="BY115" s="100"/>
      <c r="BZ115" s="100"/>
      <c r="CA115" s="100"/>
      <c r="CB115" s="100"/>
      <c r="CC115" s="100"/>
      <c r="CD115" s="100"/>
      <c r="CE115" s="100"/>
      <c r="CF115" s="100"/>
      <c r="CG115" s="100"/>
      <c r="CH115" s="100"/>
      <c r="CI115" s="100"/>
      <c r="CJ115" s="100"/>
      <c r="CK115" s="100"/>
      <c r="CL115" s="100"/>
      <c r="CM115" s="100"/>
      <c r="CN115" s="100"/>
      <c r="CO115" s="100"/>
      <c r="CP115" s="100"/>
      <c r="CQ115" s="100"/>
      <c r="CR115" s="100"/>
      <c r="CS115" s="100"/>
      <c r="CT115" s="100"/>
      <c r="CU115" s="100"/>
      <c r="CV115" s="100"/>
      <c r="CW115" s="100"/>
      <c r="CX115" s="100"/>
      <c r="CY115" s="100"/>
      <c r="CZ115" s="100"/>
      <c r="DA115" s="100"/>
      <c r="DB115" s="100"/>
      <c r="DC115" s="100"/>
      <c r="DD115" s="100"/>
      <c r="DE115" s="100"/>
      <c r="DF115" s="100"/>
      <c r="DG115" s="100"/>
      <c r="DH115" s="100"/>
      <c r="DI115" s="100"/>
      <c r="DJ115" s="100"/>
      <c r="DK115" s="100"/>
    </row>
    <row r="116" spans="2:134">
      <c r="B116" s="452" t="s">
        <v>256</v>
      </c>
      <c r="C116" s="453"/>
      <c r="D116" s="462">
        <f t="shared" si="46"/>
        <v>0</v>
      </c>
      <c r="E116" s="462">
        <f t="shared" si="46"/>
        <v>0</v>
      </c>
      <c r="F116" s="462">
        <f t="shared" si="46"/>
        <v>0</v>
      </c>
      <c r="G116" s="462">
        <f t="shared" si="46"/>
        <v>0</v>
      </c>
      <c r="H116" s="462">
        <f t="shared" si="46"/>
        <v>0</v>
      </c>
      <c r="I116" s="462">
        <f t="shared" si="46"/>
        <v>0</v>
      </c>
      <c r="J116" s="462">
        <f t="shared" si="46"/>
        <v>0</v>
      </c>
      <c r="K116" s="462">
        <f t="shared" si="46"/>
        <v>0</v>
      </c>
      <c r="L116" s="462">
        <f t="shared" si="46"/>
        <v>0</v>
      </c>
      <c r="M116" s="462">
        <f t="shared" si="46"/>
        <v>0</v>
      </c>
      <c r="N116" s="462">
        <f t="shared" si="46"/>
        <v>0</v>
      </c>
      <c r="O116" s="462">
        <f t="shared" si="46"/>
        <v>0</v>
      </c>
      <c r="P116" s="462">
        <f t="shared" si="46"/>
        <v>0</v>
      </c>
      <c r="Q116" s="100"/>
      <c r="R116" s="100"/>
      <c r="S116" s="100"/>
      <c r="T116" s="100"/>
      <c r="U116" s="100"/>
      <c r="V116" s="100"/>
      <c r="W116" s="100"/>
      <c r="X116" s="100"/>
      <c r="Y116" s="100"/>
      <c r="Z116" s="100"/>
      <c r="AA116" s="100"/>
      <c r="AB116" s="100"/>
      <c r="AC116" s="100"/>
      <c r="AD116" s="100"/>
      <c r="AE116" s="100"/>
      <c r="AF116" s="100"/>
      <c r="AG116" s="100"/>
      <c r="AH116" s="100"/>
      <c r="AI116" s="100"/>
      <c r="AN116" s="100"/>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c r="BI116" s="100"/>
      <c r="BJ116" s="100"/>
      <c r="BK116" s="100"/>
      <c r="BL116" s="100"/>
      <c r="BM116" s="100"/>
      <c r="BN116" s="100"/>
      <c r="BO116" s="100"/>
      <c r="BP116" s="100"/>
      <c r="BQ116" s="100"/>
      <c r="BR116" s="100"/>
      <c r="BS116" s="100"/>
      <c r="BT116" s="100"/>
      <c r="BU116" s="100"/>
      <c r="BV116" s="100"/>
      <c r="BW116" s="100"/>
      <c r="BX116" s="100"/>
      <c r="BY116" s="100"/>
      <c r="BZ116" s="100"/>
      <c r="CA116" s="100"/>
      <c r="CB116" s="100"/>
      <c r="CC116" s="100"/>
      <c r="CD116" s="100"/>
      <c r="CE116" s="100"/>
      <c r="CF116" s="100"/>
      <c r="CG116" s="100"/>
      <c r="CH116" s="100"/>
      <c r="CI116" s="100"/>
      <c r="CJ116" s="100"/>
      <c r="CK116" s="100"/>
      <c r="CL116" s="100"/>
      <c r="CM116" s="100"/>
      <c r="CN116" s="100"/>
      <c r="CO116" s="100"/>
      <c r="CP116" s="100"/>
      <c r="CQ116" s="100"/>
      <c r="CR116" s="100"/>
      <c r="CS116" s="100"/>
      <c r="CT116" s="100"/>
      <c r="CU116" s="100"/>
      <c r="CV116" s="100"/>
      <c r="CW116" s="100"/>
      <c r="CX116" s="100"/>
      <c r="CY116" s="100"/>
      <c r="CZ116" s="100"/>
      <c r="DA116" s="100"/>
      <c r="DB116" s="100"/>
      <c r="DC116" s="100"/>
      <c r="DD116" s="100"/>
      <c r="DE116" s="100"/>
      <c r="DF116" s="100"/>
      <c r="DG116" s="100"/>
      <c r="DH116" s="100"/>
      <c r="DI116" s="100"/>
      <c r="DJ116" s="100"/>
      <c r="DK116" s="100"/>
    </row>
    <row r="117" spans="2:134">
      <c r="B117" s="452" t="s">
        <v>257</v>
      </c>
      <c r="C117" s="453"/>
      <c r="D117" s="462">
        <f t="shared" si="46"/>
        <v>0</v>
      </c>
      <c r="E117" s="462">
        <f t="shared" si="46"/>
        <v>0</v>
      </c>
      <c r="F117" s="462">
        <f t="shared" si="46"/>
        <v>0</v>
      </c>
      <c r="G117" s="462">
        <f t="shared" si="46"/>
        <v>0</v>
      </c>
      <c r="H117" s="462">
        <f t="shared" si="46"/>
        <v>0</v>
      </c>
      <c r="I117" s="462">
        <f t="shared" si="46"/>
        <v>0</v>
      </c>
      <c r="J117" s="462">
        <f t="shared" si="46"/>
        <v>0</v>
      </c>
      <c r="K117" s="462">
        <f t="shared" si="46"/>
        <v>0</v>
      </c>
      <c r="L117" s="462">
        <f t="shared" si="46"/>
        <v>0</v>
      </c>
      <c r="M117" s="462">
        <f t="shared" si="46"/>
        <v>0</v>
      </c>
      <c r="N117" s="462">
        <f t="shared" si="46"/>
        <v>0</v>
      </c>
      <c r="O117" s="462">
        <f t="shared" si="46"/>
        <v>0</v>
      </c>
      <c r="P117" s="462">
        <f t="shared" si="46"/>
        <v>0</v>
      </c>
      <c r="Q117" s="100"/>
      <c r="R117" s="100"/>
      <c r="S117" s="100"/>
      <c r="T117" s="100"/>
      <c r="U117" s="100"/>
      <c r="V117" s="100"/>
      <c r="W117" s="100"/>
      <c r="X117" s="100"/>
      <c r="Y117" s="100"/>
      <c r="Z117" s="100"/>
      <c r="AA117" s="100"/>
      <c r="AB117" s="100"/>
      <c r="AC117" s="100"/>
      <c r="AD117" s="100"/>
      <c r="AE117" s="100"/>
      <c r="AF117" s="100"/>
      <c r="AG117" s="100"/>
      <c r="AH117" s="100"/>
      <c r="AI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c r="BI117" s="100"/>
      <c r="BJ117" s="100"/>
      <c r="BK117" s="100"/>
      <c r="BL117" s="100"/>
      <c r="BM117" s="100"/>
      <c r="BN117" s="100"/>
      <c r="BO117" s="100"/>
      <c r="BP117" s="100"/>
      <c r="BQ117" s="100"/>
      <c r="BR117" s="100"/>
      <c r="BS117" s="100"/>
      <c r="BT117" s="100"/>
      <c r="BU117" s="100"/>
      <c r="BV117" s="100"/>
      <c r="BW117" s="100"/>
      <c r="BX117" s="100"/>
      <c r="BY117" s="100"/>
      <c r="BZ117" s="100"/>
      <c r="CA117" s="100"/>
      <c r="CB117" s="100"/>
      <c r="CC117" s="100"/>
      <c r="CD117" s="100"/>
      <c r="CE117" s="100"/>
      <c r="CF117" s="100"/>
      <c r="CG117" s="100"/>
      <c r="CH117" s="100"/>
      <c r="CI117" s="100"/>
      <c r="CJ117" s="100"/>
      <c r="CK117" s="100"/>
      <c r="CL117" s="100"/>
      <c r="CM117" s="100"/>
      <c r="CN117" s="100"/>
      <c r="CO117" s="100"/>
      <c r="CP117" s="100"/>
      <c r="CQ117" s="100"/>
      <c r="CR117" s="100"/>
      <c r="CS117" s="100"/>
      <c r="CT117" s="100"/>
      <c r="CU117" s="100"/>
      <c r="CV117" s="100"/>
      <c r="CW117" s="100"/>
      <c r="CX117" s="100"/>
      <c r="CY117" s="100"/>
      <c r="CZ117" s="100"/>
      <c r="DA117" s="100"/>
      <c r="DB117" s="100"/>
      <c r="DC117" s="100"/>
      <c r="DD117" s="100"/>
      <c r="DE117" s="100"/>
      <c r="DF117" s="100"/>
      <c r="DG117" s="100"/>
      <c r="DH117" s="100"/>
      <c r="DI117" s="100"/>
      <c r="DJ117" s="100"/>
      <c r="DK117" s="100"/>
    </row>
    <row r="118" spans="2:134">
      <c r="B118" s="452" t="s">
        <v>258</v>
      </c>
      <c r="C118" s="453"/>
      <c r="D118" s="462">
        <f t="shared" si="46"/>
        <v>0</v>
      </c>
      <c r="E118" s="462">
        <f t="shared" si="46"/>
        <v>0</v>
      </c>
      <c r="F118" s="462">
        <f t="shared" si="46"/>
        <v>0</v>
      </c>
      <c r="G118" s="462">
        <f t="shared" si="46"/>
        <v>0</v>
      </c>
      <c r="H118" s="462">
        <f t="shared" si="46"/>
        <v>0</v>
      </c>
      <c r="I118" s="462">
        <f t="shared" si="46"/>
        <v>0</v>
      </c>
      <c r="J118" s="462">
        <f t="shared" si="46"/>
        <v>0</v>
      </c>
      <c r="K118" s="462">
        <f t="shared" si="46"/>
        <v>0</v>
      </c>
      <c r="L118" s="462">
        <f t="shared" si="46"/>
        <v>0</v>
      </c>
      <c r="M118" s="462">
        <f t="shared" si="46"/>
        <v>0</v>
      </c>
      <c r="N118" s="462">
        <f t="shared" si="46"/>
        <v>0</v>
      </c>
      <c r="O118" s="462">
        <f t="shared" si="46"/>
        <v>0</v>
      </c>
      <c r="P118" s="462">
        <f>P90+P106</f>
        <v>0</v>
      </c>
      <c r="Q118" s="100"/>
      <c r="R118" s="100"/>
      <c r="S118" s="100"/>
      <c r="T118" s="100"/>
      <c r="U118" s="100"/>
      <c r="V118" s="100"/>
      <c r="W118" s="100"/>
      <c r="X118" s="100"/>
      <c r="Y118" s="100"/>
      <c r="Z118" s="100"/>
      <c r="AA118" s="100"/>
      <c r="AB118" s="100"/>
      <c r="AC118" s="100"/>
      <c r="AD118" s="100"/>
      <c r="AE118" s="100"/>
      <c r="AF118" s="100"/>
      <c r="AG118" s="100"/>
      <c r="AH118" s="100"/>
      <c r="AI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100"/>
      <c r="CA118" s="100"/>
      <c r="CB118" s="100"/>
      <c r="CC118" s="100"/>
      <c r="CD118" s="100"/>
      <c r="CE118" s="100"/>
      <c r="CF118" s="100"/>
      <c r="CG118" s="100"/>
      <c r="CH118" s="100"/>
      <c r="CI118" s="100"/>
      <c r="CJ118" s="100"/>
      <c r="CK118" s="100"/>
      <c r="CL118" s="100"/>
      <c r="CM118" s="100"/>
      <c r="CN118" s="100"/>
      <c r="CO118" s="100"/>
      <c r="CP118" s="100"/>
      <c r="CQ118" s="100"/>
      <c r="CR118" s="100"/>
      <c r="CS118" s="100"/>
      <c r="CT118" s="100"/>
      <c r="CU118" s="100"/>
      <c r="CV118" s="100"/>
      <c r="CW118" s="100"/>
      <c r="CX118" s="100"/>
      <c r="CY118" s="100"/>
      <c r="CZ118" s="100"/>
      <c r="DA118" s="100"/>
      <c r="DB118" s="100"/>
      <c r="DC118" s="100"/>
      <c r="DD118" s="100"/>
      <c r="DE118" s="100"/>
      <c r="DF118" s="100"/>
      <c r="DG118" s="100"/>
      <c r="DH118" s="100"/>
      <c r="DI118" s="100"/>
      <c r="DJ118" s="100"/>
      <c r="DK118" s="100"/>
    </row>
    <row r="119" spans="2:134">
      <c r="B119" s="470"/>
      <c r="C119" s="470"/>
      <c r="D119" s="470"/>
      <c r="E119" s="470"/>
      <c r="F119" s="470"/>
      <c r="G119" s="471"/>
      <c r="H119" s="471"/>
      <c r="I119" s="471"/>
      <c r="J119" s="471"/>
      <c r="K119" s="471"/>
      <c r="L119" s="471"/>
      <c r="M119" s="471"/>
      <c r="N119" s="471"/>
      <c r="O119" s="471"/>
      <c r="P119" s="471"/>
      <c r="Q119" s="100"/>
      <c r="R119" s="100"/>
      <c r="S119" s="100"/>
      <c r="T119" s="100"/>
      <c r="U119" s="100"/>
      <c r="V119" s="100"/>
      <c r="W119" s="100"/>
      <c r="X119" s="100"/>
      <c r="Y119" s="100"/>
      <c r="Z119" s="100"/>
      <c r="AA119" s="100"/>
      <c r="AB119" s="100"/>
      <c r="AC119" s="100"/>
      <c r="AD119" s="100"/>
      <c r="AE119" s="100"/>
      <c r="AF119" s="100"/>
      <c r="AG119" s="100"/>
      <c r="AH119" s="100"/>
      <c r="AI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c r="BI119" s="100"/>
      <c r="BJ119" s="100"/>
      <c r="BK119" s="100"/>
      <c r="BL119" s="100"/>
      <c r="BM119" s="100"/>
      <c r="BN119" s="100"/>
      <c r="BO119" s="100"/>
      <c r="BP119" s="100"/>
      <c r="BQ119" s="100"/>
      <c r="BR119" s="100"/>
      <c r="BS119" s="100"/>
      <c r="BT119" s="100"/>
      <c r="BU119" s="100"/>
      <c r="BV119" s="100"/>
      <c r="BW119" s="100"/>
      <c r="BX119" s="100"/>
      <c r="BY119" s="100"/>
      <c r="BZ119" s="100"/>
      <c r="CA119" s="100"/>
      <c r="CB119" s="100"/>
      <c r="CC119" s="100"/>
      <c r="CD119" s="100"/>
      <c r="CE119" s="100"/>
      <c r="CF119" s="100"/>
      <c r="CG119" s="100"/>
      <c r="CH119" s="100"/>
      <c r="CI119" s="100"/>
      <c r="CJ119" s="100"/>
      <c r="CK119" s="100"/>
      <c r="CL119" s="100"/>
      <c r="CM119" s="100"/>
      <c r="CN119" s="100"/>
      <c r="CO119" s="100"/>
      <c r="CP119" s="100"/>
      <c r="CQ119" s="100"/>
      <c r="CR119" s="100"/>
      <c r="CS119" s="100"/>
      <c r="CT119" s="100"/>
      <c r="CU119" s="100"/>
      <c r="CV119" s="100"/>
      <c r="CW119" s="100"/>
      <c r="CX119" s="100"/>
      <c r="CY119" s="100"/>
      <c r="CZ119" s="100"/>
      <c r="DA119" s="100"/>
      <c r="DB119" s="100"/>
      <c r="DC119" s="100"/>
      <c r="DD119" s="100"/>
      <c r="DE119" s="100"/>
      <c r="DF119" s="100"/>
      <c r="DG119" s="100"/>
      <c r="DH119" s="100"/>
      <c r="DI119" s="100"/>
      <c r="DJ119" s="100"/>
      <c r="DK119" s="100"/>
    </row>
    <row r="120" spans="2:134" s="464" customFormat="1">
      <c r="B120" s="1487" t="s">
        <v>265</v>
      </c>
      <c r="C120" s="1487"/>
      <c r="D120" s="129" t="s">
        <v>175</v>
      </c>
      <c r="E120" s="1728"/>
      <c r="F120" s="1729"/>
      <c r="G120" s="1729"/>
      <c r="H120" s="1729"/>
      <c r="I120" s="1729"/>
      <c r="J120" s="1729"/>
      <c r="K120" s="1729"/>
      <c r="L120" s="1729"/>
      <c r="M120" s="1729"/>
      <c r="N120" s="465"/>
      <c r="O120" s="1729"/>
      <c r="P120" s="465"/>
      <c r="ED120" s="466"/>
    </row>
    <row r="121" spans="2:134">
      <c r="B121" s="1486" t="s">
        <v>249</v>
      </c>
      <c r="C121" s="1486"/>
      <c r="D121" s="472">
        <f>D70</f>
        <v>2024</v>
      </c>
      <c r="E121" s="472">
        <f t="shared" ref="E121:P121" si="47">E70</f>
        <v>2025</v>
      </c>
      <c r="F121" s="472">
        <f t="shared" si="47"/>
        <v>2026</v>
      </c>
      <c r="G121" s="472">
        <f t="shared" si="47"/>
        <v>2027</v>
      </c>
      <c r="H121" s="472">
        <f t="shared" si="47"/>
        <v>2028</v>
      </c>
      <c r="I121" s="472">
        <f t="shared" si="47"/>
        <v>2029</v>
      </c>
      <c r="J121" s="472">
        <f t="shared" si="47"/>
        <v>2030</v>
      </c>
      <c r="K121" s="472">
        <f t="shared" si="47"/>
        <v>2031</v>
      </c>
      <c r="L121" s="472">
        <f t="shared" si="47"/>
        <v>2032</v>
      </c>
      <c r="M121" s="472">
        <f t="shared" si="47"/>
        <v>2033</v>
      </c>
      <c r="N121" s="472">
        <f t="shared" si="47"/>
        <v>2034</v>
      </c>
      <c r="O121" s="472">
        <f t="shared" si="47"/>
        <v>2035</v>
      </c>
      <c r="P121" s="472">
        <f t="shared" si="47"/>
        <v>2036</v>
      </c>
      <c r="Q121" s="100"/>
      <c r="R121" s="100"/>
      <c r="S121" s="100"/>
      <c r="T121" s="100"/>
      <c r="U121" s="100"/>
      <c r="V121" s="100"/>
      <c r="W121" s="100"/>
      <c r="X121" s="100"/>
      <c r="Y121" s="100"/>
      <c r="Z121" s="100"/>
      <c r="AA121" s="100"/>
      <c r="AB121" s="100"/>
      <c r="AC121" s="100"/>
      <c r="AD121" s="100"/>
      <c r="AE121" s="100"/>
      <c r="AF121" s="100"/>
      <c r="AG121" s="100"/>
      <c r="AH121" s="100"/>
      <c r="AI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c r="BI121" s="100"/>
      <c r="BJ121" s="100"/>
      <c r="BK121" s="100"/>
      <c r="BL121" s="100"/>
      <c r="BM121" s="100"/>
      <c r="BN121" s="100"/>
      <c r="BO121" s="100"/>
      <c r="BP121" s="100"/>
      <c r="BQ121" s="100"/>
      <c r="BR121" s="100"/>
      <c r="BS121" s="100"/>
      <c r="BT121" s="100"/>
      <c r="BU121" s="100"/>
      <c r="BV121" s="100"/>
      <c r="BW121" s="100"/>
      <c r="BX121" s="100"/>
      <c r="BY121" s="100"/>
      <c r="BZ121" s="100"/>
      <c r="CA121" s="100"/>
      <c r="CB121" s="100"/>
      <c r="CC121" s="100"/>
      <c r="CD121" s="100"/>
      <c r="CE121" s="100"/>
      <c r="CF121" s="100"/>
      <c r="CG121" s="100"/>
      <c r="CH121" s="100"/>
      <c r="CI121" s="100"/>
      <c r="CJ121" s="100"/>
      <c r="CK121" s="100"/>
      <c r="CL121" s="100"/>
      <c r="CM121" s="100"/>
      <c r="CN121" s="100"/>
      <c r="CO121" s="100"/>
      <c r="CP121" s="100"/>
      <c r="CQ121" s="100"/>
      <c r="CR121" s="100"/>
      <c r="CS121" s="100"/>
      <c r="CT121" s="100"/>
      <c r="CU121" s="100"/>
      <c r="CV121" s="100"/>
      <c r="CW121" s="100"/>
      <c r="CX121" s="100"/>
      <c r="CY121" s="100"/>
      <c r="CZ121" s="100"/>
      <c r="DA121" s="100"/>
      <c r="DB121" s="100"/>
      <c r="DC121" s="100"/>
      <c r="DD121" s="100"/>
      <c r="DE121" s="100"/>
      <c r="DF121" s="100"/>
      <c r="DG121" s="100"/>
      <c r="DH121" s="100"/>
      <c r="DI121" s="100"/>
      <c r="DJ121" s="100"/>
      <c r="DK121" s="100"/>
    </row>
    <row r="122" spans="2:134">
      <c r="B122" s="473" t="s">
        <v>261</v>
      </c>
      <c r="C122" s="474"/>
      <c r="D122" s="475">
        <f>SUMPRODUCT(D71:D78,D111:D118)</f>
        <v>0</v>
      </c>
      <c r="E122" s="475">
        <f>SUMPRODUCT(E71:E78,E111:E118)</f>
        <v>0</v>
      </c>
      <c r="F122" s="475">
        <f t="shared" ref="F122:P122" si="48">SUMPRODUCT(F71:F78,F111:F118)</f>
        <v>0</v>
      </c>
      <c r="G122" s="475">
        <f t="shared" si="48"/>
        <v>0</v>
      </c>
      <c r="H122" s="475">
        <f t="shared" si="48"/>
        <v>0</v>
      </c>
      <c r="I122" s="475">
        <f t="shared" si="48"/>
        <v>0</v>
      </c>
      <c r="J122" s="475">
        <f t="shared" si="48"/>
        <v>0</v>
      </c>
      <c r="K122" s="475">
        <f t="shared" si="48"/>
        <v>0</v>
      </c>
      <c r="L122" s="475">
        <f t="shared" si="48"/>
        <v>0</v>
      </c>
      <c r="M122" s="475">
        <f t="shared" si="48"/>
        <v>0</v>
      </c>
      <c r="N122" s="475">
        <f t="shared" si="48"/>
        <v>0</v>
      </c>
      <c r="O122" s="475">
        <f t="shared" si="48"/>
        <v>0</v>
      </c>
      <c r="P122" s="475">
        <f t="shared" si="48"/>
        <v>0</v>
      </c>
      <c r="Q122" s="100"/>
      <c r="R122" s="100"/>
      <c r="S122" s="100"/>
      <c r="T122" s="100"/>
      <c r="U122" s="100"/>
      <c r="V122" s="100"/>
      <c r="W122" s="100"/>
      <c r="X122" s="100"/>
      <c r="Y122" s="100"/>
      <c r="Z122" s="100"/>
      <c r="AA122" s="100"/>
      <c r="AB122" s="100"/>
      <c r="AC122" s="100"/>
      <c r="AD122" s="100"/>
      <c r="AE122" s="100"/>
      <c r="AF122" s="100"/>
      <c r="AG122" s="100"/>
      <c r="AH122" s="100"/>
      <c r="AI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c r="BI122" s="100"/>
      <c r="BJ122" s="100"/>
      <c r="BK122" s="100"/>
      <c r="BL122" s="100"/>
      <c r="BM122" s="100"/>
      <c r="BN122" s="100"/>
      <c r="BO122" s="100"/>
      <c r="BP122" s="100"/>
      <c r="BQ122" s="100"/>
      <c r="BR122" s="100"/>
      <c r="BS122" s="100"/>
      <c r="BT122" s="100"/>
      <c r="BU122" s="100"/>
      <c r="BV122" s="100"/>
      <c r="BW122" s="100"/>
      <c r="BX122" s="100"/>
      <c r="BY122" s="100"/>
      <c r="BZ122" s="100"/>
      <c r="CA122" s="100"/>
      <c r="CB122" s="100"/>
      <c r="CC122" s="100"/>
      <c r="CD122" s="100"/>
      <c r="CE122" s="100"/>
      <c r="CF122" s="100"/>
      <c r="CG122" s="100"/>
      <c r="CH122" s="100"/>
      <c r="CI122" s="100"/>
      <c r="CJ122" s="100"/>
      <c r="CK122" s="100"/>
      <c r="CL122" s="100"/>
      <c r="CM122" s="100"/>
      <c r="CN122" s="100"/>
      <c r="CO122" s="100"/>
      <c r="CP122" s="100"/>
      <c r="CQ122" s="100"/>
      <c r="CR122" s="100"/>
      <c r="CS122" s="100"/>
      <c r="CT122" s="100"/>
      <c r="CU122" s="100"/>
      <c r="CV122" s="100"/>
      <c r="CW122" s="100"/>
      <c r="CX122" s="100"/>
      <c r="CY122" s="100"/>
      <c r="CZ122" s="100"/>
      <c r="DA122" s="100"/>
      <c r="DB122" s="100"/>
      <c r="DC122" s="100"/>
      <c r="DD122" s="100"/>
      <c r="DE122" s="100"/>
      <c r="DF122" s="100"/>
      <c r="DG122" s="100"/>
      <c r="DH122" s="100"/>
      <c r="DI122" s="100"/>
      <c r="DJ122" s="100"/>
      <c r="DK122" s="100"/>
    </row>
    <row r="123" spans="2:134">
      <c r="B123" s="100"/>
      <c r="C123" s="316"/>
      <c r="P123" s="100"/>
      <c r="Q123" s="100"/>
      <c r="R123" s="100"/>
      <c r="S123" s="100"/>
      <c r="T123" s="100"/>
      <c r="U123" s="100"/>
      <c r="V123" s="100"/>
      <c r="W123" s="100"/>
      <c r="X123" s="100"/>
      <c r="Y123" s="100"/>
      <c r="Z123" s="100"/>
      <c r="AA123" s="100"/>
      <c r="AB123" s="100"/>
      <c r="AC123" s="100"/>
      <c r="AD123" s="100"/>
      <c r="AE123" s="100"/>
      <c r="AF123" s="100"/>
      <c r="AG123" s="100"/>
      <c r="AH123" s="100"/>
      <c r="AI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c r="BI123" s="100"/>
      <c r="BJ123" s="100"/>
      <c r="BK123" s="100"/>
      <c r="BL123" s="100"/>
      <c r="BM123" s="100"/>
      <c r="BN123" s="100"/>
      <c r="BO123" s="100"/>
      <c r="BP123" s="100"/>
      <c r="BQ123" s="100"/>
      <c r="BR123" s="100"/>
      <c r="BS123" s="100"/>
      <c r="BT123" s="100"/>
      <c r="BU123" s="100"/>
      <c r="BV123" s="100"/>
      <c r="BW123" s="100"/>
      <c r="BX123" s="100"/>
      <c r="BY123" s="100"/>
      <c r="BZ123" s="100"/>
      <c r="CA123" s="100"/>
      <c r="CB123" s="100"/>
      <c r="CC123" s="100"/>
      <c r="CD123" s="100"/>
      <c r="CE123" s="100"/>
      <c r="CF123" s="100"/>
      <c r="CG123" s="100"/>
      <c r="CH123" s="100"/>
      <c r="CI123" s="100"/>
      <c r="CJ123" s="100"/>
      <c r="CK123" s="100"/>
      <c r="CL123" s="100"/>
      <c r="CM123" s="100"/>
      <c r="CN123" s="100"/>
      <c r="CO123" s="100"/>
      <c r="CP123" s="100"/>
      <c r="CQ123" s="100"/>
      <c r="CR123" s="100"/>
      <c r="CS123" s="100"/>
      <c r="CT123" s="100"/>
      <c r="CU123" s="100"/>
      <c r="CV123" s="100"/>
      <c r="CW123" s="100"/>
      <c r="CX123" s="100"/>
      <c r="CY123" s="100"/>
      <c r="CZ123" s="100"/>
      <c r="DA123" s="100"/>
      <c r="DB123" s="100"/>
      <c r="DC123" s="100"/>
      <c r="DD123" s="100"/>
      <c r="DE123" s="100"/>
      <c r="DF123" s="100"/>
      <c r="DG123" s="100"/>
      <c r="DH123" s="100"/>
      <c r="DI123" s="100"/>
      <c r="DJ123" s="100"/>
      <c r="DK123" s="100"/>
    </row>
    <row r="124" spans="2:134">
      <c r="B124" s="100"/>
      <c r="C124" s="100"/>
      <c r="D124" s="316"/>
      <c r="E124" s="316"/>
      <c r="P124" s="100"/>
      <c r="Q124" s="100"/>
      <c r="R124" s="100"/>
      <c r="S124" s="100"/>
      <c r="T124" s="100"/>
      <c r="U124" s="100"/>
      <c r="V124" s="100"/>
      <c r="W124" s="100"/>
      <c r="X124" s="100"/>
      <c r="Y124" s="100"/>
      <c r="Z124" s="100"/>
      <c r="AA124" s="100"/>
      <c r="AB124" s="100"/>
      <c r="AC124" s="100"/>
      <c r="AD124" s="100"/>
      <c r="AE124" s="100"/>
      <c r="AF124" s="100"/>
      <c r="AG124" s="100"/>
      <c r="AH124" s="100"/>
      <c r="AI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c r="BI124" s="100"/>
      <c r="BJ124" s="100"/>
      <c r="BK124" s="100"/>
      <c r="BL124" s="100"/>
      <c r="BM124" s="100"/>
      <c r="BN124" s="100"/>
      <c r="BO124" s="100"/>
      <c r="BP124" s="100"/>
      <c r="BQ124" s="100"/>
      <c r="BR124" s="100"/>
      <c r="BS124" s="100"/>
      <c r="BT124" s="100"/>
      <c r="BU124" s="100"/>
      <c r="BV124" s="100"/>
      <c r="BW124" s="100"/>
      <c r="BX124" s="100"/>
      <c r="BY124" s="100"/>
      <c r="BZ124" s="100"/>
      <c r="CA124" s="100"/>
      <c r="CB124" s="100"/>
      <c r="CC124" s="100"/>
      <c r="CD124" s="100"/>
      <c r="CE124" s="100"/>
      <c r="CF124" s="100"/>
      <c r="CG124" s="100"/>
      <c r="CH124" s="100"/>
      <c r="CI124" s="100"/>
      <c r="CJ124" s="100"/>
      <c r="CK124" s="100"/>
      <c r="CL124" s="100"/>
      <c r="CM124" s="100"/>
      <c r="CN124" s="100"/>
      <c r="CO124" s="100"/>
      <c r="CP124" s="100"/>
      <c r="CQ124" s="100"/>
      <c r="CR124" s="100"/>
      <c r="CS124" s="100"/>
      <c r="CT124" s="100"/>
      <c r="CU124" s="100"/>
      <c r="CV124" s="100"/>
      <c r="CW124" s="100"/>
      <c r="CX124" s="100"/>
      <c r="CY124" s="100"/>
      <c r="CZ124" s="100"/>
      <c r="DA124" s="100"/>
      <c r="DB124" s="100"/>
      <c r="DC124" s="100"/>
      <c r="DD124" s="100"/>
      <c r="DE124" s="100"/>
      <c r="DF124" s="100"/>
      <c r="DG124" s="100"/>
      <c r="DH124" s="100"/>
      <c r="DI124" s="100"/>
      <c r="DJ124" s="100"/>
      <c r="DK124" s="100"/>
    </row>
    <row r="125" spans="2:134">
      <c r="B125" s="100"/>
      <c r="C125" s="82" t="s">
        <v>134</v>
      </c>
      <c r="D125" s="82"/>
      <c r="E125" s="316"/>
      <c r="P125" s="100"/>
      <c r="Q125" s="100"/>
      <c r="R125" s="100"/>
      <c r="S125" s="100"/>
      <c r="T125" s="100"/>
      <c r="U125" s="100"/>
      <c r="V125" s="100"/>
      <c r="W125" s="100"/>
      <c r="X125" s="100"/>
      <c r="Y125" s="100"/>
      <c r="Z125" s="100"/>
      <c r="AA125" s="100"/>
      <c r="AB125" s="100"/>
      <c r="AC125" s="100"/>
      <c r="AD125" s="100"/>
      <c r="AE125" s="100"/>
      <c r="AF125" s="100"/>
      <c r="AG125" s="100"/>
      <c r="AH125" s="100"/>
      <c r="AI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row>
    <row r="126" spans="2:134">
      <c r="B126" s="100"/>
      <c r="C126" s="83" t="s">
        <v>135</v>
      </c>
      <c r="D126" s="84"/>
      <c r="E126" s="84"/>
      <c r="F126" s="84"/>
      <c r="P126" s="100"/>
      <c r="Q126" s="100"/>
      <c r="R126" s="100"/>
      <c r="S126" s="100"/>
      <c r="T126" s="100"/>
      <c r="U126" s="100"/>
      <c r="V126" s="100"/>
      <c r="W126" s="100"/>
      <c r="X126" s="100"/>
      <c r="Y126" s="100"/>
      <c r="Z126" s="100"/>
      <c r="AA126" s="100"/>
      <c r="AB126" s="100"/>
      <c r="AC126" s="100"/>
      <c r="AD126" s="100"/>
      <c r="AE126" s="100"/>
      <c r="AF126" s="100"/>
      <c r="AG126" s="100"/>
      <c r="AH126" s="100"/>
      <c r="AI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c r="CA126" s="100"/>
      <c r="CB126" s="100"/>
      <c r="CC126" s="100"/>
      <c r="CD126" s="100"/>
      <c r="CE126" s="100"/>
      <c r="CF126" s="100"/>
      <c r="CG126" s="100"/>
      <c r="CH126" s="100"/>
      <c r="CI126" s="100"/>
      <c r="CJ126" s="100"/>
      <c r="CK126" s="100"/>
      <c r="CL126" s="100"/>
      <c r="CM126" s="100"/>
      <c r="CN126" s="100"/>
      <c r="CO126" s="100"/>
      <c r="CP126" s="100"/>
      <c r="CQ126" s="100"/>
      <c r="CR126" s="100"/>
      <c r="CS126" s="100"/>
      <c r="CT126" s="100"/>
      <c r="CU126" s="100"/>
      <c r="CV126" s="100"/>
      <c r="CW126" s="100"/>
      <c r="CX126" s="100"/>
      <c r="CY126" s="100"/>
      <c r="CZ126" s="100"/>
      <c r="DA126" s="100"/>
      <c r="DB126" s="100"/>
      <c r="DC126" s="100"/>
      <c r="DD126" s="100"/>
      <c r="DE126" s="100"/>
      <c r="DF126" s="100"/>
      <c r="DG126" s="100"/>
      <c r="DH126" s="100"/>
      <c r="DI126" s="100"/>
      <c r="DJ126" s="100"/>
      <c r="DK126" s="100"/>
    </row>
    <row r="127" spans="2:134">
      <c r="B127" s="100"/>
      <c r="C127" s="83" t="s">
        <v>136</v>
      </c>
      <c r="D127" s="84"/>
      <c r="E127" s="84"/>
      <c r="F127" s="84"/>
      <c r="P127" s="100"/>
      <c r="Q127" s="100"/>
      <c r="R127" s="100"/>
      <c r="S127" s="100"/>
      <c r="T127" s="100"/>
      <c r="U127" s="100"/>
      <c r="V127" s="100"/>
      <c r="W127" s="100"/>
      <c r="X127" s="100"/>
      <c r="Y127" s="100"/>
      <c r="Z127" s="100"/>
      <c r="AA127" s="100"/>
      <c r="AB127" s="100"/>
      <c r="AC127" s="100"/>
      <c r="AD127" s="100"/>
      <c r="AE127" s="100"/>
      <c r="AF127" s="100"/>
      <c r="AG127" s="100"/>
      <c r="AH127" s="100"/>
      <c r="AI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c r="CA127" s="100"/>
      <c r="CB127" s="100"/>
      <c r="CC127" s="100"/>
      <c r="CD127" s="100"/>
      <c r="CE127" s="100"/>
      <c r="CF127" s="100"/>
      <c r="CG127" s="100"/>
      <c r="CH127" s="100"/>
      <c r="CI127" s="100"/>
      <c r="CJ127" s="100"/>
      <c r="CK127" s="100"/>
      <c r="CL127" s="100"/>
      <c r="CM127" s="100"/>
      <c r="CN127" s="100"/>
      <c r="CO127" s="100"/>
      <c r="CP127" s="100"/>
      <c r="CQ127" s="100"/>
      <c r="CR127" s="100"/>
      <c r="CS127" s="100"/>
      <c r="CT127" s="100"/>
      <c r="CU127" s="100"/>
      <c r="CV127" s="100"/>
      <c r="CW127" s="100"/>
      <c r="CX127" s="100"/>
      <c r="CY127" s="100"/>
      <c r="CZ127" s="100"/>
      <c r="DA127" s="100"/>
      <c r="DB127" s="100"/>
      <c r="DC127" s="100"/>
      <c r="DD127" s="100"/>
      <c r="DE127" s="100"/>
      <c r="DF127" s="100"/>
      <c r="DG127" s="100"/>
      <c r="DH127" s="100"/>
      <c r="DI127" s="100"/>
      <c r="DJ127" s="100"/>
      <c r="DK127" s="100"/>
    </row>
    <row r="128" spans="2:134">
      <c r="B128" s="100"/>
      <c r="C128" s="83" t="s">
        <v>137</v>
      </c>
      <c r="D128" s="476"/>
      <c r="E128" s="476"/>
      <c r="F128" s="476"/>
      <c r="P128" s="100"/>
      <c r="Q128" s="100"/>
      <c r="R128" s="100"/>
      <c r="S128" s="100"/>
      <c r="T128" s="100"/>
      <c r="U128" s="100"/>
      <c r="V128" s="100"/>
      <c r="W128" s="100"/>
      <c r="X128" s="100"/>
      <c r="Y128" s="100"/>
      <c r="Z128" s="100"/>
      <c r="AA128" s="100"/>
      <c r="AB128" s="100"/>
      <c r="AC128" s="100"/>
      <c r="AD128" s="100"/>
      <c r="AE128" s="100"/>
      <c r="AF128" s="100"/>
      <c r="AG128" s="100"/>
      <c r="AH128" s="100"/>
      <c r="AI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00"/>
      <c r="BQ128" s="100"/>
      <c r="BR128" s="100"/>
      <c r="BS128" s="100"/>
      <c r="BT128" s="100"/>
      <c r="BU128" s="100"/>
      <c r="BV128" s="100"/>
      <c r="BW128" s="100"/>
      <c r="BX128" s="100"/>
      <c r="BY128" s="100"/>
      <c r="BZ128" s="100"/>
      <c r="CA128" s="100"/>
      <c r="CB128" s="100"/>
      <c r="CC128" s="100"/>
      <c r="CD128" s="100"/>
      <c r="CE128" s="100"/>
      <c r="CF128" s="100"/>
      <c r="CG128" s="100"/>
      <c r="CH128" s="100"/>
      <c r="CI128" s="100"/>
      <c r="CJ128" s="100"/>
      <c r="CK128" s="100"/>
      <c r="CL128" s="100"/>
      <c r="CM128" s="100"/>
      <c r="CN128" s="100"/>
      <c r="CO128" s="100"/>
      <c r="CP128" s="100"/>
      <c r="CQ128" s="100"/>
      <c r="CR128" s="100"/>
      <c r="CS128" s="100"/>
      <c r="CT128" s="100"/>
      <c r="CU128" s="100"/>
      <c r="CV128" s="100"/>
      <c r="CW128" s="100"/>
      <c r="CX128" s="100"/>
      <c r="CY128" s="100"/>
      <c r="CZ128" s="100"/>
      <c r="DA128" s="100"/>
      <c r="DB128" s="100"/>
      <c r="DC128" s="100"/>
      <c r="DD128" s="100"/>
      <c r="DE128" s="100"/>
      <c r="DF128" s="100"/>
      <c r="DG128" s="100"/>
      <c r="DH128" s="100"/>
      <c r="DI128" s="100"/>
      <c r="DJ128" s="100"/>
      <c r="DK128" s="100"/>
    </row>
    <row r="129" spans="2:115">
      <c r="B129" s="100"/>
      <c r="C129" s="83" t="s">
        <v>138</v>
      </c>
      <c r="D129" s="83"/>
      <c r="E129" s="477"/>
      <c r="F129" s="478"/>
      <c r="P129" s="100"/>
      <c r="Q129" s="100"/>
      <c r="R129" s="100"/>
      <c r="S129" s="100"/>
      <c r="T129" s="100"/>
      <c r="U129" s="100"/>
      <c r="V129" s="100"/>
      <c r="W129" s="100"/>
      <c r="X129" s="100"/>
      <c r="Y129" s="100"/>
      <c r="Z129" s="100"/>
      <c r="AA129" s="100"/>
      <c r="AB129" s="100"/>
      <c r="AC129" s="100"/>
      <c r="AD129" s="100"/>
      <c r="AE129" s="100"/>
      <c r="AF129" s="100"/>
      <c r="AG129" s="100"/>
      <c r="AH129" s="100"/>
      <c r="AI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c r="BL129" s="100"/>
      <c r="BM129" s="100"/>
      <c r="BN129" s="100"/>
      <c r="BO129" s="100"/>
      <c r="BP129" s="100"/>
      <c r="BQ129" s="100"/>
      <c r="BR129" s="100"/>
      <c r="BS129" s="100"/>
      <c r="BT129" s="100"/>
      <c r="BU129" s="100"/>
      <c r="BV129" s="100"/>
      <c r="BW129" s="100"/>
      <c r="BX129" s="100"/>
      <c r="BY129" s="100"/>
      <c r="BZ129" s="100"/>
      <c r="CA129" s="100"/>
      <c r="CB129" s="100"/>
      <c r="CC129" s="100"/>
      <c r="CD129" s="100"/>
      <c r="CE129" s="100"/>
      <c r="CF129" s="100"/>
      <c r="CG129" s="100"/>
      <c r="CH129" s="100"/>
      <c r="CI129" s="100"/>
      <c r="CJ129" s="100"/>
      <c r="CK129" s="100"/>
      <c r="CL129" s="100"/>
      <c r="CM129" s="100"/>
      <c r="CN129" s="100"/>
      <c r="CO129" s="100"/>
      <c r="CP129" s="100"/>
      <c r="CQ129" s="100"/>
      <c r="CR129" s="100"/>
      <c r="CS129" s="100"/>
      <c r="CT129" s="100"/>
      <c r="CU129" s="100"/>
      <c r="CV129" s="100"/>
      <c r="CW129" s="100"/>
      <c r="CX129" s="100"/>
      <c r="CY129" s="100"/>
      <c r="CZ129" s="100"/>
      <c r="DA129" s="100"/>
      <c r="DB129" s="100"/>
      <c r="DC129" s="100"/>
      <c r="DD129" s="100"/>
      <c r="DE129" s="100"/>
      <c r="DF129" s="100"/>
      <c r="DG129" s="100"/>
      <c r="DH129" s="100"/>
      <c r="DI129" s="100"/>
      <c r="DJ129" s="100"/>
      <c r="DK129" s="100"/>
    </row>
    <row r="130" spans="2:115">
      <c r="B130" s="100"/>
      <c r="C130" s="100"/>
      <c r="D130" s="316"/>
      <c r="E130" s="316"/>
      <c r="P130" s="100"/>
      <c r="Q130" s="100"/>
      <c r="R130" s="100"/>
      <c r="S130" s="100"/>
      <c r="T130" s="100"/>
      <c r="U130" s="100"/>
      <c r="V130" s="100"/>
      <c r="W130" s="100"/>
      <c r="X130" s="100"/>
      <c r="Y130" s="100"/>
      <c r="Z130" s="100"/>
      <c r="AA130" s="100"/>
      <c r="AB130" s="100"/>
      <c r="AC130" s="100"/>
      <c r="AD130" s="100"/>
      <c r="AE130" s="100"/>
      <c r="AF130" s="100"/>
      <c r="AG130" s="100"/>
      <c r="AH130" s="100"/>
      <c r="AI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c r="BI130" s="100"/>
      <c r="BJ130" s="100"/>
      <c r="BK130" s="100"/>
      <c r="BL130" s="100"/>
      <c r="BM130" s="100"/>
      <c r="BN130" s="100"/>
      <c r="BO130" s="100"/>
      <c r="BP130" s="100"/>
      <c r="BQ130" s="100"/>
      <c r="BR130" s="100"/>
      <c r="BS130" s="100"/>
      <c r="BT130" s="100"/>
      <c r="BU130" s="100"/>
      <c r="BV130" s="100"/>
      <c r="BW130" s="100"/>
      <c r="BX130" s="100"/>
      <c r="BY130" s="100"/>
      <c r="BZ130" s="100"/>
      <c r="CA130" s="100"/>
      <c r="CB130" s="100"/>
      <c r="CC130" s="100"/>
      <c r="CD130" s="100"/>
      <c r="CE130" s="100"/>
      <c r="CF130" s="100"/>
      <c r="CG130" s="100"/>
      <c r="CH130" s="100"/>
      <c r="CI130" s="100"/>
      <c r="CJ130" s="100"/>
      <c r="CK130" s="100"/>
      <c r="CL130" s="100"/>
      <c r="CM130" s="100"/>
      <c r="CN130" s="100"/>
      <c r="CO130" s="100"/>
      <c r="CP130" s="100"/>
      <c r="CQ130" s="100"/>
      <c r="CR130" s="100"/>
      <c r="CS130" s="100"/>
      <c r="CT130" s="100"/>
      <c r="CU130" s="100"/>
      <c r="CV130" s="100"/>
      <c r="CW130" s="100"/>
      <c r="CX130" s="100"/>
      <c r="CY130" s="100"/>
      <c r="CZ130" s="100"/>
      <c r="DA130" s="100"/>
      <c r="DB130" s="100"/>
      <c r="DC130" s="100"/>
      <c r="DD130" s="100"/>
      <c r="DE130" s="100"/>
      <c r="DF130" s="100"/>
      <c r="DG130" s="100"/>
      <c r="DH130" s="100"/>
      <c r="DI130" s="100"/>
      <c r="DJ130" s="100"/>
      <c r="DK130" s="100"/>
    </row>
    <row r="131" spans="2:115">
      <c r="B131" s="100"/>
      <c r="C131" s="316"/>
      <c r="P131" s="100"/>
      <c r="Q131" s="100"/>
      <c r="R131" s="100"/>
      <c r="S131" s="100"/>
      <c r="T131" s="100"/>
      <c r="U131" s="100"/>
      <c r="V131" s="100"/>
      <c r="W131" s="100"/>
      <c r="X131" s="100"/>
      <c r="Y131" s="100"/>
      <c r="Z131" s="100"/>
      <c r="AA131" s="100"/>
      <c r="AB131" s="100"/>
      <c r="AC131" s="100"/>
      <c r="AD131" s="100"/>
      <c r="AE131" s="100"/>
      <c r="AF131" s="100"/>
      <c r="AG131" s="100"/>
      <c r="AH131" s="100"/>
      <c r="AI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c r="BI131" s="100"/>
      <c r="BJ131" s="100"/>
      <c r="BK131" s="100"/>
      <c r="BL131" s="100"/>
      <c r="BM131" s="100"/>
      <c r="BN131" s="100"/>
      <c r="BO131" s="100"/>
      <c r="BP131" s="100"/>
      <c r="BQ131" s="100"/>
      <c r="BR131" s="100"/>
      <c r="BS131" s="100"/>
      <c r="BT131" s="100"/>
      <c r="BU131" s="100"/>
      <c r="BV131" s="100"/>
      <c r="BW131" s="100"/>
      <c r="BX131" s="100"/>
      <c r="BY131" s="100"/>
      <c r="BZ131" s="100"/>
      <c r="CA131" s="100"/>
      <c r="CB131" s="100"/>
      <c r="CC131" s="100"/>
      <c r="CD131" s="100"/>
      <c r="CE131" s="100"/>
      <c r="CF131" s="100"/>
      <c r="CG131" s="100"/>
      <c r="CH131" s="100"/>
      <c r="CI131" s="100"/>
      <c r="CJ131" s="100"/>
      <c r="CK131" s="100"/>
      <c r="CL131" s="100"/>
      <c r="CM131" s="100"/>
      <c r="CN131" s="100"/>
      <c r="CO131" s="100"/>
      <c r="CP131" s="100"/>
      <c r="CQ131" s="100"/>
      <c r="CR131" s="100"/>
      <c r="CS131" s="100"/>
      <c r="CT131" s="100"/>
      <c r="CU131" s="100"/>
      <c r="CV131" s="100"/>
      <c r="CW131" s="100"/>
      <c r="CX131" s="100"/>
      <c r="CY131" s="100"/>
      <c r="CZ131" s="100"/>
      <c r="DA131" s="100"/>
      <c r="DB131" s="100"/>
      <c r="DC131" s="100"/>
      <c r="DD131" s="100"/>
      <c r="DE131" s="100"/>
      <c r="DF131" s="100"/>
      <c r="DG131" s="100"/>
      <c r="DH131" s="100"/>
      <c r="DI131" s="100"/>
      <c r="DJ131" s="100"/>
      <c r="DK131" s="100"/>
    </row>
    <row r="132" spans="2:115">
      <c r="B132" s="100"/>
      <c r="C132" s="316"/>
      <c r="P132" s="100"/>
      <c r="Q132" s="100"/>
      <c r="R132" s="100"/>
      <c r="S132" s="100"/>
      <c r="T132" s="100"/>
      <c r="U132" s="100"/>
      <c r="V132" s="100"/>
      <c r="W132" s="100"/>
      <c r="X132" s="100"/>
      <c r="Y132" s="100"/>
      <c r="Z132" s="100"/>
      <c r="AA132" s="100"/>
      <c r="AB132" s="100"/>
      <c r="AC132" s="100"/>
      <c r="AD132" s="100"/>
      <c r="AE132" s="100"/>
      <c r="AF132" s="100"/>
      <c r="AG132" s="100"/>
      <c r="AH132" s="100"/>
      <c r="AI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c r="BI132" s="100"/>
      <c r="BJ132" s="100"/>
      <c r="BK132" s="100"/>
      <c r="BL132" s="100"/>
      <c r="BM132" s="100"/>
      <c r="BN132" s="100"/>
      <c r="BO132" s="100"/>
      <c r="BP132" s="100"/>
      <c r="BQ132" s="100"/>
      <c r="BR132" s="100"/>
      <c r="BS132" s="100"/>
      <c r="BT132" s="100"/>
      <c r="BU132" s="100"/>
      <c r="BV132" s="100"/>
      <c r="BW132" s="100"/>
      <c r="BX132" s="100"/>
      <c r="BY132" s="100"/>
      <c r="BZ132" s="100"/>
      <c r="CA132" s="100"/>
      <c r="CB132" s="100"/>
      <c r="CC132" s="100"/>
      <c r="CD132" s="100"/>
      <c r="CE132" s="100"/>
      <c r="CF132" s="100"/>
      <c r="CG132" s="100"/>
      <c r="CH132" s="100"/>
      <c r="CI132" s="100"/>
      <c r="CJ132" s="100"/>
      <c r="CK132" s="100"/>
      <c r="CL132" s="100"/>
      <c r="CM132" s="100"/>
      <c r="CN132" s="100"/>
      <c r="CO132" s="100"/>
      <c r="CP132" s="100"/>
      <c r="CQ132" s="100"/>
      <c r="CR132" s="100"/>
      <c r="CS132" s="100"/>
      <c r="CT132" s="100"/>
      <c r="CU132" s="100"/>
      <c r="CV132" s="100"/>
      <c r="CW132" s="100"/>
      <c r="CX132" s="100"/>
      <c r="CY132" s="100"/>
      <c r="CZ132" s="100"/>
      <c r="DA132" s="100"/>
      <c r="DB132" s="100"/>
      <c r="DC132" s="100"/>
      <c r="DD132" s="100"/>
      <c r="DE132" s="100"/>
      <c r="DF132" s="100"/>
      <c r="DG132" s="100"/>
      <c r="DH132" s="100"/>
      <c r="DI132" s="100"/>
      <c r="DJ132" s="100"/>
      <c r="DK132" s="100"/>
    </row>
    <row r="133" spans="2:115">
      <c r="B133" s="100"/>
      <c r="C133" s="316"/>
      <c r="P133" s="100"/>
      <c r="Q133" s="100"/>
      <c r="R133" s="100"/>
      <c r="S133" s="100"/>
      <c r="T133" s="100"/>
      <c r="U133" s="100"/>
      <c r="V133" s="100"/>
      <c r="W133" s="100"/>
      <c r="X133" s="100"/>
      <c r="Y133" s="100"/>
      <c r="Z133" s="100"/>
      <c r="AA133" s="100"/>
      <c r="AB133" s="100"/>
      <c r="AC133" s="100"/>
      <c r="AD133" s="100"/>
      <c r="AE133" s="100"/>
      <c r="AF133" s="100"/>
      <c r="AG133" s="100"/>
      <c r="AH133" s="100"/>
      <c r="AI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100"/>
      <c r="BV133" s="100"/>
      <c r="BW133" s="100"/>
      <c r="BX133" s="100"/>
      <c r="BY133" s="100"/>
      <c r="BZ133" s="100"/>
      <c r="CA133" s="100"/>
      <c r="CB133" s="100"/>
      <c r="CC133" s="100"/>
      <c r="CD133" s="100"/>
      <c r="CE133" s="100"/>
      <c r="CF133" s="100"/>
      <c r="CG133" s="100"/>
      <c r="CH133" s="100"/>
      <c r="CI133" s="100"/>
      <c r="CJ133" s="100"/>
      <c r="CK133" s="100"/>
      <c r="CL133" s="100"/>
      <c r="CM133" s="100"/>
      <c r="CN133" s="100"/>
      <c r="CO133" s="100"/>
      <c r="CP133" s="100"/>
      <c r="CQ133" s="100"/>
      <c r="CR133" s="100"/>
      <c r="CS133" s="100"/>
      <c r="CT133" s="100"/>
      <c r="CU133" s="100"/>
      <c r="CV133" s="100"/>
      <c r="CW133" s="100"/>
      <c r="CX133" s="100"/>
      <c r="CY133" s="100"/>
      <c r="CZ133" s="100"/>
      <c r="DA133" s="100"/>
      <c r="DB133" s="100"/>
      <c r="DC133" s="100"/>
      <c r="DD133" s="100"/>
      <c r="DE133" s="100"/>
      <c r="DF133" s="100"/>
      <c r="DG133" s="100"/>
      <c r="DH133" s="100"/>
      <c r="DI133" s="100"/>
      <c r="DJ133" s="100"/>
      <c r="DK133" s="100"/>
    </row>
    <row r="134" spans="2:115">
      <c r="B134" s="100"/>
      <c r="C134" s="316"/>
      <c r="P134" s="100"/>
      <c r="Q134" s="100"/>
      <c r="R134" s="100"/>
      <c r="S134" s="100"/>
      <c r="T134" s="100"/>
      <c r="U134" s="100"/>
      <c r="V134" s="100"/>
      <c r="W134" s="100"/>
      <c r="X134" s="100"/>
      <c r="Y134" s="100"/>
      <c r="Z134" s="100"/>
      <c r="AA134" s="100"/>
      <c r="AB134" s="100"/>
      <c r="AC134" s="100"/>
      <c r="AD134" s="100"/>
      <c r="AE134" s="100"/>
      <c r="AF134" s="100"/>
      <c r="AG134" s="100"/>
      <c r="AH134" s="100"/>
      <c r="AI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c r="CA134" s="100"/>
      <c r="CB134" s="100"/>
      <c r="CC134" s="100"/>
      <c r="CD134" s="100"/>
      <c r="CE134" s="100"/>
      <c r="CF134" s="100"/>
      <c r="CG134" s="100"/>
      <c r="CH134" s="100"/>
      <c r="CI134" s="100"/>
      <c r="CJ134" s="100"/>
      <c r="CK134" s="100"/>
      <c r="CL134" s="100"/>
      <c r="CM134" s="100"/>
      <c r="CN134" s="100"/>
      <c r="CO134" s="100"/>
      <c r="CP134" s="100"/>
      <c r="CQ134" s="100"/>
      <c r="CR134" s="100"/>
      <c r="CS134" s="100"/>
      <c r="CT134" s="100"/>
      <c r="CU134" s="100"/>
      <c r="CV134" s="100"/>
      <c r="CW134" s="100"/>
      <c r="CX134" s="100"/>
      <c r="CY134" s="100"/>
      <c r="CZ134" s="100"/>
      <c r="DA134" s="100"/>
      <c r="DB134" s="100"/>
      <c r="DC134" s="100"/>
      <c r="DD134" s="100"/>
      <c r="DE134" s="100"/>
      <c r="DF134" s="100"/>
      <c r="DG134" s="100"/>
      <c r="DH134" s="100"/>
      <c r="DI134" s="100"/>
      <c r="DJ134" s="100"/>
      <c r="DK134" s="100"/>
    </row>
    <row r="135" spans="2:115">
      <c r="B135" s="100"/>
      <c r="C135" s="316"/>
      <c r="P135" s="100"/>
      <c r="Q135" s="100"/>
      <c r="R135" s="100"/>
      <c r="S135" s="100"/>
      <c r="T135" s="100"/>
      <c r="U135" s="100"/>
      <c r="V135" s="100"/>
      <c r="W135" s="100"/>
      <c r="X135" s="100"/>
      <c r="Y135" s="100"/>
      <c r="Z135" s="100"/>
      <c r="AA135" s="100"/>
      <c r="AB135" s="100"/>
      <c r="AC135" s="100"/>
      <c r="AD135" s="100"/>
      <c r="AE135" s="100"/>
      <c r="AF135" s="100"/>
      <c r="AG135" s="100"/>
      <c r="AH135" s="100"/>
      <c r="AI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c r="BI135" s="100"/>
      <c r="BJ135" s="100"/>
      <c r="BK135" s="100"/>
      <c r="BL135" s="100"/>
      <c r="BM135" s="100"/>
      <c r="BN135" s="100"/>
      <c r="BO135" s="100"/>
      <c r="BP135" s="100"/>
      <c r="BQ135" s="100"/>
      <c r="BR135" s="100"/>
      <c r="BS135" s="100"/>
      <c r="BT135" s="100"/>
      <c r="BU135" s="100"/>
      <c r="BV135" s="100"/>
      <c r="BW135" s="100"/>
      <c r="BX135" s="100"/>
      <c r="BY135" s="100"/>
      <c r="BZ135" s="100"/>
      <c r="CA135" s="100"/>
      <c r="CB135" s="100"/>
      <c r="CC135" s="100"/>
      <c r="CD135" s="100"/>
      <c r="CE135" s="100"/>
      <c r="CF135" s="100"/>
      <c r="CG135" s="100"/>
      <c r="CH135" s="100"/>
      <c r="CI135" s="100"/>
      <c r="CJ135" s="100"/>
      <c r="CK135" s="100"/>
      <c r="CL135" s="100"/>
      <c r="CM135" s="100"/>
      <c r="CN135" s="100"/>
      <c r="CO135" s="100"/>
      <c r="CP135" s="100"/>
      <c r="CQ135" s="100"/>
      <c r="CR135" s="100"/>
      <c r="CS135" s="100"/>
      <c r="CT135" s="100"/>
      <c r="CU135" s="100"/>
      <c r="CV135" s="100"/>
      <c r="CW135" s="100"/>
      <c r="CX135" s="100"/>
      <c r="CY135" s="100"/>
      <c r="CZ135" s="100"/>
      <c r="DA135" s="100"/>
      <c r="DB135" s="100"/>
      <c r="DC135" s="100"/>
      <c r="DD135" s="100"/>
      <c r="DE135" s="100"/>
      <c r="DF135" s="100"/>
      <c r="DG135" s="100"/>
      <c r="DH135" s="100"/>
      <c r="DI135" s="100"/>
      <c r="DJ135" s="100"/>
      <c r="DK135" s="100"/>
    </row>
    <row r="136" spans="2:115">
      <c r="B136" s="100"/>
      <c r="C136" s="316"/>
      <c r="P136" s="100"/>
      <c r="Q136" s="100"/>
      <c r="R136" s="100"/>
      <c r="S136" s="100"/>
      <c r="T136" s="100"/>
      <c r="U136" s="100"/>
      <c r="V136" s="100"/>
      <c r="W136" s="100"/>
      <c r="X136" s="100"/>
      <c r="Y136" s="100"/>
      <c r="Z136" s="100"/>
      <c r="AA136" s="100"/>
      <c r="AB136" s="100"/>
      <c r="AC136" s="100"/>
      <c r="AD136" s="100"/>
      <c r="AE136" s="100"/>
      <c r="AF136" s="100"/>
      <c r="AG136" s="100"/>
      <c r="AH136" s="100"/>
      <c r="AI136" s="100"/>
      <c r="AN136" s="100"/>
      <c r="AO136" s="100"/>
      <c r="AP136" s="100"/>
      <c r="AQ136" s="100"/>
      <c r="AR136" s="100"/>
      <c r="AS136" s="100"/>
      <c r="AT136" s="100"/>
      <c r="AU136" s="100"/>
      <c r="AV136" s="100"/>
      <c r="AW136" s="100"/>
      <c r="AX136" s="100"/>
      <c r="AY136" s="100"/>
      <c r="AZ136" s="100"/>
      <c r="BA136" s="100"/>
      <c r="BB136" s="100"/>
      <c r="BC136" s="100"/>
      <c r="BD136" s="100"/>
      <c r="BE136" s="100"/>
      <c r="BF136" s="100"/>
      <c r="BG136" s="100"/>
      <c r="BH136" s="100"/>
      <c r="BI136" s="100"/>
      <c r="BJ136" s="100"/>
      <c r="BK136" s="100"/>
      <c r="BL136" s="100"/>
      <c r="BM136" s="100"/>
      <c r="BN136" s="100"/>
      <c r="BO136" s="100"/>
      <c r="BP136" s="100"/>
      <c r="BQ136" s="100"/>
      <c r="BR136" s="100"/>
      <c r="BS136" s="100"/>
      <c r="BT136" s="100"/>
      <c r="BU136" s="100"/>
      <c r="BV136" s="100"/>
      <c r="BW136" s="100"/>
      <c r="BX136" s="100"/>
      <c r="BY136" s="100"/>
      <c r="BZ136" s="100"/>
      <c r="CA136" s="100"/>
      <c r="CB136" s="100"/>
      <c r="CC136" s="100"/>
      <c r="CD136" s="100"/>
      <c r="CE136" s="100"/>
      <c r="CF136" s="100"/>
      <c r="CG136" s="100"/>
      <c r="CH136" s="100"/>
      <c r="CI136" s="100"/>
      <c r="CJ136" s="100"/>
      <c r="CK136" s="100"/>
      <c r="CL136" s="100"/>
      <c r="CM136" s="100"/>
      <c r="CN136" s="100"/>
      <c r="CO136" s="100"/>
      <c r="CP136" s="100"/>
      <c r="CQ136" s="100"/>
      <c r="CR136" s="100"/>
      <c r="CS136" s="100"/>
      <c r="CT136" s="100"/>
      <c r="CU136" s="100"/>
      <c r="CV136" s="100"/>
      <c r="CW136" s="100"/>
      <c r="CX136" s="100"/>
      <c r="CY136" s="100"/>
      <c r="CZ136" s="100"/>
      <c r="DA136" s="100"/>
      <c r="DB136" s="100"/>
      <c r="DC136" s="100"/>
      <c r="DD136" s="100"/>
      <c r="DE136" s="100"/>
      <c r="DF136" s="100"/>
      <c r="DG136" s="100"/>
      <c r="DH136" s="100"/>
      <c r="DI136" s="100"/>
      <c r="DJ136" s="100"/>
      <c r="DK136" s="100"/>
    </row>
    <row r="137" spans="2:115">
      <c r="B137" s="100"/>
      <c r="C137" s="316"/>
      <c r="P137" s="100"/>
      <c r="Q137" s="100"/>
      <c r="R137" s="100"/>
      <c r="S137" s="100"/>
      <c r="T137" s="100"/>
      <c r="U137" s="100"/>
      <c r="V137" s="100"/>
      <c r="W137" s="100"/>
      <c r="X137" s="100"/>
      <c r="Y137" s="100"/>
      <c r="Z137" s="100"/>
      <c r="AA137" s="100"/>
      <c r="AB137" s="100"/>
      <c r="AC137" s="100"/>
      <c r="AD137" s="100"/>
      <c r="AE137" s="100"/>
      <c r="AF137" s="100"/>
      <c r="AG137" s="100"/>
      <c r="AH137" s="100"/>
      <c r="AI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c r="BI137" s="100"/>
      <c r="BJ137" s="100"/>
      <c r="BK137" s="100"/>
      <c r="BL137" s="100"/>
      <c r="BM137" s="100"/>
      <c r="BN137" s="100"/>
      <c r="BO137" s="100"/>
      <c r="BP137" s="100"/>
      <c r="BQ137" s="100"/>
      <c r="BR137" s="100"/>
      <c r="BS137" s="100"/>
      <c r="BT137" s="100"/>
      <c r="BU137" s="100"/>
      <c r="BV137" s="100"/>
      <c r="BW137" s="100"/>
      <c r="BX137" s="100"/>
      <c r="BY137" s="100"/>
      <c r="BZ137" s="100"/>
      <c r="CA137" s="100"/>
      <c r="CB137" s="100"/>
      <c r="CC137" s="100"/>
      <c r="CD137" s="100"/>
      <c r="CE137" s="100"/>
      <c r="CF137" s="100"/>
      <c r="CG137" s="100"/>
      <c r="CH137" s="100"/>
      <c r="CI137" s="100"/>
      <c r="CJ137" s="100"/>
      <c r="CK137" s="100"/>
      <c r="CL137" s="100"/>
      <c r="CM137" s="100"/>
      <c r="CN137" s="100"/>
      <c r="CO137" s="100"/>
      <c r="CP137" s="100"/>
      <c r="CQ137" s="100"/>
      <c r="CR137" s="100"/>
      <c r="CS137" s="100"/>
      <c r="CT137" s="100"/>
      <c r="CU137" s="100"/>
      <c r="CV137" s="100"/>
      <c r="CW137" s="100"/>
      <c r="CX137" s="100"/>
      <c r="CY137" s="100"/>
      <c r="CZ137" s="100"/>
      <c r="DA137" s="100"/>
      <c r="DB137" s="100"/>
      <c r="DC137" s="100"/>
      <c r="DD137" s="100"/>
      <c r="DE137" s="100"/>
      <c r="DF137" s="100"/>
      <c r="DG137" s="100"/>
      <c r="DH137" s="100"/>
      <c r="DI137" s="100"/>
      <c r="DJ137" s="100"/>
      <c r="DK137" s="100"/>
    </row>
    <row r="138" spans="2:115">
      <c r="B138" s="100"/>
      <c r="C138" s="316"/>
      <c r="P138" s="100"/>
      <c r="Q138" s="100"/>
      <c r="R138" s="100"/>
      <c r="S138" s="100"/>
      <c r="T138" s="100"/>
      <c r="U138" s="100"/>
      <c r="V138" s="100"/>
      <c r="W138" s="100"/>
      <c r="X138" s="100"/>
      <c r="Y138" s="100"/>
      <c r="Z138" s="100"/>
      <c r="AA138" s="100"/>
      <c r="AB138" s="100"/>
      <c r="AC138" s="100"/>
      <c r="AD138" s="100"/>
      <c r="AE138" s="100"/>
      <c r="AF138" s="100"/>
      <c r="AG138" s="100"/>
      <c r="AH138" s="100"/>
      <c r="AI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c r="BI138" s="100"/>
      <c r="BJ138" s="100"/>
      <c r="BK138" s="100"/>
      <c r="BL138" s="100"/>
      <c r="BM138" s="100"/>
      <c r="BN138" s="100"/>
      <c r="BO138" s="100"/>
      <c r="BP138" s="100"/>
      <c r="BQ138" s="100"/>
      <c r="BR138" s="100"/>
      <c r="BS138" s="100"/>
      <c r="BT138" s="100"/>
      <c r="BU138" s="100"/>
      <c r="BV138" s="100"/>
      <c r="BW138" s="100"/>
      <c r="BX138" s="100"/>
      <c r="BY138" s="100"/>
      <c r="BZ138" s="100"/>
      <c r="CA138" s="100"/>
      <c r="CB138" s="100"/>
      <c r="CC138" s="100"/>
      <c r="CD138" s="100"/>
      <c r="CE138" s="100"/>
      <c r="CF138" s="100"/>
      <c r="CG138" s="100"/>
      <c r="CH138" s="100"/>
      <c r="CI138" s="100"/>
      <c r="CJ138" s="100"/>
      <c r="CK138" s="100"/>
      <c r="CL138" s="100"/>
      <c r="CM138" s="100"/>
      <c r="CN138" s="100"/>
      <c r="CO138" s="100"/>
      <c r="CP138" s="100"/>
      <c r="CQ138" s="100"/>
      <c r="CR138" s="100"/>
      <c r="CS138" s="100"/>
      <c r="CT138" s="100"/>
      <c r="CU138" s="100"/>
      <c r="CV138" s="100"/>
      <c r="CW138" s="100"/>
      <c r="CX138" s="100"/>
      <c r="CY138" s="100"/>
      <c r="CZ138" s="100"/>
      <c r="DA138" s="100"/>
      <c r="DB138" s="100"/>
      <c r="DC138" s="100"/>
      <c r="DD138" s="100"/>
      <c r="DE138" s="100"/>
      <c r="DF138" s="100"/>
      <c r="DG138" s="100"/>
      <c r="DH138" s="100"/>
      <c r="DI138" s="100"/>
      <c r="DJ138" s="100"/>
      <c r="DK138" s="100"/>
    </row>
    <row r="139" spans="2:115">
      <c r="B139" s="100"/>
      <c r="C139" s="316"/>
      <c r="P139" s="100"/>
      <c r="Q139" s="100"/>
      <c r="R139" s="100"/>
      <c r="S139" s="100"/>
      <c r="T139" s="100"/>
      <c r="U139" s="100"/>
      <c r="V139" s="100"/>
      <c r="W139" s="100"/>
      <c r="X139" s="100"/>
      <c r="Y139" s="100"/>
      <c r="Z139" s="100"/>
      <c r="AA139" s="100"/>
      <c r="AB139" s="100"/>
      <c r="AC139" s="100"/>
      <c r="AD139" s="100"/>
      <c r="AE139" s="100"/>
      <c r="AF139" s="100"/>
      <c r="AG139" s="100"/>
      <c r="AH139" s="100"/>
      <c r="AI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c r="BI139" s="100"/>
      <c r="BJ139" s="100"/>
      <c r="BK139" s="100"/>
      <c r="BL139" s="100"/>
      <c r="BM139" s="100"/>
      <c r="BN139" s="100"/>
      <c r="BO139" s="100"/>
      <c r="BP139" s="100"/>
      <c r="BQ139" s="100"/>
      <c r="BR139" s="100"/>
      <c r="BS139" s="100"/>
      <c r="BT139" s="100"/>
      <c r="BU139" s="100"/>
      <c r="BV139" s="100"/>
      <c r="BW139" s="100"/>
      <c r="BX139" s="100"/>
      <c r="BY139" s="100"/>
      <c r="BZ139" s="100"/>
      <c r="CA139" s="100"/>
      <c r="CB139" s="100"/>
      <c r="CC139" s="100"/>
      <c r="CD139" s="100"/>
      <c r="CE139" s="100"/>
      <c r="CF139" s="100"/>
      <c r="CG139" s="100"/>
      <c r="CH139" s="100"/>
      <c r="CI139" s="100"/>
      <c r="CJ139" s="100"/>
      <c r="CK139" s="100"/>
      <c r="CL139" s="100"/>
      <c r="CM139" s="100"/>
      <c r="CN139" s="100"/>
      <c r="CO139" s="100"/>
      <c r="CP139" s="100"/>
      <c r="CQ139" s="100"/>
      <c r="CR139" s="100"/>
      <c r="CS139" s="100"/>
      <c r="CT139" s="100"/>
      <c r="CU139" s="100"/>
      <c r="CV139" s="100"/>
      <c r="CW139" s="100"/>
      <c r="CX139" s="100"/>
      <c r="CY139" s="100"/>
      <c r="CZ139" s="100"/>
      <c r="DA139" s="100"/>
      <c r="DB139" s="100"/>
      <c r="DC139" s="100"/>
      <c r="DD139" s="100"/>
      <c r="DE139" s="100"/>
      <c r="DF139" s="100"/>
      <c r="DG139" s="100"/>
      <c r="DH139" s="100"/>
      <c r="DI139" s="100"/>
      <c r="DJ139" s="100"/>
      <c r="DK139" s="100"/>
    </row>
    <row r="140" spans="2:115">
      <c r="B140" s="100"/>
      <c r="C140" s="316"/>
      <c r="P140" s="100"/>
      <c r="Q140" s="100"/>
      <c r="R140" s="100"/>
      <c r="S140" s="100"/>
      <c r="T140" s="100"/>
      <c r="U140" s="100"/>
      <c r="V140" s="100"/>
      <c r="W140" s="100"/>
      <c r="X140" s="100"/>
      <c r="Y140" s="100"/>
      <c r="Z140" s="100"/>
      <c r="AA140" s="100"/>
      <c r="AB140" s="100"/>
      <c r="AC140" s="100"/>
      <c r="AD140" s="100"/>
      <c r="AE140" s="100"/>
      <c r="AF140" s="100"/>
      <c r="AG140" s="100"/>
      <c r="AH140" s="100"/>
      <c r="AI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c r="BI140" s="100"/>
      <c r="BJ140" s="100"/>
      <c r="BK140" s="100"/>
      <c r="BL140" s="100"/>
      <c r="BM140" s="100"/>
      <c r="BN140" s="100"/>
      <c r="BO140" s="100"/>
      <c r="BP140" s="100"/>
      <c r="BQ140" s="100"/>
      <c r="BR140" s="100"/>
      <c r="BS140" s="100"/>
      <c r="BT140" s="100"/>
      <c r="BU140" s="100"/>
      <c r="BV140" s="100"/>
      <c r="BW140" s="100"/>
      <c r="BX140" s="100"/>
      <c r="BY140" s="100"/>
      <c r="BZ140" s="100"/>
      <c r="CA140" s="100"/>
      <c r="CB140" s="100"/>
      <c r="CC140" s="100"/>
      <c r="CD140" s="100"/>
      <c r="CE140" s="100"/>
      <c r="CF140" s="100"/>
      <c r="CG140" s="100"/>
      <c r="CH140" s="100"/>
      <c r="CI140" s="100"/>
      <c r="CJ140" s="100"/>
      <c r="CK140" s="100"/>
      <c r="CL140" s="100"/>
      <c r="CM140" s="100"/>
      <c r="CN140" s="100"/>
      <c r="CO140" s="100"/>
      <c r="CP140" s="100"/>
      <c r="CQ140" s="100"/>
      <c r="CR140" s="100"/>
      <c r="CS140" s="100"/>
      <c r="CT140" s="100"/>
      <c r="CU140" s="100"/>
      <c r="CV140" s="100"/>
      <c r="CW140" s="100"/>
      <c r="CX140" s="100"/>
      <c r="CY140" s="100"/>
      <c r="CZ140" s="100"/>
      <c r="DA140" s="100"/>
      <c r="DB140" s="100"/>
      <c r="DC140" s="100"/>
      <c r="DD140" s="100"/>
      <c r="DE140" s="100"/>
      <c r="DF140" s="100"/>
      <c r="DG140" s="100"/>
      <c r="DH140" s="100"/>
      <c r="DI140" s="100"/>
      <c r="DJ140" s="100"/>
      <c r="DK140" s="100"/>
    </row>
    <row r="141" spans="2:115">
      <c r="B141" s="100"/>
      <c r="C141" s="316"/>
      <c r="P141" s="100"/>
      <c r="Q141" s="100"/>
      <c r="R141" s="100"/>
      <c r="S141" s="100"/>
      <c r="T141" s="100"/>
      <c r="U141" s="100"/>
      <c r="V141" s="100"/>
      <c r="W141" s="100"/>
      <c r="X141" s="100"/>
      <c r="Y141" s="100"/>
      <c r="Z141" s="100"/>
      <c r="AA141" s="100"/>
      <c r="AB141" s="100"/>
      <c r="AC141" s="100"/>
      <c r="AD141" s="100"/>
      <c r="AE141" s="100"/>
      <c r="AF141" s="100"/>
      <c r="AG141" s="100"/>
      <c r="AH141" s="100"/>
      <c r="AI141" s="100"/>
      <c r="AN141" s="100"/>
      <c r="AO141" s="100"/>
      <c r="AP141" s="100"/>
      <c r="AQ141" s="100"/>
      <c r="AR141" s="100"/>
      <c r="AS141" s="100"/>
      <c r="AT141" s="100"/>
      <c r="AU141" s="100"/>
      <c r="AV141" s="100"/>
      <c r="AW141" s="100"/>
      <c r="AX141" s="100"/>
      <c r="AY141" s="100"/>
      <c r="AZ141" s="100"/>
      <c r="BA141" s="100"/>
      <c r="BB141" s="100"/>
      <c r="BC141" s="100"/>
      <c r="BD141" s="100"/>
      <c r="BE141" s="100"/>
      <c r="BF141" s="100"/>
      <c r="BG141" s="100"/>
      <c r="BH141" s="100"/>
      <c r="BI141" s="100"/>
      <c r="BJ141" s="100"/>
      <c r="BK141" s="100"/>
      <c r="BL141" s="100"/>
      <c r="BM141" s="100"/>
      <c r="BN141" s="100"/>
      <c r="BO141" s="100"/>
      <c r="BP141" s="100"/>
      <c r="BQ141" s="100"/>
      <c r="BR141" s="100"/>
      <c r="BS141" s="100"/>
      <c r="BT141" s="100"/>
      <c r="BU141" s="100"/>
      <c r="BV141" s="100"/>
      <c r="BW141" s="100"/>
      <c r="BX141" s="100"/>
      <c r="BY141" s="100"/>
      <c r="BZ141" s="100"/>
      <c r="CA141" s="100"/>
      <c r="CB141" s="100"/>
      <c r="CC141" s="100"/>
      <c r="CD141" s="100"/>
      <c r="CE141" s="100"/>
      <c r="CF141" s="100"/>
      <c r="CG141" s="100"/>
      <c r="CH141" s="100"/>
      <c r="CI141" s="100"/>
      <c r="CJ141" s="100"/>
      <c r="CK141" s="100"/>
      <c r="CL141" s="100"/>
      <c r="CM141" s="100"/>
      <c r="CN141" s="100"/>
      <c r="CO141" s="100"/>
      <c r="CP141" s="100"/>
      <c r="CQ141" s="100"/>
      <c r="CR141" s="100"/>
      <c r="CS141" s="100"/>
      <c r="CT141" s="100"/>
      <c r="CU141" s="100"/>
      <c r="CV141" s="100"/>
      <c r="CW141" s="100"/>
      <c r="CX141" s="100"/>
      <c r="CY141" s="100"/>
      <c r="CZ141" s="100"/>
      <c r="DA141" s="100"/>
      <c r="DB141" s="100"/>
      <c r="DC141" s="100"/>
      <c r="DD141" s="100"/>
      <c r="DE141" s="100"/>
      <c r="DF141" s="100"/>
      <c r="DG141" s="100"/>
      <c r="DH141" s="100"/>
      <c r="DI141" s="100"/>
      <c r="DJ141" s="100"/>
      <c r="DK141" s="100"/>
    </row>
    <row r="142" spans="2:115">
      <c r="B142" s="100"/>
      <c r="C142" s="316"/>
      <c r="P142" s="100"/>
      <c r="Q142" s="100"/>
      <c r="R142" s="100"/>
      <c r="S142" s="100"/>
      <c r="T142" s="100"/>
      <c r="U142" s="100"/>
      <c r="V142" s="100"/>
      <c r="W142" s="100"/>
      <c r="X142" s="100"/>
      <c r="Y142" s="100"/>
      <c r="Z142" s="100"/>
      <c r="AA142" s="100"/>
      <c r="AB142" s="100"/>
      <c r="AC142" s="100"/>
      <c r="AD142" s="100"/>
      <c r="AE142" s="100"/>
      <c r="AF142" s="100"/>
      <c r="AG142" s="100"/>
      <c r="AH142" s="100"/>
      <c r="AI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c r="BL142" s="100"/>
      <c r="BM142" s="100"/>
      <c r="BN142" s="100"/>
      <c r="BO142" s="100"/>
      <c r="BP142" s="100"/>
      <c r="BQ142" s="100"/>
      <c r="BR142" s="100"/>
      <c r="BS142" s="100"/>
      <c r="BT142" s="100"/>
      <c r="BU142" s="100"/>
      <c r="BV142" s="100"/>
      <c r="BW142" s="100"/>
      <c r="BX142" s="100"/>
      <c r="BY142" s="100"/>
      <c r="BZ142" s="100"/>
      <c r="CA142" s="100"/>
      <c r="CB142" s="100"/>
      <c r="CC142" s="100"/>
      <c r="CD142" s="100"/>
      <c r="CE142" s="100"/>
      <c r="CF142" s="100"/>
      <c r="CG142" s="100"/>
      <c r="CH142" s="100"/>
      <c r="CI142" s="100"/>
      <c r="CJ142" s="100"/>
      <c r="CK142" s="100"/>
      <c r="CL142" s="100"/>
      <c r="CM142" s="100"/>
      <c r="CN142" s="100"/>
      <c r="CO142" s="100"/>
      <c r="CP142" s="100"/>
      <c r="CQ142" s="100"/>
      <c r="CR142" s="100"/>
      <c r="CS142" s="100"/>
      <c r="CT142" s="100"/>
      <c r="CU142" s="100"/>
      <c r="CV142" s="100"/>
      <c r="CW142" s="100"/>
      <c r="CX142" s="100"/>
      <c r="CY142" s="100"/>
      <c r="CZ142" s="100"/>
      <c r="DA142" s="100"/>
      <c r="DB142" s="100"/>
      <c r="DC142" s="100"/>
      <c r="DD142" s="100"/>
      <c r="DE142" s="100"/>
      <c r="DF142" s="100"/>
      <c r="DG142" s="100"/>
      <c r="DH142" s="100"/>
      <c r="DI142" s="100"/>
      <c r="DJ142" s="100"/>
      <c r="DK142" s="100"/>
    </row>
    <row r="143" spans="2:115">
      <c r="B143" s="100"/>
      <c r="C143" s="316"/>
      <c r="P143" s="100"/>
      <c r="Q143" s="100"/>
      <c r="R143" s="100"/>
      <c r="S143" s="100"/>
      <c r="T143" s="100"/>
      <c r="U143" s="100"/>
      <c r="V143" s="100"/>
      <c r="W143" s="100"/>
      <c r="X143" s="100"/>
      <c r="Y143" s="100"/>
      <c r="Z143" s="100"/>
      <c r="AA143" s="100"/>
      <c r="AB143" s="100"/>
      <c r="AC143" s="100"/>
      <c r="AD143" s="100"/>
      <c r="AE143" s="100"/>
      <c r="AF143" s="100"/>
      <c r="AG143" s="100"/>
      <c r="AH143" s="100"/>
      <c r="AI143" s="100"/>
      <c r="AN143" s="100"/>
      <c r="AO143" s="100"/>
      <c r="AP143" s="100"/>
      <c r="AQ143" s="100"/>
      <c r="AR143" s="100"/>
      <c r="AS143" s="100"/>
      <c r="AT143" s="100"/>
      <c r="AU143" s="100"/>
      <c r="AV143" s="100"/>
      <c r="AW143" s="100"/>
      <c r="AX143" s="100"/>
      <c r="AY143" s="100"/>
      <c r="AZ143" s="100"/>
      <c r="BA143" s="100"/>
      <c r="BB143" s="100"/>
      <c r="BC143" s="100"/>
      <c r="BD143" s="100"/>
      <c r="BE143" s="100"/>
      <c r="BF143" s="100"/>
      <c r="BG143" s="100"/>
      <c r="BH143" s="100"/>
      <c r="BI143" s="100"/>
      <c r="BJ143" s="100"/>
      <c r="BK143" s="100"/>
      <c r="BL143" s="100"/>
      <c r="BM143" s="100"/>
      <c r="BN143" s="100"/>
      <c r="BO143" s="100"/>
      <c r="BP143" s="100"/>
      <c r="BQ143" s="100"/>
      <c r="BR143" s="100"/>
      <c r="BS143" s="100"/>
      <c r="BT143" s="100"/>
      <c r="BU143" s="100"/>
      <c r="BV143" s="100"/>
      <c r="BW143" s="100"/>
      <c r="BX143" s="100"/>
      <c r="BY143" s="100"/>
      <c r="BZ143" s="100"/>
      <c r="CA143" s="100"/>
      <c r="CB143" s="100"/>
      <c r="CC143" s="100"/>
      <c r="CD143" s="100"/>
      <c r="CE143" s="100"/>
      <c r="CF143" s="100"/>
      <c r="CG143" s="100"/>
      <c r="CH143" s="100"/>
      <c r="CI143" s="100"/>
      <c r="CJ143" s="100"/>
      <c r="CK143" s="100"/>
      <c r="CL143" s="100"/>
      <c r="CM143" s="100"/>
      <c r="CN143" s="100"/>
      <c r="CO143" s="100"/>
      <c r="CP143" s="100"/>
      <c r="CQ143" s="100"/>
      <c r="CR143" s="100"/>
      <c r="CS143" s="100"/>
      <c r="CT143" s="100"/>
      <c r="CU143" s="100"/>
      <c r="CV143" s="100"/>
      <c r="CW143" s="100"/>
      <c r="CX143" s="100"/>
      <c r="CY143" s="100"/>
      <c r="CZ143" s="100"/>
      <c r="DA143" s="100"/>
      <c r="DB143" s="100"/>
      <c r="DC143" s="100"/>
      <c r="DD143" s="100"/>
      <c r="DE143" s="100"/>
      <c r="DF143" s="100"/>
      <c r="DG143" s="100"/>
      <c r="DH143" s="100"/>
      <c r="DI143" s="100"/>
      <c r="DJ143" s="100"/>
      <c r="DK143" s="100"/>
    </row>
    <row r="144" spans="2:115">
      <c r="B144" s="100"/>
      <c r="C144" s="316"/>
      <c r="P144" s="100"/>
      <c r="Q144" s="100"/>
      <c r="R144" s="100"/>
      <c r="S144" s="100"/>
      <c r="T144" s="100"/>
      <c r="U144" s="100"/>
      <c r="V144" s="100"/>
      <c r="W144" s="100"/>
      <c r="X144" s="100"/>
      <c r="Y144" s="100"/>
      <c r="Z144" s="100"/>
      <c r="AA144" s="100"/>
      <c r="AB144" s="100"/>
      <c r="AC144" s="100"/>
      <c r="AD144" s="100"/>
      <c r="AE144" s="100"/>
      <c r="AF144" s="100"/>
      <c r="AG144" s="100"/>
      <c r="AH144" s="100"/>
      <c r="AI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c r="BI144" s="100"/>
      <c r="BJ144" s="100"/>
      <c r="BK144" s="100"/>
      <c r="BL144" s="100"/>
      <c r="BM144" s="100"/>
      <c r="BN144" s="100"/>
      <c r="BO144" s="100"/>
      <c r="BP144" s="100"/>
      <c r="BQ144" s="100"/>
      <c r="BR144" s="100"/>
      <c r="BS144" s="100"/>
      <c r="BT144" s="100"/>
      <c r="BU144" s="100"/>
      <c r="BV144" s="100"/>
      <c r="BW144" s="100"/>
      <c r="BX144" s="100"/>
      <c r="BY144" s="100"/>
      <c r="BZ144" s="100"/>
      <c r="CA144" s="100"/>
      <c r="CB144" s="100"/>
      <c r="CC144" s="100"/>
      <c r="CD144" s="100"/>
      <c r="CE144" s="100"/>
      <c r="CF144" s="100"/>
      <c r="CG144" s="100"/>
      <c r="CH144" s="100"/>
      <c r="CI144" s="100"/>
      <c r="CJ144" s="100"/>
      <c r="CK144" s="100"/>
      <c r="CL144" s="100"/>
      <c r="CM144" s="100"/>
      <c r="CN144" s="100"/>
      <c r="CO144" s="100"/>
      <c r="CP144" s="100"/>
      <c r="CQ144" s="100"/>
      <c r="CR144" s="100"/>
      <c r="CS144" s="100"/>
      <c r="CT144" s="100"/>
      <c r="CU144" s="100"/>
      <c r="CV144" s="100"/>
      <c r="CW144" s="100"/>
      <c r="CX144" s="100"/>
      <c r="CY144" s="100"/>
      <c r="CZ144" s="100"/>
      <c r="DA144" s="100"/>
      <c r="DB144" s="100"/>
      <c r="DC144" s="100"/>
      <c r="DD144" s="100"/>
      <c r="DE144" s="100"/>
      <c r="DF144" s="100"/>
      <c r="DG144" s="100"/>
      <c r="DH144" s="100"/>
      <c r="DI144" s="100"/>
      <c r="DJ144" s="100"/>
      <c r="DK144" s="100"/>
    </row>
    <row r="145" spans="2:115">
      <c r="B145" s="100"/>
      <c r="C145" s="316"/>
      <c r="P145" s="100"/>
      <c r="Q145" s="100"/>
      <c r="R145" s="100"/>
      <c r="S145" s="100"/>
      <c r="T145" s="100"/>
      <c r="U145" s="100"/>
      <c r="V145" s="100"/>
      <c r="W145" s="100"/>
      <c r="X145" s="100"/>
      <c r="Y145" s="100"/>
      <c r="Z145" s="100"/>
      <c r="AA145" s="100"/>
      <c r="AB145" s="100"/>
      <c r="AC145" s="100"/>
      <c r="AD145" s="100"/>
      <c r="AE145" s="100"/>
      <c r="AF145" s="100"/>
      <c r="AG145" s="100"/>
      <c r="AH145" s="100"/>
      <c r="AI145" s="100"/>
      <c r="AN145" s="100"/>
      <c r="AO145" s="100"/>
      <c r="AP145" s="100"/>
      <c r="AQ145" s="100"/>
      <c r="AR145" s="100"/>
      <c r="AS145" s="100"/>
      <c r="AT145" s="100"/>
      <c r="AU145" s="100"/>
      <c r="AV145" s="100"/>
      <c r="AW145" s="100"/>
      <c r="AX145" s="100"/>
      <c r="AY145" s="100"/>
      <c r="AZ145" s="100"/>
      <c r="BA145" s="100"/>
      <c r="BB145" s="100"/>
      <c r="BC145" s="100"/>
      <c r="BD145" s="100"/>
      <c r="BE145" s="100"/>
      <c r="BF145" s="100"/>
      <c r="BG145" s="100"/>
      <c r="BH145" s="100"/>
      <c r="BI145" s="100"/>
      <c r="BJ145" s="100"/>
      <c r="BK145" s="100"/>
      <c r="BL145" s="100"/>
      <c r="BM145" s="100"/>
      <c r="BN145" s="100"/>
      <c r="BO145" s="100"/>
      <c r="BP145" s="100"/>
      <c r="BQ145" s="100"/>
      <c r="BR145" s="100"/>
      <c r="BS145" s="100"/>
      <c r="BT145" s="100"/>
      <c r="BU145" s="100"/>
      <c r="BV145" s="100"/>
      <c r="BW145" s="100"/>
      <c r="BX145" s="100"/>
      <c r="BY145" s="100"/>
      <c r="BZ145" s="100"/>
      <c r="CA145" s="100"/>
      <c r="CB145" s="100"/>
      <c r="CC145" s="100"/>
      <c r="CD145" s="100"/>
      <c r="CE145" s="100"/>
      <c r="CF145" s="100"/>
      <c r="CG145" s="100"/>
      <c r="CH145" s="100"/>
      <c r="CI145" s="100"/>
      <c r="CJ145" s="100"/>
      <c r="CK145" s="100"/>
      <c r="CL145" s="100"/>
      <c r="CM145" s="100"/>
      <c r="CN145" s="100"/>
      <c r="CO145" s="100"/>
      <c r="CP145" s="100"/>
      <c r="CQ145" s="100"/>
      <c r="CR145" s="100"/>
      <c r="CS145" s="100"/>
      <c r="CT145" s="100"/>
      <c r="CU145" s="100"/>
      <c r="CV145" s="100"/>
      <c r="CW145" s="100"/>
      <c r="CX145" s="100"/>
      <c r="CY145" s="100"/>
      <c r="CZ145" s="100"/>
      <c r="DA145" s="100"/>
      <c r="DB145" s="100"/>
      <c r="DC145" s="100"/>
      <c r="DD145" s="100"/>
      <c r="DE145" s="100"/>
      <c r="DF145" s="100"/>
      <c r="DG145" s="100"/>
      <c r="DH145" s="100"/>
      <c r="DI145" s="100"/>
      <c r="DJ145" s="100"/>
      <c r="DK145" s="100"/>
    </row>
    <row r="146" spans="2:115">
      <c r="B146" s="100"/>
      <c r="C146" s="316"/>
      <c r="P146" s="100"/>
      <c r="Q146" s="100"/>
      <c r="R146" s="100"/>
      <c r="S146" s="100"/>
      <c r="T146" s="100"/>
      <c r="U146" s="100"/>
      <c r="V146" s="100"/>
      <c r="W146" s="100"/>
      <c r="X146" s="100"/>
      <c r="Y146" s="100"/>
      <c r="Z146" s="100"/>
      <c r="AA146" s="100"/>
      <c r="AB146" s="100"/>
      <c r="AC146" s="100"/>
      <c r="AD146" s="100"/>
      <c r="AE146" s="100"/>
      <c r="AF146" s="100"/>
      <c r="AG146" s="100"/>
      <c r="AH146" s="100"/>
      <c r="AI146" s="100"/>
      <c r="AN146" s="100"/>
      <c r="AO146" s="100"/>
      <c r="AP146" s="100"/>
      <c r="AQ146" s="100"/>
      <c r="AR146" s="100"/>
      <c r="AS146" s="100"/>
      <c r="AT146" s="100"/>
      <c r="AU146" s="100"/>
      <c r="AV146" s="100"/>
      <c r="AW146" s="100"/>
      <c r="AX146" s="100"/>
      <c r="AY146" s="100"/>
      <c r="AZ146" s="100"/>
      <c r="BA146" s="100"/>
      <c r="BB146" s="100"/>
      <c r="BC146" s="100"/>
      <c r="BD146" s="100"/>
      <c r="BE146" s="100"/>
      <c r="BF146" s="100"/>
      <c r="BG146" s="100"/>
      <c r="BH146" s="100"/>
      <c r="BI146" s="100"/>
      <c r="BJ146" s="100"/>
      <c r="BK146" s="100"/>
      <c r="BL146" s="100"/>
      <c r="BM146" s="100"/>
      <c r="BN146" s="100"/>
      <c r="BO146" s="100"/>
      <c r="BP146" s="100"/>
      <c r="BQ146" s="100"/>
      <c r="BR146" s="100"/>
      <c r="BS146" s="100"/>
      <c r="BT146" s="100"/>
      <c r="BU146" s="100"/>
      <c r="BV146" s="100"/>
      <c r="BW146" s="100"/>
      <c r="BX146" s="100"/>
      <c r="BY146" s="100"/>
      <c r="BZ146" s="100"/>
      <c r="CA146" s="100"/>
      <c r="CB146" s="100"/>
      <c r="CC146" s="100"/>
      <c r="CD146" s="100"/>
      <c r="CE146" s="100"/>
      <c r="CF146" s="100"/>
      <c r="CG146" s="100"/>
      <c r="CH146" s="100"/>
      <c r="CI146" s="100"/>
      <c r="CJ146" s="100"/>
      <c r="CK146" s="100"/>
      <c r="CL146" s="100"/>
      <c r="CM146" s="100"/>
      <c r="CN146" s="100"/>
      <c r="CO146" s="100"/>
      <c r="CP146" s="100"/>
      <c r="CQ146" s="100"/>
      <c r="CR146" s="100"/>
      <c r="CS146" s="100"/>
      <c r="CT146" s="100"/>
      <c r="CU146" s="100"/>
      <c r="CV146" s="100"/>
      <c r="CW146" s="100"/>
      <c r="CX146" s="100"/>
      <c r="CY146" s="100"/>
      <c r="CZ146" s="100"/>
      <c r="DA146" s="100"/>
      <c r="DB146" s="100"/>
      <c r="DC146" s="100"/>
      <c r="DD146" s="100"/>
      <c r="DE146" s="100"/>
      <c r="DF146" s="100"/>
      <c r="DG146" s="100"/>
      <c r="DH146" s="100"/>
      <c r="DI146" s="100"/>
      <c r="DJ146" s="100"/>
      <c r="DK146" s="100"/>
    </row>
    <row r="147" spans="2:115">
      <c r="B147" s="100"/>
      <c r="C147" s="316"/>
      <c r="P147" s="100"/>
      <c r="Q147" s="100"/>
      <c r="R147" s="100"/>
      <c r="S147" s="100"/>
      <c r="T147" s="100"/>
      <c r="U147" s="100"/>
      <c r="V147" s="100"/>
      <c r="W147" s="100"/>
      <c r="X147" s="100"/>
      <c r="Y147" s="100"/>
      <c r="Z147" s="100"/>
      <c r="AA147" s="100"/>
      <c r="AB147" s="100"/>
      <c r="AC147" s="100"/>
      <c r="AD147" s="100"/>
      <c r="AE147" s="100"/>
      <c r="AF147" s="100"/>
      <c r="AG147" s="100"/>
      <c r="AH147" s="100"/>
      <c r="AI147" s="100"/>
      <c r="AN147" s="100"/>
      <c r="AO147" s="100"/>
      <c r="AP147" s="100"/>
      <c r="AQ147" s="100"/>
      <c r="AR147" s="100"/>
      <c r="AS147" s="100"/>
      <c r="AT147" s="100"/>
      <c r="AU147" s="100"/>
      <c r="AV147" s="100"/>
      <c r="AW147" s="100"/>
      <c r="AX147" s="100"/>
      <c r="AY147" s="100"/>
      <c r="AZ147" s="100"/>
      <c r="BA147" s="100"/>
      <c r="BB147" s="100"/>
      <c r="BC147" s="100"/>
      <c r="BD147" s="100"/>
      <c r="BE147" s="100"/>
      <c r="BF147" s="100"/>
      <c r="BG147" s="100"/>
      <c r="BH147" s="100"/>
      <c r="BI147" s="100"/>
      <c r="BJ147" s="100"/>
      <c r="BK147" s="100"/>
      <c r="BL147" s="100"/>
      <c r="BM147" s="100"/>
      <c r="BN147" s="100"/>
      <c r="BO147" s="100"/>
      <c r="BP147" s="100"/>
      <c r="BQ147" s="100"/>
      <c r="BR147" s="100"/>
      <c r="BS147" s="100"/>
      <c r="BT147" s="100"/>
      <c r="BU147" s="100"/>
      <c r="BV147" s="100"/>
      <c r="BW147" s="100"/>
      <c r="BX147" s="100"/>
      <c r="BY147" s="100"/>
      <c r="BZ147" s="100"/>
      <c r="CA147" s="100"/>
      <c r="CB147" s="100"/>
      <c r="CC147" s="100"/>
      <c r="CD147" s="100"/>
      <c r="CE147" s="100"/>
      <c r="CF147" s="100"/>
      <c r="CG147" s="100"/>
      <c r="CH147" s="100"/>
      <c r="CI147" s="100"/>
      <c r="CJ147" s="100"/>
      <c r="CK147" s="100"/>
      <c r="CL147" s="100"/>
      <c r="CM147" s="100"/>
      <c r="CN147" s="100"/>
      <c r="CO147" s="100"/>
      <c r="CP147" s="100"/>
      <c r="CQ147" s="100"/>
      <c r="CR147" s="100"/>
      <c r="CS147" s="100"/>
      <c r="CT147" s="100"/>
      <c r="CU147" s="100"/>
      <c r="CV147" s="100"/>
      <c r="CW147" s="100"/>
      <c r="CX147" s="100"/>
      <c r="CY147" s="100"/>
      <c r="CZ147" s="100"/>
      <c r="DA147" s="100"/>
      <c r="DB147" s="100"/>
      <c r="DC147" s="100"/>
      <c r="DD147" s="100"/>
      <c r="DE147" s="100"/>
      <c r="DF147" s="100"/>
      <c r="DG147" s="100"/>
      <c r="DH147" s="100"/>
      <c r="DI147" s="100"/>
      <c r="DJ147" s="100"/>
      <c r="DK147" s="100"/>
    </row>
    <row r="148" spans="2:115">
      <c r="B148" s="100"/>
      <c r="C148" s="316"/>
      <c r="P148" s="100"/>
      <c r="Q148" s="100"/>
      <c r="R148" s="100"/>
      <c r="S148" s="100"/>
      <c r="T148" s="100"/>
      <c r="U148" s="100"/>
      <c r="V148" s="100"/>
      <c r="W148" s="100"/>
      <c r="X148" s="100"/>
      <c r="Y148" s="100"/>
      <c r="Z148" s="100"/>
      <c r="AA148" s="100"/>
      <c r="AB148" s="100"/>
      <c r="AC148" s="100"/>
      <c r="AD148" s="100"/>
      <c r="AE148" s="100"/>
      <c r="AF148" s="100"/>
      <c r="AG148" s="100"/>
      <c r="AH148" s="100"/>
      <c r="AI148" s="100"/>
      <c r="AN148" s="100"/>
      <c r="AO148" s="100"/>
      <c r="AP148" s="100"/>
      <c r="AQ148" s="100"/>
      <c r="AR148" s="100"/>
      <c r="AS148" s="100"/>
      <c r="AT148" s="100"/>
      <c r="AU148" s="100"/>
      <c r="AV148" s="100"/>
      <c r="AW148" s="100"/>
      <c r="AX148" s="100"/>
      <c r="AY148" s="100"/>
      <c r="AZ148" s="100"/>
      <c r="BA148" s="100"/>
      <c r="BB148" s="100"/>
      <c r="BC148" s="100"/>
      <c r="BD148" s="100"/>
      <c r="BE148" s="100"/>
      <c r="BF148" s="100"/>
      <c r="BG148" s="100"/>
      <c r="BH148" s="100"/>
      <c r="BI148" s="100"/>
      <c r="BJ148" s="100"/>
      <c r="BK148" s="100"/>
      <c r="BL148" s="100"/>
      <c r="BM148" s="100"/>
      <c r="BN148" s="100"/>
      <c r="BO148" s="100"/>
      <c r="BP148" s="100"/>
      <c r="BQ148" s="100"/>
      <c r="BR148" s="100"/>
      <c r="BS148" s="100"/>
      <c r="BT148" s="100"/>
      <c r="BU148" s="100"/>
      <c r="BV148" s="100"/>
      <c r="BW148" s="100"/>
      <c r="BX148" s="100"/>
      <c r="BY148" s="100"/>
      <c r="BZ148" s="100"/>
      <c r="CA148" s="100"/>
      <c r="CB148" s="100"/>
      <c r="CC148" s="100"/>
      <c r="CD148" s="100"/>
      <c r="CE148" s="100"/>
      <c r="CF148" s="100"/>
      <c r="CG148" s="100"/>
      <c r="CH148" s="100"/>
      <c r="CI148" s="100"/>
      <c r="CJ148" s="100"/>
      <c r="CK148" s="100"/>
      <c r="CL148" s="100"/>
      <c r="CM148" s="100"/>
      <c r="CN148" s="100"/>
      <c r="CO148" s="100"/>
      <c r="CP148" s="100"/>
      <c r="CQ148" s="100"/>
      <c r="CR148" s="100"/>
      <c r="CS148" s="100"/>
      <c r="CT148" s="100"/>
      <c r="CU148" s="100"/>
      <c r="CV148" s="100"/>
      <c r="CW148" s="100"/>
      <c r="CX148" s="100"/>
      <c r="CY148" s="100"/>
      <c r="CZ148" s="100"/>
      <c r="DA148" s="100"/>
      <c r="DB148" s="100"/>
      <c r="DC148" s="100"/>
      <c r="DD148" s="100"/>
      <c r="DE148" s="100"/>
      <c r="DF148" s="100"/>
      <c r="DG148" s="100"/>
      <c r="DH148" s="100"/>
      <c r="DI148" s="100"/>
      <c r="DJ148" s="100"/>
      <c r="DK148" s="100"/>
    </row>
    <row r="149" spans="2:115">
      <c r="B149" s="100"/>
      <c r="C149" s="316"/>
      <c r="P149" s="100"/>
      <c r="Q149" s="100"/>
      <c r="R149" s="100"/>
      <c r="S149" s="100"/>
      <c r="T149" s="100"/>
      <c r="U149" s="100"/>
      <c r="V149" s="100"/>
      <c r="W149" s="100"/>
      <c r="X149" s="100"/>
      <c r="Y149" s="100"/>
      <c r="Z149" s="100"/>
      <c r="AA149" s="100"/>
      <c r="AB149" s="100"/>
      <c r="AC149" s="100"/>
      <c r="AD149" s="100"/>
      <c r="AE149" s="100"/>
      <c r="AF149" s="100"/>
      <c r="AG149" s="100"/>
      <c r="AH149" s="100"/>
      <c r="AI149" s="100"/>
      <c r="AN149" s="100"/>
      <c r="AO149" s="100"/>
      <c r="AP149" s="100"/>
      <c r="AQ149" s="100"/>
      <c r="AR149" s="100"/>
      <c r="AS149" s="100"/>
      <c r="AT149" s="100"/>
      <c r="AU149" s="100"/>
      <c r="AV149" s="100"/>
      <c r="AW149" s="100"/>
      <c r="AX149" s="100"/>
      <c r="AY149" s="100"/>
      <c r="AZ149" s="100"/>
      <c r="BA149" s="100"/>
      <c r="BB149" s="100"/>
      <c r="BC149" s="100"/>
      <c r="BD149" s="100"/>
      <c r="BE149" s="100"/>
      <c r="BF149" s="100"/>
      <c r="BG149" s="100"/>
      <c r="BH149" s="100"/>
      <c r="BI149" s="100"/>
      <c r="BJ149" s="100"/>
      <c r="BK149" s="100"/>
      <c r="BL149" s="100"/>
      <c r="BM149" s="100"/>
      <c r="BN149" s="100"/>
      <c r="BO149" s="100"/>
      <c r="BP149" s="100"/>
      <c r="BQ149" s="100"/>
      <c r="BR149" s="100"/>
      <c r="BS149" s="100"/>
      <c r="BT149" s="100"/>
      <c r="BU149" s="100"/>
      <c r="BV149" s="100"/>
      <c r="BW149" s="100"/>
      <c r="BX149" s="100"/>
      <c r="BY149" s="100"/>
      <c r="BZ149" s="100"/>
      <c r="CA149" s="100"/>
      <c r="CB149" s="100"/>
      <c r="CC149" s="100"/>
      <c r="CD149" s="100"/>
      <c r="CE149" s="100"/>
      <c r="CF149" s="100"/>
      <c r="CG149" s="100"/>
      <c r="CH149" s="100"/>
      <c r="CI149" s="100"/>
      <c r="CJ149" s="100"/>
      <c r="CK149" s="100"/>
      <c r="CL149" s="100"/>
      <c r="CM149" s="100"/>
      <c r="CN149" s="100"/>
      <c r="CO149" s="100"/>
      <c r="CP149" s="100"/>
      <c r="CQ149" s="100"/>
      <c r="CR149" s="100"/>
      <c r="CS149" s="100"/>
      <c r="CT149" s="100"/>
      <c r="CU149" s="100"/>
      <c r="CV149" s="100"/>
      <c r="CW149" s="100"/>
      <c r="CX149" s="100"/>
      <c r="CY149" s="100"/>
      <c r="CZ149" s="100"/>
      <c r="DA149" s="100"/>
      <c r="DB149" s="100"/>
      <c r="DC149" s="100"/>
      <c r="DD149" s="100"/>
      <c r="DE149" s="100"/>
      <c r="DF149" s="100"/>
      <c r="DG149" s="100"/>
      <c r="DH149" s="100"/>
      <c r="DI149" s="100"/>
      <c r="DJ149" s="100"/>
      <c r="DK149" s="100"/>
    </row>
    <row r="150" spans="2:115">
      <c r="B150" s="100"/>
      <c r="C150" s="316"/>
      <c r="P150" s="100"/>
      <c r="Q150" s="100"/>
      <c r="R150" s="100"/>
      <c r="S150" s="100"/>
      <c r="T150" s="100"/>
      <c r="U150" s="100"/>
      <c r="V150" s="100"/>
      <c r="W150" s="100"/>
      <c r="X150" s="100"/>
      <c r="Y150" s="100"/>
      <c r="Z150" s="100"/>
      <c r="AA150" s="100"/>
      <c r="AB150" s="100"/>
      <c r="AC150" s="100"/>
      <c r="AD150" s="100"/>
      <c r="AE150" s="100"/>
      <c r="AF150" s="100"/>
      <c r="AG150" s="100"/>
      <c r="AH150" s="100"/>
      <c r="AI150" s="100"/>
      <c r="AN150" s="100"/>
      <c r="AO150" s="100"/>
      <c r="AP150" s="100"/>
      <c r="AQ150" s="100"/>
      <c r="AR150" s="100"/>
      <c r="AS150" s="100"/>
      <c r="AT150" s="100"/>
      <c r="AU150" s="100"/>
      <c r="AV150" s="100"/>
      <c r="AW150" s="100"/>
      <c r="AX150" s="100"/>
      <c r="AY150" s="100"/>
      <c r="AZ150" s="100"/>
      <c r="BA150" s="100"/>
      <c r="BB150" s="100"/>
      <c r="BC150" s="100"/>
      <c r="BD150" s="100"/>
      <c r="BE150" s="100"/>
      <c r="BF150" s="100"/>
      <c r="BG150" s="100"/>
      <c r="BH150" s="100"/>
      <c r="BI150" s="100"/>
      <c r="BJ150" s="100"/>
      <c r="BK150" s="100"/>
      <c r="BL150" s="100"/>
      <c r="BM150" s="100"/>
      <c r="BN150" s="100"/>
      <c r="BO150" s="100"/>
      <c r="BP150" s="100"/>
      <c r="BQ150" s="100"/>
      <c r="BR150" s="100"/>
      <c r="BS150" s="100"/>
      <c r="BT150" s="100"/>
      <c r="BU150" s="100"/>
      <c r="BV150" s="100"/>
      <c r="BW150" s="100"/>
      <c r="BX150" s="100"/>
      <c r="BY150" s="100"/>
      <c r="BZ150" s="100"/>
      <c r="CA150" s="100"/>
      <c r="CB150" s="100"/>
      <c r="CC150" s="100"/>
      <c r="CD150" s="100"/>
      <c r="CE150" s="100"/>
      <c r="CF150" s="100"/>
      <c r="CG150" s="100"/>
      <c r="CH150" s="100"/>
      <c r="CI150" s="100"/>
      <c r="CJ150" s="100"/>
      <c r="CK150" s="100"/>
      <c r="CL150" s="100"/>
      <c r="CM150" s="100"/>
      <c r="CN150" s="100"/>
      <c r="CO150" s="100"/>
      <c r="CP150" s="100"/>
      <c r="CQ150" s="100"/>
      <c r="CR150" s="100"/>
      <c r="CS150" s="100"/>
      <c r="CT150" s="100"/>
      <c r="CU150" s="100"/>
      <c r="CV150" s="100"/>
      <c r="CW150" s="100"/>
      <c r="CX150" s="100"/>
      <c r="CY150" s="100"/>
      <c r="CZ150" s="100"/>
      <c r="DA150" s="100"/>
      <c r="DB150" s="100"/>
      <c r="DC150" s="100"/>
      <c r="DD150" s="100"/>
      <c r="DE150" s="100"/>
      <c r="DF150" s="100"/>
      <c r="DG150" s="100"/>
      <c r="DH150" s="100"/>
      <c r="DI150" s="100"/>
      <c r="DJ150" s="100"/>
      <c r="DK150" s="100"/>
    </row>
    <row r="151" spans="2:115">
      <c r="B151" s="100"/>
      <c r="C151" s="316"/>
      <c r="P151" s="100"/>
      <c r="Q151" s="100"/>
      <c r="R151" s="100"/>
      <c r="S151" s="100"/>
      <c r="T151" s="100"/>
      <c r="U151" s="100"/>
      <c r="V151" s="100"/>
      <c r="W151" s="100"/>
      <c r="X151" s="100"/>
      <c r="Y151" s="100"/>
      <c r="Z151" s="100"/>
      <c r="AA151" s="100"/>
      <c r="AB151" s="100"/>
      <c r="AC151" s="100"/>
      <c r="AD151" s="100"/>
      <c r="AE151" s="100"/>
      <c r="AF151" s="100"/>
      <c r="AG151" s="100"/>
      <c r="AH151" s="100"/>
      <c r="AI151" s="100"/>
      <c r="AN151" s="100"/>
      <c r="AO151" s="100"/>
      <c r="AP151" s="100"/>
      <c r="AQ151" s="100"/>
      <c r="AR151" s="100"/>
      <c r="AS151" s="100"/>
      <c r="AT151" s="100"/>
      <c r="AU151" s="100"/>
      <c r="AV151" s="100"/>
      <c r="AW151" s="100"/>
      <c r="AX151" s="100"/>
      <c r="AY151" s="100"/>
      <c r="AZ151" s="100"/>
      <c r="BA151" s="100"/>
      <c r="BB151" s="100"/>
      <c r="BC151" s="100"/>
      <c r="BD151" s="100"/>
      <c r="BE151" s="100"/>
      <c r="BF151" s="100"/>
      <c r="BG151" s="100"/>
      <c r="BH151" s="100"/>
      <c r="BI151" s="100"/>
      <c r="BJ151" s="100"/>
      <c r="BK151" s="100"/>
      <c r="BL151" s="100"/>
      <c r="BM151" s="100"/>
      <c r="BN151" s="100"/>
      <c r="BO151" s="100"/>
      <c r="BP151" s="100"/>
      <c r="BQ151" s="100"/>
      <c r="BR151" s="100"/>
      <c r="BS151" s="100"/>
      <c r="BT151" s="100"/>
      <c r="BU151" s="100"/>
      <c r="BV151" s="100"/>
      <c r="BW151" s="100"/>
      <c r="BX151" s="100"/>
      <c r="BY151" s="100"/>
      <c r="BZ151" s="100"/>
      <c r="CA151" s="100"/>
      <c r="CB151" s="100"/>
      <c r="CC151" s="100"/>
      <c r="CD151" s="100"/>
      <c r="CE151" s="100"/>
      <c r="CF151" s="100"/>
      <c r="CG151" s="100"/>
      <c r="CH151" s="100"/>
      <c r="CI151" s="100"/>
      <c r="CJ151" s="100"/>
      <c r="CK151" s="100"/>
      <c r="CL151" s="100"/>
      <c r="CM151" s="100"/>
      <c r="CN151" s="100"/>
      <c r="CO151" s="100"/>
      <c r="CP151" s="100"/>
      <c r="CQ151" s="100"/>
      <c r="CR151" s="100"/>
      <c r="CS151" s="100"/>
      <c r="CT151" s="100"/>
      <c r="CU151" s="100"/>
      <c r="CV151" s="100"/>
      <c r="CW151" s="100"/>
      <c r="CX151" s="100"/>
      <c r="CY151" s="100"/>
      <c r="CZ151" s="100"/>
      <c r="DA151" s="100"/>
      <c r="DB151" s="100"/>
      <c r="DC151" s="100"/>
      <c r="DD151" s="100"/>
      <c r="DE151" s="100"/>
      <c r="DF151" s="100"/>
      <c r="DG151" s="100"/>
      <c r="DH151" s="100"/>
      <c r="DI151" s="100"/>
      <c r="DJ151" s="100"/>
      <c r="DK151" s="100"/>
    </row>
    <row r="152" spans="2:115">
      <c r="B152" s="100"/>
      <c r="C152" s="316"/>
      <c r="P152" s="100"/>
      <c r="Q152" s="100"/>
      <c r="R152" s="100"/>
      <c r="S152" s="100"/>
      <c r="T152" s="100"/>
      <c r="U152" s="100"/>
      <c r="V152" s="100"/>
      <c r="W152" s="100"/>
      <c r="X152" s="100"/>
      <c r="Y152" s="100"/>
      <c r="Z152" s="100"/>
      <c r="AA152" s="100"/>
      <c r="AB152" s="100"/>
      <c r="AC152" s="100"/>
      <c r="AD152" s="100"/>
      <c r="AE152" s="100"/>
      <c r="AF152" s="100"/>
      <c r="AG152" s="100"/>
      <c r="AH152" s="100"/>
      <c r="AI152" s="100"/>
      <c r="AN152" s="100"/>
      <c r="AO152" s="100"/>
      <c r="AP152" s="100"/>
      <c r="AQ152" s="100"/>
      <c r="AR152" s="100"/>
      <c r="AS152" s="100"/>
      <c r="AT152" s="100"/>
      <c r="AU152" s="100"/>
      <c r="AV152" s="100"/>
      <c r="AW152" s="100"/>
      <c r="AX152" s="100"/>
      <c r="AY152" s="100"/>
      <c r="AZ152" s="100"/>
      <c r="BA152" s="100"/>
      <c r="BB152" s="100"/>
      <c r="BC152" s="100"/>
      <c r="BD152" s="100"/>
      <c r="BE152" s="100"/>
      <c r="BF152" s="100"/>
      <c r="BG152" s="100"/>
      <c r="BH152" s="100"/>
      <c r="BI152" s="100"/>
      <c r="BJ152" s="100"/>
      <c r="BK152" s="100"/>
      <c r="BL152" s="100"/>
      <c r="BM152" s="100"/>
      <c r="BN152" s="100"/>
      <c r="BO152" s="100"/>
      <c r="BP152" s="100"/>
      <c r="BQ152" s="100"/>
      <c r="BR152" s="100"/>
      <c r="BS152" s="100"/>
      <c r="BT152" s="100"/>
      <c r="BU152" s="100"/>
      <c r="BV152" s="100"/>
      <c r="BW152" s="100"/>
      <c r="BX152" s="100"/>
      <c r="BY152" s="100"/>
      <c r="BZ152" s="100"/>
      <c r="CA152" s="100"/>
      <c r="CB152" s="100"/>
      <c r="CC152" s="100"/>
      <c r="CD152" s="100"/>
      <c r="CE152" s="100"/>
      <c r="CF152" s="100"/>
      <c r="CG152" s="100"/>
      <c r="CH152" s="100"/>
      <c r="CI152" s="100"/>
      <c r="CJ152" s="100"/>
      <c r="CK152" s="100"/>
      <c r="CL152" s="100"/>
      <c r="CM152" s="100"/>
      <c r="CN152" s="100"/>
      <c r="CO152" s="100"/>
      <c r="CP152" s="100"/>
      <c r="CQ152" s="100"/>
      <c r="CR152" s="100"/>
      <c r="CS152" s="100"/>
      <c r="CT152" s="100"/>
      <c r="CU152" s="100"/>
      <c r="CV152" s="100"/>
      <c r="CW152" s="100"/>
      <c r="CX152" s="100"/>
      <c r="CY152" s="100"/>
      <c r="CZ152" s="100"/>
      <c r="DA152" s="100"/>
      <c r="DB152" s="100"/>
      <c r="DC152" s="100"/>
      <c r="DD152" s="100"/>
      <c r="DE152" s="100"/>
      <c r="DF152" s="100"/>
      <c r="DG152" s="100"/>
      <c r="DH152" s="100"/>
      <c r="DI152" s="100"/>
      <c r="DJ152" s="100"/>
      <c r="DK152" s="100"/>
    </row>
    <row r="153" spans="2:115">
      <c r="B153" s="100"/>
      <c r="C153" s="316"/>
      <c r="P153" s="100"/>
      <c r="Q153" s="100"/>
      <c r="R153" s="100"/>
      <c r="S153" s="100"/>
      <c r="T153" s="100"/>
      <c r="U153" s="100"/>
      <c r="V153" s="100"/>
      <c r="W153" s="100"/>
      <c r="X153" s="100"/>
      <c r="Y153" s="100"/>
      <c r="Z153" s="100"/>
      <c r="AA153" s="100"/>
      <c r="AB153" s="100"/>
      <c r="AC153" s="100"/>
      <c r="AD153" s="100"/>
      <c r="AE153" s="100"/>
      <c r="AF153" s="100"/>
      <c r="AG153" s="100"/>
      <c r="AH153" s="100"/>
      <c r="AI153" s="100"/>
      <c r="AN153" s="100"/>
      <c r="AO153" s="100"/>
      <c r="AP153" s="100"/>
      <c r="AQ153" s="100"/>
      <c r="AR153" s="100"/>
      <c r="AS153" s="100"/>
      <c r="AT153" s="100"/>
      <c r="AU153" s="100"/>
      <c r="AV153" s="100"/>
      <c r="AW153" s="100"/>
      <c r="AX153" s="100"/>
      <c r="AY153" s="100"/>
      <c r="AZ153" s="100"/>
      <c r="BA153" s="100"/>
      <c r="BB153" s="100"/>
      <c r="BC153" s="100"/>
      <c r="BD153" s="100"/>
      <c r="BE153" s="100"/>
      <c r="BF153" s="100"/>
      <c r="BG153" s="100"/>
      <c r="BH153" s="100"/>
      <c r="BI153" s="100"/>
      <c r="BJ153" s="100"/>
      <c r="BK153" s="100"/>
      <c r="BL153" s="100"/>
      <c r="BM153" s="100"/>
      <c r="BN153" s="100"/>
      <c r="BO153" s="100"/>
      <c r="BP153" s="100"/>
      <c r="BQ153" s="100"/>
      <c r="BR153" s="100"/>
      <c r="BS153" s="100"/>
      <c r="BT153" s="100"/>
      <c r="BU153" s="100"/>
      <c r="BV153" s="100"/>
      <c r="BW153" s="100"/>
      <c r="BX153" s="100"/>
      <c r="BY153" s="100"/>
      <c r="BZ153" s="100"/>
      <c r="CA153" s="100"/>
      <c r="CB153" s="100"/>
      <c r="CC153" s="100"/>
      <c r="CD153" s="100"/>
      <c r="CE153" s="100"/>
      <c r="CF153" s="100"/>
      <c r="CG153" s="100"/>
      <c r="CH153" s="100"/>
      <c r="CI153" s="100"/>
      <c r="CJ153" s="100"/>
      <c r="CK153" s="100"/>
      <c r="CL153" s="100"/>
      <c r="CM153" s="100"/>
      <c r="CN153" s="100"/>
      <c r="CO153" s="100"/>
      <c r="CP153" s="100"/>
      <c r="CQ153" s="100"/>
      <c r="CR153" s="100"/>
      <c r="CS153" s="100"/>
      <c r="CT153" s="100"/>
      <c r="CU153" s="100"/>
      <c r="CV153" s="100"/>
      <c r="CW153" s="100"/>
      <c r="CX153" s="100"/>
      <c r="CY153" s="100"/>
      <c r="CZ153" s="100"/>
      <c r="DA153" s="100"/>
      <c r="DB153" s="100"/>
      <c r="DC153" s="100"/>
      <c r="DD153" s="100"/>
      <c r="DE153" s="100"/>
      <c r="DF153" s="100"/>
      <c r="DG153" s="100"/>
      <c r="DH153" s="100"/>
      <c r="DI153" s="100"/>
      <c r="DJ153" s="100"/>
      <c r="DK153" s="100"/>
    </row>
    <row r="154" spans="2:115">
      <c r="B154" s="100"/>
      <c r="C154" s="316"/>
      <c r="P154" s="100"/>
      <c r="Q154" s="100"/>
      <c r="R154" s="100"/>
      <c r="S154" s="100"/>
      <c r="T154" s="100"/>
      <c r="U154" s="100"/>
      <c r="V154" s="100"/>
      <c r="W154" s="100"/>
      <c r="X154" s="100"/>
      <c r="Y154" s="100"/>
      <c r="Z154" s="100"/>
      <c r="AA154" s="100"/>
      <c r="AB154" s="100"/>
      <c r="AC154" s="100"/>
      <c r="AD154" s="100"/>
      <c r="AE154" s="100"/>
      <c r="AF154" s="100"/>
      <c r="AG154" s="100"/>
      <c r="AH154" s="100"/>
      <c r="AI154" s="100"/>
      <c r="AN154" s="100"/>
      <c r="AO154" s="100"/>
      <c r="AP154" s="100"/>
      <c r="AQ154" s="100"/>
      <c r="AR154" s="100"/>
      <c r="AS154" s="100"/>
      <c r="AT154" s="100"/>
      <c r="AU154" s="100"/>
      <c r="AV154" s="100"/>
      <c r="AW154" s="100"/>
      <c r="AX154" s="100"/>
      <c r="AY154" s="100"/>
      <c r="AZ154" s="100"/>
      <c r="BA154" s="100"/>
      <c r="BB154" s="100"/>
      <c r="BC154" s="100"/>
      <c r="BD154" s="100"/>
      <c r="BE154" s="100"/>
      <c r="BF154" s="100"/>
      <c r="BG154" s="100"/>
      <c r="BH154" s="100"/>
      <c r="BI154" s="100"/>
      <c r="BJ154" s="100"/>
      <c r="BK154" s="100"/>
      <c r="BL154" s="100"/>
      <c r="BM154" s="100"/>
      <c r="BN154" s="100"/>
      <c r="BO154" s="100"/>
      <c r="BP154" s="100"/>
      <c r="BQ154" s="100"/>
      <c r="BR154" s="100"/>
      <c r="BS154" s="100"/>
      <c r="BT154" s="100"/>
      <c r="BU154" s="100"/>
      <c r="BV154" s="100"/>
      <c r="BW154" s="100"/>
      <c r="BX154" s="100"/>
      <c r="BY154" s="100"/>
      <c r="BZ154" s="100"/>
      <c r="CA154" s="100"/>
      <c r="CB154" s="100"/>
      <c r="CC154" s="100"/>
      <c r="CD154" s="100"/>
      <c r="CE154" s="100"/>
      <c r="CF154" s="100"/>
      <c r="CG154" s="100"/>
      <c r="CH154" s="100"/>
      <c r="CI154" s="100"/>
      <c r="CJ154" s="100"/>
      <c r="CK154" s="100"/>
      <c r="CL154" s="100"/>
      <c r="CM154" s="100"/>
      <c r="CN154" s="100"/>
      <c r="CO154" s="100"/>
      <c r="CP154" s="100"/>
      <c r="CQ154" s="100"/>
      <c r="CR154" s="100"/>
      <c r="CS154" s="100"/>
      <c r="CT154" s="100"/>
      <c r="CU154" s="100"/>
      <c r="CV154" s="100"/>
      <c r="CW154" s="100"/>
      <c r="CX154" s="100"/>
      <c r="CY154" s="100"/>
      <c r="CZ154" s="100"/>
      <c r="DA154" s="100"/>
      <c r="DB154" s="100"/>
      <c r="DC154" s="100"/>
      <c r="DD154" s="100"/>
      <c r="DE154" s="100"/>
      <c r="DF154" s="100"/>
      <c r="DG154" s="100"/>
      <c r="DH154" s="100"/>
      <c r="DI154" s="100"/>
      <c r="DJ154" s="100"/>
      <c r="DK154" s="100"/>
    </row>
    <row r="155" spans="2:115">
      <c r="B155" s="100"/>
      <c r="C155" s="316"/>
      <c r="P155" s="100"/>
      <c r="Q155" s="100"/>
      <c r="R155" s="100"/>
      <c r="S155" s="100"/>
      <c r="T155" s="100"/>
      <c r="U155" s="100"/>
      <c r="V155" s="100"/>
      <c r="W155" s="100"/>
      <c r="X155" s="100"/>
      <c r="Y155" s="100"/>
      <c r="Z155" s="100"/>
      <c r="AA155" s="100"/>
      <c r="AB155" s="100"/>
      <c r="AC155" s="100"/>
      <c r="AD155" s="100"/>
      <c r="AE155" s="100"/>
      <c r="AF155" s="100"/>
      <c r="AG155" s="100"/>
      <c r="AH155" s="100"/>
      <c r="AI155" s="100"/>
      <c r="AN155" s="100"/>
      <c r="AO155" s="100"/>
      <c r="AP155" s="100"/>
      <c r="AQ155" s="100"/>
      <c r="AR155" s="100"/>
      <c r="AS155" s="100"/>
      <c r="AT155" s="100"/>
      <c r="AU155" s="100"/>
      <c r="AV155" s="100"/>
      <c r="AW155" s="100"/>
      <c r="AX155" s="100"/>
      <c r="AY155" s="100"/>
      <c r="AZ155" s="100"/>
      <c r="BA155" s="100"/>
      <c r="BB155" s="100"/>
      <c r="BC155" s="100"/>
      <c r="BD155" s="100"/>
      <c r="BE155" s="100"/>
      <c r="BF155" s="100"/>
      <c r="BG155" s="100"/>
      <c r="BH155" s="100"/>
      <c r="BI155" s="100"/>
      <c r="BJ155" s="100"/>
      <c r="BK155" s="100"/>
      <c r="BL155" s="100"/>
      <c r="BM155" s="100"/>
      <c r="BN155" s="100"/>
      <c r="BO155" s="100"/>
      <c r="BP155" s="100"/>
      <c r="BQ155" s="100"/>
      <c r="BR155" s="100"/>
      <c r="BS155" s="100"/>
      <c r="BT155" s="100"/>
      <c r="BU155" s="100"/>
      <c r="BV155" s="100"/>
      <c r="BW155" s="100"/>
      <c r="BX155" s="100"/>
      <c r="BY155" s="100"/>
      <c r="BZ155" s="100"/>
      <c r="CA155" s="100"/>
      <c r="CB155" s="100"/>
      <c r="CC155" s="100"/>
      <c r="CD155" s="100"/>
      <c r="CE155" s="100"/>
      <c r="CF155" s="100"/>
      <c r="CG155" s="100"/>
      <c r="CH155" s="100"/>
      <c r="CI155" s="100"/>
      <c r="CJ155" s="100"/>
      <c r="CK155" s="100"/>
      <c r="CL155" s="100"/>
      <c r="CM155" s="100"/>
      <c r="CN155" s="100"/>
      <c r="CO155" s="100"/>
      <c r="CP155" s="100"/>
      <c r="CQ155" s="100"/>
      <c r="CR155" s="100"/>
      <c r="CS155" s="100"/>
      <c r="CT155" s="100"/>
      <c r="CU155" s="100"/>
      <c r="CV155" s="100"/>
      <c r="CW155" s="100"/>
      <c r="CX155" s="100"/>
      <c r="CY155" s="100"/>
      <c r="CZ155" s="100"/>
      <c r="DA155" s="100"/>
      <c r="DB155" s="100"/>
      <c r="DC155" s="100"/>
      <c r="DD155" s="100"/>
      <c r="DE155" s="100"/>
      <c r="DF155" s="100"/>
      <c r="DG155" s="100"/>
      <c r="DH155" s="100"/>
      <c r="DI155" s="100"/>
      <c r="DJ155" s="100"/>
      <c r="DK155" s="100"/>
    </row>
    <row r="156" spans="2:115">
      <c r="B156" s="100"/>
      <c r="C156" s="316"/>
      <c r="P156" s="100"/>
      <c r="Q156" s="100"/>
      <c r="R156" s="100"/>
      <c r="S156" s="100"/>
      <c r="T156" s="100"/>
      <c r="U156" s="100"/>
      <c r="V156" s="100"/>
      <c r="W156" s="100"/>
      <c r="X156" s="100"/>
      <c r="Y156" s="100"/>
      <c r="Z156" s="100"/>
      <c r="AA156" s="100"/>
      <c r="AB156" s="100"/>
      <c r="AC156" s="100"/>
      <c r="AD156" s="100"/>
      <c r="AE156" s="100"/>
      <c r="AF156" s="100"/>
      <c r="AG156" s="100"/>
      <c r="AH156" s="100"/>
      <c r="AI156" s="100"/>
      <c r="AN156" s="100"/>
      <c r="AO156" s="100"/>
      <c r="AP156" s="100"/>
      <c r="AQ156" s="100"/>
      <c r="AR156" s="100"/>
      <c r="AS156" s="100"/>
      <c r="AT156" s="100"/>
      <c r="AU156" s="100"/>
      <c r="AV156" s="100"/>
      <c r="AW156" s="100"/>
      <c r="AX156" s="100"/>
      <c r="AY156" s="100"/>
      <c r="AZ156" s="100"/>
      <c r="BA156" s="100"/>
      <c r="BB156" s="100"/>
      <c r="BC156" s="100"/>
      <c r="BD156" s="100"/>
      <c r="BE156" s="100"/>
      <c r="BF156" s="100"/>
      <c r="BG156" s="100"/>
      <c r="BH156" s="100"/>
      <c r="BI156" s="100"/>
      <c r="BJ156" s="100"/>
      <c r="BK156" s="100"/>
      <c r="BL156" s="100"/>
      <c r="BM156" s="100"/>
      <c r="BN156" s="100"/>
      <c r="BO156" s="100"/>
      <c r="BP156" s="100"/>
      <c r="BQ156" s="100"/>
      <c r="BR156" s="100"/>
      <c r="BS156" s="100"/>
      <c r="BT156" s="100"/>
      <c r="BU156" s="100"/>
      <c r="BV156" s="100"/>
      <c r="BW156" s="100"/>
      <c r="BX156" s="100"/>
      <c r="BY156" s="100"/>
      <c r="BZ156" s="100"/>
      <c r="CA156" s="100"/>
      <c r="CB156" s="100"/>
      <c r="CC156" s="100"/>
      <c r="CD156" s="100"/>
      <c r="CE156" s="100"/>
      <c r="CF156" s="100"/>
      <c r="CG156" s="100"/>
      <c r="CH156" s="100"/>
      <c r="CI156" s="100"/>
      <c r="CJ156" s="100"/>
      <c r="CK156" s="100"/>
      <c r="CL156" s="100"/>
      <c r="CM156" s="100"/>
      <c r="CN156" s="100"/>
      <c r="CO156" s="100"/>
      <c r="CP156" s="100"/>
      <c r="CQ156" s="100"/>
      <c r="CR156" s="100"/>
      <c r="CS156" s="100"/>
      <c r="CT156" s="100"/>
      <c r="CU156" s="100"/>
      <c r="CV156" s="100"/>
      <c r="CW156" s="100"/>
      <c r="CX156" s="100"/>
      <c r="CY156" s="100"/>
      <c r="CZ156" s="100"/>
      <c r="DA156" s="100"/>
      <c r="DB156" s="100"/>
      <c r="DC156" s="100"/>
      <c r="DD156" s="100"/>
      <c r="DE156" s="100"/>
      <c r="DF156" s="100"/>
      <c r="DG156" s="100"/>
      <c r="DH156" s="100"/>
      <c r="DI156" s="100"/>
      <c r="DJ156" s="100"/>
      <c r="DK156" s="100"/>
    </row>
    <row r="157" spans="2:115">
      <c r="B157" s="100"/>
      <c r="C157" s="316"/>
      <c r="P157" s="100"/>
      <c r="Q157" s="100"/>
      <c r="R157" s="100"/>
      <c r="S157" s="100"/>
      <c r="T157" s="100"/>
      <c r="U157" s="100"/>
      <c r="V157" s="100"/>
      <c r="W157" s="100"/>
      <c r="X157" s="100"/>
      <c r="Y157" s="100"/>
      <c r="Z157" s="100"/>
      <c r="AA157" s="100"/>
      <c r="AB157" s="100"/>
      <c r="AC157" s="100"/>
      <c r="AD157" s="100"/>
      <c r="AE157" s="100"/>
      <c r="AF157" s="100"/>
      <c r="AG157" s="100"/>
      <c r="AH157" s="100"/>
      <c r="AI157" s="100"/>
      <c r="AN157" s="100"/>
      <c r="AO157" s="100"/>
      <c r="AP157" s="100"/>
      <c r="AQ157" s="100"/>
      <c r="AR157" s="100"/>
      <c r="AS157" s="100"/>
      <c r="AT157" s="100"/>
      <c r="AU157" s="100"/>
      <c r="AV157" s="100"/>
      <c r="AW157" s="100"/>
      <c r="AX157" s="100"/>
      <c r="AY157" s="100"/>
      <c r="AZ157" s="100"/>
      <c r="BA157" s="100"/>
      <c r="BB157" s="100"/>
      <c r="BC157" s="100"/>
      <c r="BD157" s="100"/>
      <c r="BE157" s="100"/>
      <c r="BF157" s="100"/>
      <c r="BG157" s="100"/>
      <c r="BH157" s="100"/>
      <c r="BI157" s="100"/>
      <c r="BJ157" s="100"/>
      <c r="BK157" s="100"/>
      <c r="BL157" s="100"/>
      <c r="BM157" s="100"/>
      <c r="BN157" s="100"/>
      <c r="BO157" s="100"/>
      <c r="BP157" s="100"/>
      <c r="BQ157" s="100"/>
      <c r="BR157" s="100"/>
      <c r="BS157" s="100"/>
      <c r="BT157" s="100"/>
      <c r="BU157" s="100"/>
      <c r="BV157" s="100"/>
      <c r="BW157" s="100"/>
      <c r="BX157" s="100"/>
      <c r="BY157" s="100"/>
      <c r="BZ157" s="100"/>
      <c r="CA157" s="100"/>
      <c r="CB157" s="100"/>
      <c r="CC157" s="100"/>
      <c r="CD157" s="100"/>
      <c r="CE157" s="100"/>
      <c r="CF157" s="100"/>
      <c r="CG157" s="100"/>
      <c r="CH157" s="100"/>
      <c r="CI157" s="100"/>
      <c r="CJ157" s="100"/>
      <c r="CK157" s="100"/>
      <c r="CL157" s="100"/>
      <c r="CM157" s="100"/>
      <c r="CN157" s="100"/>
      <c r="CO157" s="100"/>
      <c r="CP157" s="100"/>
      <c r="CQ157" s="100"/>
      <c r="CR157" s="100"/>
      <c r="CS157" s="100"/>
      <c r="CT157" s="100"/>
      <c r="CU157" s="100"/>
      <c r="CV157" s="100"/>
      <c r="CW157" s="100"/>
      <c r="CX157" s="100"/>
      <c r="CY157" s="100"/>
      <c r="CZ157" s="100"/>
      <c r="DA157" s="100"/>
      <c r="DB157" s="100"/>
      <c r="DC157" s="100"/>
      <c r="DD157" s="100"/>
      <c r="DE157" s="100"/>
      <c r="DF157" s="100"/>
      <c r="DG157" s="100"/>
      <c r="DH157" s="100"/>
      <c r="DI157" s="100"/>
      <c r="DJ157" s="100"/>
      <c r="DK157" s="100"/>
    </row>
    <row r="158" spans="2:115">
      <c r="B158" s="100"/>
      <c r="C158" s="316"/>
      <c r="P158" s="100"/>
      <c r="Q158" s="100"/>
      <c r="R158" s="100"/>
      <c r="S158" s="100"/>
      <c r="T158" s="100"/>
      <c r="U158" s="100"/>
      <c r="V158" s="100"/>
      <c r="W158" s="100"/>
      <c r="X158" s="100"/>
      <c r="Y158" s="100"/>
      <c r="Z158" s="100"/>
      <c r="AA158" s="100"/>
      <c r="AB158" s="100"/>
      <c r="AC158" s="100"/>
      <c r="AD158" s="100"/>
      <c r="AE158" s="100"/>
      <c r="AF158" s="100"/>
      <c r="AG158" s="100"/>
      <c r="AH158" s="100"/>
      <c r="AI158" s="100"/>
      <c r="AN158" s="100"/>
      <c r="AO158" s="100"/>
      <c r="AP158" s="100"/>
      <c r="AQ158" s="100"/>
      <c r="AR158" s="100"/>
      <c r="AS158" s="100"/>
      <c r="AT158" s="100"/>
      <c r="AU158" s="100"/>
      <c r="AV158" s="100"/>
      <c r="AW158" s="100"/>
      <c r="AX158" s="100"/>
      <c r="AY158" s="100"/>
      <c r="AZ158" s="100"/>
      <c r="BA158" s="100"/>
      <c r="BB158" s="100"/>
      <c r="BC158" s="100"/>
      <c r="BD158" s="100"/>
      <c r="BE158" s="100"/>
      <c r="BF158" s="100"/>
      <c r="BG158" s="100"/>
      <c r="BH158" s="100"/>
      <c r="BI158" s="100"/>
      <c r="BJ158" s="100"/>
      <c r="BK158" s="100"/>
      <c r="BL158" s="100"/>
      <c r="BM158" s="100"/>
      <c r="BN158" s="100"/>
      <c r="BO158" s="100"/>
      <c r="BP158" s="100"/>
      <c r="BQ158" s="100"/>
      <c r="BR158" s="100"/>
      <c r="BS158" s="100"/>
      <c r="BT158" s="100"/>
      <c r="BU158" s="100"/>
      <c r="BV158" s="100"/>
      <c r="BW158" s="100"/>
      <c r="BX158" s="100"/>
      <c r="BY158" s="100"/>
      <c r="BZ158" s="100"/>
      <c r="CA158" s="100"/>
      <c r="CB158" s="100"/>
      <c r="CC158" s="100"/>
      <c r="CD158" s="100"/>
      <c r="CE158" s="100"/>
      <c r="CF158" s="100"/>
      <c r="CG158" s="100"/>
      <c r="CH158" s="100"/>
      <c r="CI158" s="100"/>
      <c r="CJ158" s="100"/>
      <c r="CK158" s="100"/>
      <c r="CL158" s="100"/>
      <c r="CM158" s="100"/>
      <c r="CN158" s="100"/>
      <c r="CO158" s="100"/>
      <c r="CP158" s="100"/>
      <c r="CQ158" s="100"/>
      <c r="CR158" s="100"/>
      <c r="CS158" s="100"/>
      <c r="CT158" s="100"/>
      <c r="CU158" s="100"/>
      <c r="CV158" s="100"/>
      <c r="CW158" s="100"/>
      <c r="CX158" s="100"/>
      <c r="CY158" s="100"/>
      <c r="CZ158" s="100"/>
      <c r="DA158" s="100"/>
      <c r="DB158" s="100"/>
      <c r="DC158" s="100"/>
      <c r="DD158" s="100"/>
      <c r="DE158" s="100"/>
      <c r="DF158" s="100"/>
      <c r="DG158" s="100"/>
      <c r="DH158" s="100"/>
      <c r="DI158" s="100"/>
      <c r="DJ158" s="100"/>
      <c r="DK158" s="100"/>
    </row>
    <row r="159" spans="2:115">
      <c r="B159" s="100"/>
      <c r="C159" s="316"/>
      <c r="P159" s="100"/>
      <c r="Q159" s="100"/>
      <c r="R159" s="100"/>
      <c r="S159" s="100"/>
      <c r="T159" s="100"/>
      <c r="U159" s="100"/>
      <c r="V159" s="100"/>
      <c r="W159" s="100"/>
      <c r="X159" s="100"/>
      <c r="Y159" s="100"/>
      <c r="Z159" s="100"/>
      <c r="AA159" s="100"/>
      <c r="AB159" s="100"/>
      <c r="AC159" s="100"/>
      <c r="AD159" s="100"/>
      <c r="AE159" s="100"/>
      <c r="AF159" s="100"/>
      <c r="AG159" s="100"/>
      <c r="AH159" s="100"/>
      <c r="AI159" s="100"/>
      <c r="AN159" s="100"/>
      <c r="AO159" s="100"/>
      <c r="AP159" s="100"/>
      <c r="AQ159" s="100"/>
      <c r="AR159" s="100"/>
      <c r="AS159" s="100"/>
      <c r="AT159" s="100"/>
      <c r="AU159" s="100"/>
      <c r="AV159" s="100"/>
      <c r="AW159" s="100"/>
      <c r="AX159" s="100"/>
      <c r="AY159" s="100"/>
      <c r="AZ159" s="100"/>
      <c r="BA159" s="100"/>
      <c r="BB159" s="100"/>
      <c r="BC159" s="100"/>
      <c r="BD159" s="100"/>
      <c r="BE159" s="100"/>
      <c r="BF159" s="100"/>
      <c r="BG159" s="100"/>
      <c r="BH159" s="100"/>
      <c r="BI159" s="100"/>
      <c r="BJ159" s="100"/>
      <c r="BK159" s="100"/>
      <c r="BL159" s="100"/>
      <c r="BM159" s="100"/>
      <c r="BN159" s="100"/>
      <c r="BO159" s="100"/>
      <c r="BP159" s="100"/>
      <c r="BQ159" s="100"/>
      <c r="BR159" s="100"/>
      <c r="BS159" s="100"/>
      <c r="BT159" s="100"/>
      <c r="BU159" s="100"/>
      <c r="BV159" s="100"/>
      <c r="BW159" s="100"/>
      <c r="BX159" s="100"/>
      <c r="BY159" s="100"/>
      <c r="BZ159" s="100"/>
      <c r="CA159" s="100"/>
      <c r="CB159" s="100"/>
      <c r="CC159" s="100"/>
      <c r="CD159" s="100"/>
      <c r="CE159" s="100"/>
      <c r="CF159" s="100"/>
      <c r="CG159" s="100"/>
      <c r="CH159" s="100"/>
      <c r="CI159" s="100"/>
      <c r="CJ159" s="100"/>
      <c r="CK159" s="100"/>
      <c r="CL159" s="100"/>
      <c r="CM159" s="100"/>
      <c r="CN159" s="100"/>
      <c r="CO159" s="100"/>
      <c r="CP159" s="100"/>
      <c r="CQ159" s="100"/>
      <c r="CR159" s="100"/>
      <c r="CS159" s="100"/>
      <c r="CT159" s="100"/>
      <c r="CU159" s="100"/>
      <c r="CV159" s="100"/>
      <c r="CW159" s="100"/>
      <c r="CX159" s="100"/>
      <c r="CY159" s="100"/>
      <c r="CZ159" s="100"/>
      <c r="DA159" s="100"/>
      <c r="DB159" s="100"/>
      <c r="DC159" s="100"/>
      <c r="DD159" s="100"/>
      <c r="DE159" s="100"/>
      <c r="DF159" s="100"/>
      <c r="DG159" s="100"/>
      <c r="DH159" s="100"/>
      <c r="DI159" s="100"/>
      <c r="DJ159" s="100"/>
      <c r="DK159" s="100"/>
    </row>
    <row r="160" spans="2:115">
      <c r="B160" s="100"/>
      <c r="C160" s="316"/>
      <c r="P160" s="100"/>
      <c r="Q160" s="100"/>
      <c r="R160" s="100"/>
      <c r="S160" s="100"/>
      <c r="T160" s="100"/>
      <c r="U160" s="100"/>
      <c r="V160" s="100"/>
      <c r="W160" s="100"/>
      <c r="X160" s="100"/>
      <c r="Y160" s="100"/>
      <c r="Z160" s="100"/>
      <c r="AA160" s="100"/>
      <c r="AB160" s="100"/>
      <c r="AC160" s="100"/>
      <c r="AD160" s="100"/>
      <c r="AE160" s="100"/>
      <c r="AF160" s="100"/>
      <c r="AG160" s="100"/>
      <c r="AH160" s="100"/>
      <c r="AI160" s="100"/>
      <c r="AN160" s="100"/>
      <c r="AO160" s="100"/>
      <c r="AP160" s="100"/>
      <c r="AQ160" s="100"/>
      <c r="AR160" s="100"/>
      <c r="AS160" s="100"/>
      <c r="AT160" s="100"/>
      <c r="AU160" s="100"/>
      <c r="AV160" s="100"/>
      <c r="AW160" s="100"/>
      <c r="AX160" s="100"/>
      <c r="AY160" s="100"/>
      <c r="AZ160" s="100"/>
      <c r="BA160" s="100"/>
      <c r="BB160" s="100"/>
      <c r="BC160" s="100"/>
      <c r="BD160" s="100"/>
      <c r="BE160" s="100"/>
      <c r="BF160" s="100"/>
      <c r="BG160" s="100"/>
      <c r="BH160" s="100"/>
      <c r="BI160" s="100"/>
      <c r="BJ160" s="100"/>
      <c r="BK160" s="100"/>
      <c r="BL160" s="100"/>
      <c r="BM160" s="100"/>
      <c r="BN160" s="100"/>
      <c r="BO160" s="100"/>
      <c r="BP160" s="100"/>
      <c r="BQ160" s="100"/>
      <c r="BR160" s="100"/>
      <c r="BS160" s="100"/>
      <c r="BT160" s="100"/>
      <c r="BU160" s="100"/>
      <c r="BV160" s="100"/>
      <c r="BW160" s="100"/>
      <c r="BX160" s="100"/>
      <c r="BY160" s="100"/>
      <c r="BZ160" s="100"/>
      <c r="CA160" s="100"/>
      <c r="CB160" s="100"/>
      <c r="CC160" s="100"/>
      <c r="CD160" s="100"/>
      <c r="CE160" s="100"/>
      <c r="CF160" s="100"/>
      <c r="CG160" s="100"/>
      <c r="CH160" s="100"/>
      <c r="CI160" s="100"/>
      <c r="CJ160" s="100"/>
      <c r="CK160" s="100"/>
      <c r="CL160" s="100"/>
      <c r="CM160" s="100"/>
      <c r="CN160" s="100"/>
      <c r="CO160" s="100"/>
      <c r="CP160" s="100"/>
      <c r="CQ160" s="100"/>
      <c r="CR160" s="100"/>
      <c r="CS160" s="100"/>
      <c r="CT160" s="100"/>
      <c r="CU160" s="100"/>
      <c r="CV160" s="100"/>
      <c r="CW160" s="100"/>
      <c r="CX160" s="100"/>
      <c r="CY160" s="100"/>
      <c r="CZ160" s="100"/>
      <c r="DA160" s="100"/>
      <c r="DB160" s="100"/>
      <c r="DC160" s="100"/>
      <c r="DD160" s="100"/>
      <c r="DE160" s="100"/>
      <c r="DF160" s="100"/>
      <c r="DG160" s="100"/>
      <c r="DH160" s="100"/>
      <c r="DI160" s="100"/>
      <c r="DJ160" s="100"/>
      <c r="DK160" s="100"/>
    </row>
    <row r="161" spans="2:115">
      <c r="B161" s="100"/>
      <c r="C161" s="316"/>
      <c r="P161" s="100"/>
      <c r="Q161" s="100"/>
      <c r="R161" s="100"/>
      <c r="S161" s="100"/>
      <c r="T161" s="100"/>
      <c r="U161" s="100"/>
      <c r="V161" s="100"/>
      <c r="W161" s="100"/>
      <c r="X161" s="100"/>
      <c r="Y161" s="100"/>
      <c r="Z161" s="100"/>
      <c r="AA161" s="100"/>
      <c r="AB161" s="100"/>
      <c r="AC161" s="100"/>
      <c r="AD161" s="100"/>
      <c r="AE161" s="100"/>
      <c r="AF161" s="100"/>
      <c r="AG161" s="100"/>
      <c r="AH161" s="100"/>
      <c r="AI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row>
    <row r="162" spans="2:115">
      <c r="B162" s="100"/>
      <c r="C162" s="316"/>
      <c r="P162" s="100"/>
      <c r="Q162" s="100"/>
      <c r="R162" s="100"/>
      <c r="S162" s="100"/>
      <c r="T162" s="100"/>
      <c r="U162" s="100"/>
      <c r="V162" s="100"/>
      <c r="W162" s="100"/>
      <c r="X162" s="100"/>
      <c r="Y162" s="100"/>
      <c r="Z162" s="100"/>
      <c r="AA162" s="100"/>
      <c r="AB162" s="100"/>
      <c r="AC162" s="100"/>
      <c r="AD162" s="100"/>
      <c r="AE162" s="100"/>
      <c r="AF162" s="100"/>
      <c r="AG162" s="100"/>
      <c r="AH162" s="100"/>
      <c r="AI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row>
    <row r="163" spans="2:115">
      <c r="B163" s="100"/>
      <c r="C163" s="316"/>
      <c r="P163" s="100"/>
      <c r="Q163" s="100"/>
      <c r="R163" s="100"/>
      <c r="S163" s="100"/>
      <c r="T163" s="100"/>
      <c r="U163" s="100"/>
      <c r="V163" s="100"/>
      <c r="W163" s="100"/>
      <c r="X163" s="100"/>
      <c r="Y163" s="100"/>
      <c r="Z163" s="100"/>
      <c r="AA163" s="100"/>
      <c r="AB163" s="100"/>
      <c r="AC163" s="100"/>
      <c r="AD163" s="100"/>
      <c r="AE163" s="100"/>
      <c r="AF163" s="100"/>
      <c r="AG163" s="100"/>
      <c r="AH163" s="100"/>
      <c r="AI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row>
    <row r="164" spans="2:115">
      <c r="B164" s="100"/>
      <c r="C164" s="316"/>
      <c r="P164" s="100"/>
      <c r="Q164" s="100"/>
      <c r="R164" s="100"/>
      <c r="S164" s="100"/>
      <c r="T164" s="100"/>
      <c r="U164" s="100"/>
      <c r="V164" s="100"/>
      <c r="W164" s="100"/>
      <c r="X164" s="100"/>
      <c r="Y164" s="100"/>
      <c r="Z164" s="100"/>
      <c r="AA164" s="100"/>
      <c r="AB164" s="100"/>
      <c r="AC164" s="100"/>
      <c r="AD164" s="100"/>
      <c r="AE164" s="100"/>
      <c r="AF164" s="100"/>
      <c r="AG164" s="100"/>
      <c r="AH164" s="100"/>
      <c r="AI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row>
    <row r="165" spans="2:115">
      <c r="B165" s="100"/>
      <c r="C165" s="316"/>
      <c r="P165" s="100"/>
      <c r="Q165" s="100"/>
      <c r="R165" s="100"/>
      <c r="S165" s="100"/>
      <c r="T165" s="100"/>
      <c r="U165" s="100"/>
      <c r="V165" s="100"/>
      <c r="W165" s="100"/>
      <c r="X165" s="100"/>
      <c r="Y165" s="100"/>
      <c r="Z165" s="100"/>
      <c r="AA165" s="100"/>
      <c r="AB165" s="100"/>
      <c r="AC165" s="100"/>
      <c r="AD165" s="100"/>
      <c r="AE165" s="100"/>
      <c r="AF165" s="100"/>
      <c r="AG165" s="100"/>
      <c r="AH165" s="100"/>
      <c r="AI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row>
    <row r="166" spans="2:115">
      <c r="B166" s="100"/>
      <c r="C166" s="316"/>
      <c r="P166" s="100"/>
      <c r="Q166" s="100"/>
      <c r="R166" s="100"/>
      <c r="S166" s="100"/>
      <c r="T166" s="100"/>
      <c r="U166" s="100"/>
      <c r="V166" s="100"/>
      <c r="W166" s="100"/>
      <c r="X166" s="100"/>
      <c r="Y166" s="100"/>
      <c r="Z166" s="100"/>
      <c r="AA166" s="100"/>
      <c r="AB166" s="100"/>
      <c r="AC166" s="100"/>
      <c r="AD166" s="100"/>
      <c r="AE166" s="100"/>
      <c r="AF166" s="100"/>
      <c r="AG166" s="100"/>
      <c r="AH166" s="100"/>
      <c r="AI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row>
    <row r="167" spans="2:115">
      <c r="B167" s="100"/>
      <c r="C167" s="316"/>
      <c r="P167" s="100"/>
      <c r="Q167" s="100"/>
      <c r="R167" s="100"/>
      <c r="S167" s="100"/>
      <c r="T167" s="100"/>
      <c r="U167" s="100"/>
      <c r="V167" s="100"/>
      <c r="W167" s="100"/>
      <c r="X167" s="100"/>
      <c r="Y167" s="100"/>
      <c r="Z167" s="100"/>
      <c r="AA167" s="100"/>
      <c r="AB167" s="100"/>
      <c r="AC167" s="100"/>
      <c r="AD167" s="100"/>
      <c r="AE167" s="100"/>
      <c r="AF167" s="100"/>
      <c r="AG167" s="100"/>
      <c r="AH167" s="100"/>
      <c r="AI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row>
    <row r="168" spans="2:115">
      <c r="B168" s="100"/>
      <c r="C168" s="316"/>
      <c r="P168" s="100"/>
      <c r="Q168" s="100"/>
      <c r="R168" s="100"/>
      <c r="S168" s="100"/>
      <c r="T168" s="100"/>
      <c r="U168" s="100"/>
      <c r="V168" s="100"/>
      <c r="W168" s="100"/>
      <c r="X168" s="100"/>
      <c r="Y168" s="100"/>
      <c r="Z168" s="100"/>
      <c r="AA168" s="100"/>
      <c r="AB168" s="100"/>
      <c r="AC168" s="100"/>
      <c r="AD168" s="100"/>
      <c r="AE168" s="100"/>
      <c r="AF168" s="100"/>
      <c r="AG168" s="100"/>
      <c r="AH168" s="100"/>
      <c r="AI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row>
    <row r="169" spans="2:115">
      <c r="B169" s="100"/>
      <c r="C169" s="316"/>
      <c r="P169" s="100"/>
      <c r="Q169" s="100"/>
      <c r="R169" s="100"/>
      <c r="S169" s="100"/>
      <c r="T169" s="100"/>
      <c r="U169" s="100"/>
      <c r="V169" s="100"/>
      <c r="W169" s="100"/>
      <c r="X169" s="100"/>
      <c r="Y169" s="100"/>
      <c r="Z169" s="100"/>
      <c r="AA169" s="100"/>
      <c r="AB169" s="100"/>
      <c r="AC169" s="100"/>
      <c r="AD169" s="100"/>
      <c r="AE169" s="100"/>
      <c r="AF169" s="100"/>
      <c r="AG169" s="100"/>
      <c r="AH169" s="100"/>
      <c r="AI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row>
    <row r="170" spans="2:115">
      <c r="B170" s="100"/>
      <c r="C170" s="316"/>
      <c r="P170" s="100"/>
      <c r="Q170" s="100"/>
      <c r="R170" s="100"/>
      <c r="S170" s="100"/>
      <c r="T170" s="100"/>
      <c r="U170" s="100"/>
      <c r="V170" s="100"/>
      <c r="W170" s="100"/>
      <c r="X170" s="100"/>
      <c r="Y170" s="100"/>
      <c r="Z170" s="100"/>
      <c r="AA170" s="100"/>
      <c r="AB170" s="100"/>
      <c r="AC170" s="100"/>
      <c r="AD170" s="100"/>
      <c r="AE170" s="100"/>
      <c r="AF170" s="100"/>
      <c r="AG170" s="100"/>
      <c r="AH170" s="100"/>
      <c r="AI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row>
    <row r="171" spans="2:115">
      <c r="B171" s="100"/>
      <c r="C171" s="316"/>
      <c r="P171" s="100"/>
      <c r="Q171" s="100"/>
      <c r="R171" s="100"/>
      <c r="S171" s="100"/>
      <c r="T171" s="100"/>
      <c r="U171" s="100"/>
      <c r="V171" s="100"/>
      <c r="W171" s="100"/>
      <c r="X171" s="100"/>
      <c r="Y171" s="100"/>
      <c r="Z171" s="100"/>
      <c r="AA171" s="100"/>
      <c r="AB171" s="100"/>
      <c r="AC171" s="100"/>
      <c r="AD171" s="100"/>
      <c r="AE171" s="100"/>
      <c r="AF171" s="100"/>
      <c r="AG171" s="100"/>
      <c r="AH171" s="100"/>
      <c r="AI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row>
    <row r="172" spans="2:115">
      <c r="B172" s="100"/>
      <c r="C172" s="316"/>
      <c r="P172" s="100"/>
      <c r="Q172" s="100"/>
      <c r="R172" s="100"/>
      <c r="S172" s="100"/>
      <c r="T172" s="100"/>
      <c r="U172" s="100"/>
      <c r="V172" s="100"/>
      <c r="W172" s="100"/>
      <c r="X172" s="100"/>
      <c r="Y172" s="100"/>
      <c r="Z172" s="100"/>
      <c r="AA172" s="100"/>
      <c r="AB172" s="100"/>
      <c r="AC172" s="100"/>
      <c r="AD172" s="100"/>
      <c r="AE172" s="100"/>
      <c r="AF172" s="100"/>
      <c r="AG172" s="100"/>
      <c r="AH172" s="100"/>
      <c r="AI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row>
    <row r="173" spans="2:115">
      <c r="B173" s="100"/>
      <c r="C173" s="316"/>
      <c r="P173" s="100"/>
      <c r="Q173" s="100"/>
      <c r="R173" s="100"/>
      <c r="S173" s="100"/>
      <c r="T173" s="100"/>
      <c r="U173" s="100"/>
      <c r="V173" s="100"/>
      <c r="W173" s="100"/>
      <c r="X173" s="100"/>
      <c r="Y173" s="100"/>
      <c r="Z173" s="100"/>
      <c r="AA173" s="100"/>
      <c r="AB173" s="100"/>
      <c r="AC173" s="100"/>
      <c r="AD173" s="100"/>
      <c r="AE173" s="100"/>
      <c r="AF173" s="100"/>
      <c r="AG173" s="100"/>
      <c r="AH173" s="100"/>
      <c r="AI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row>
    <row r="174" spans="2:115">
      <c r="B174" s="100"/>
      <c r="C174" s="316"/>
      <c r="P174" s="100"/>
      <c r="Q174" s="100"/>
      <c r="R174" s="100"/>
      <c r="S174" s="100"/>
      <c r="T174" s="100"/>
      <c r="U174" s="100"/>
      <c r="V174" s="100"/>
      <c r="W174" s="100"/>
      <c r="X174" s="100"/>
      <c r="Y174" s="100"/>
      <c r="Z174" s="100"/>
      <c r="AA174" s="100"/>
      <c r="AB174" s="100"/>
      <c r="AC174" s="100"/>
      <c r="AD174" s="100"/>
      <c r="AE174" s="100"/>
      <c r="AF174" s="100"/>
      <c r="AG174" s="100"/>
      <c r="AH174" s="100"/>
      <c r="AI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row>
    <row r="175" spans="2:115">
      <c r="B175" s="100"/>
      <c r="C175" s="316"/>
      <c r="P175" s="100"/>
      <c r="Q175" s="100"/>
      <c r="R175" s="100"/>
      <c r="S175" s="100"/>
      <c r="T175" s="100"/>
      <c r="U175" s="100"/>
      <c r="V175" s="100"/>
      <c r="W175" s="100"/>
      <c r="X175" s="100"/>
      <c r="Y175" s="100"/>
      <c r="Z175" s="100"/>
      <c r="AA175" s="100"/>
      <c r="AB175" s="100"/>
      <c r="AC175" s="100"/>
      <c r="AD175" s="100"/>
      <c r="AE175" s="100"/>
      <c r="AF175" s="100"/>
      <c r="AG175" s="100"/>
      <c r="AH175" s="100"/>
      <c r="AI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row>
    <row r="176" spans="2:115">
      <c r="B176" s="100"/>
      <c r="C176" s="316"/>
      <c r="P176" s="100"/>
      <c r="Q176" s="100"/>
      <c r="R176" s="100"/>
      <c r="S176" s="100"/>
      <c r="T176" s="100"/>
      <c r="U176" s="100"/>
      <c r="V176" s="100"/>
      <c r="W176" s="100"/>
      <c r="X176" s="100"/>
      <c r="Y176" s="100"/>
      <c r="Z176" s="100"/>
      <c r="AA176" s="100"/>
      <c r="AB176" s="100"/>
      <c r="AC176" s="100"/>
      <c r="AD176" s="100"/>
      <c r="AE176" s="100"/>
      <c r="AF176" s="100"/>
      <c r="AG176" s="100"/>
      <c r="AH176" s="100"/>
      <c r="AI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row>
    <row r="177" spans="2:115">
      <c r="B177" s="100"/>
      <c r="C177" s="316"/>
      <c r="P177" s="100"/>
      <c r="Q177" s="100"/>
      <c r="R177" s="100"/>
      <c r="S177" s="100"/>
      <c r="T177" s="100"/>
      <c r="U177" s="100"/>
      <c r="V177" s="100"/>
      <c r="W177" s="100"/>
      <c r="X177" s="100"/>
      <c r="Y177" s="100"/>
      <c r="Z177" s="100"/>
      <c r="AA177" s="100"/>
      <c r="AB177" s="100"/>
      <c r="AC177" s="100"/>
      <c r="AD177" s="100"/>
      <c r="AE177" s="100"/>
      <c r="AF177" s="100"/>
      <c r="AG177" s="100"/>
      <c r="AH177" s="100"/>
      <c r="AI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row>
    <row r="178" spans="2:115">
      <c r="B178" s="100"/>
      <c r="C178" s="316"/>
      <c r="P178" s="100"/>
      <c r="Q178" s="100"/>
      <c r="R178" s="100"/>
      <c r="S178" s="100"/>
      <c r="T178" s="100"/>
      <c r="U178" s="100"/>
      <c r="V178" s="100"/>
      <c r="W178" s="100"/>
      <c r="X178" s="100"/>
      <c r="Y178" s="100"/>
      <c r="Z178" s="100"/>
      <c r="AA178" s="100"/>
      <c r="AB178" s="100"/>
      <c r="AC178" s="100"/>
      <c r="AD178" s="100"/>
      <c r="AE178" s="100"/>
      <c r="AF178" s="100"/>
      <c r="AG178" s="100"/>
      <c r="AH178" s="100"/>
      <c r="AI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row>
    <row r="179" spans="2:115">
      <c r="B179" s="100"/>
      <c r="C179" s="316"/>
      <c r="P179" s="100"/>
      <c r="Q179" s="100"/>
      <c r="R179" s="100"/>
      <c r="S179" s="100"/>
      <c r="T179" s="100"/>
      <c r="U179" s="100"/>
      <c r="V179" s="100"/>
      <c r="W179" s="100"/>
      <c r="X179" s="100"/>
      <c r="Y179" s="100"/>
      <c r="Z179" s="100"/>
      <c r="AA179" s="100"/>
      <c r="AB179" s="100"/>
      <c r="AC179" s="100"/>
      <c r="AD179" s="100"/>
      <c r="AE179" s="100"/>
      <c r="AF179" s="100"/>
      <c r="AG179" s="100"/>
      <c r="AH179" s="100"/>
      <c r="AI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row>
    <row r="180" spans="2:115">
      <c r="B180" s="100"/>
      <c r="C180" s="316"/>
      <c r="P180" s="100"/>
      <c r="Q180" s="100"/>
      <c r="R180" s="100"/>
      <c r="S180" s="100"/>
      <c r="T180" s="100"/>
      <c r="U180" s="100"/>
      <c r="V180" s="100"/>
      <c r="W180" s="100"/>
      <c r="X180" s="100"/>
      <c r="Y180" s="100"/>
      <c r="Z180" s="100"/>
      <c r="AA180" s="100"/>
      <c r="AB180" s="100"/>
      <c r="AC180" s="100"/>
      <c r="AD180" s="100"/>
      <c r="AE180" s="100"/>
      <c r="AF180" s="100"/>
      <c r="AG180" s="100"/>
      <c r="AH180" s="100"/>
      <c r="AI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row>
    <row r="181" spans="2:115">
      <c r="B181" s="100"/>
      <c r="C181" s="316"/>
      <c r="P181" s="100"/>
      <c r="Q181" s="100"/>
      <c r="R181" s="100"/>
      <c r="S181" s="100"/>
      <c r="T181" s="100"/>
      <c r="U181" s="100"/>
      <c r="V181" s="100"/>
      <c r="W181" s="100"/>
      <c r="X181" s="100"/>
      <c r="Y181" s="100"/>
      <c r="Z181" s="100"/>
      <c r="AA181" s="100"/>
      <c r="AB181" s="100"/>
      <c r="AC181" s="100"/>
      <c r="AD181" s="100"/>
      <c r="AE181" s="100"/>
      <c r="AF181" s="100"/>
      <c r="AG181" s="100"/>
      <c r="AH181" s="100"/>
      <c r="AI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row>
    <row r="182" spans="2:115">
      <c r="B182" s="100"/>
      <c r="C182" s="316"/>
      <c r="P182" s="100"/>
      <c r="Q182" s="100"/>
      <c r="R182" s="100"/>
      <c r="S182" s="100"/>
      <c r="T182" s="100"/>
      <c r="U182" s="100"/>
      <c r="V182" s="100"/>
      <c r="W182" s="100"/>
      <c r="X182" s="100"/>
      <c r="Y182" s="100"/>
      <c r="Z182" s="100"/>
      <c r="AA182" s="100"/>
      <c r="AB182" s="100"/>
      <c r="AC182" s="100"/>
      <c r="AD182" s="100"/>
      <c r="AE182" s="100"/>
      <c r="AF182" s="100"/>
      <c r="AG182" s="100"/>
      <c r="AH182" s="100"/>
      <c r="AI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row>
    <row r="183" spans="2:115">
      <c r="B183" s="100"/>
      <c r="C183" s="316"/>
      <c r="P183" s="100"/>
      <c r="Q183" s="100"/>
      <c r="R183" s="100"/>
      <c r="S183" s="100"/>
      <c r="T183" s="100"/>
      <c r="U183" s="100"/>
      <c r="V183" s="100"/>
      <c r="W183" s="100"/>
      <c r="X183" s="100"/>
      <c r="Y183" s="100"/>
      <c r="Z183" s="100"/>
      <c r="AA183" s="100"/>
      <c r="AB183" s="100"/>
      <c r="AC183" s="100"/>
      <c r="AD183" s="100"/>
      <c r="AE183" s="100"/>
      <c r="AF183" s="100"/>
      <c r="AG183" s="100"/>
      <c r="AH183" s="100"/>
      <c r="AI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row>
    <row r="184" spans="2:115">
      <c r="B184" s="100"/>
      <c r="C184" s="316"/>
      <c r="P184" s="100"/>
      <c r="Q184" s="100"/>
      <c r="R184" s="100"/>
      <c r="S184" s="100"/>
      <c r="T184" s="100"/>
      <c r="U184" s="100"/>
      <c r="V184" s="100"/>
      <c r="W184" s="100"/>
      <c r="X184" s="100"/>
      <c r="Y184" s="100"/>
      <c r="Z184" s="100"/>
      <c r="AA184" s="100"/>
      <c r="AB184" s="100"/>
      <c r="AC184" s="100"/>
      <c r="AD184" s="100"/>
      <c r="AE184" s="100"/>
      <c r="AF184" s="100"/>
      <c r="AG184" s="100"/>
      <c r="AH184" s="100"/>
      <c r="AI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row>
    <row r="185" spans="2:115">
      <c r="B185" s="100"/>
      <c r="C185" s="316"/>
      <c r="P185" s="100"/>
      <c r="Q185" s="100"/>
      <c r="R185" s="100"/>
      <c r="S185" s="100"/>
      <c r="T185" s="100"/>
      <c r="U185" s="100"/>
      <c r="V185" s="100"/>
      <c r="W185" s="100"/>
      <c r="X185" s="100"/>
      <c r="Y185" s="100"/>
      <c r="Z185" s="100"/>
      <c r="AA185" s="100"/>
      <c r="AB185" s="100"/>
      <c r="AC185" s="100"/>
      <c r="AD185" s="100"/>
      <c r="AE185" s="100"/>
      <c r="AF185" s="100"/>
      <c r="AG185" s="100"/>
      <c r="AH185" s="100"/>
      <c r="AI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row>
    <row r="186" spans="2:115">
      <c r="B186" s="100"/>
      <c r="C186" s="316"/>
      <c r="P186" s="100"/>
      <c r="Q186" s="100"/>
      <c r="R186" s="100"/>
      <c r="S186" s="100"/>
      <c r="T186" s="100"/>
      <c r="U186" s="100"/>
      <c r="V186" s="100"/>
      <c r="W186" s="100"/>
      <c r="X186" s="100"/>
      <c r="Y186" s="100"/>
      <c r="Z186" s="100"/>
      <c r="AA186" s="100"/>
      <c r="AB186" s="100"/>
      <c r="AC186" s="100"/>
      <c r="AD186" s="100"/>
      <c r="AE186" s="100"/>
      <c r="AF186" s="100"/>
      <c r="AG186" s="100"/>
      <c r="AH186" s="100"/>
      <c r="AI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row>
    <row r="187" spans="2:115">
      <c r="B187" s="100"/>
      <c r="C187" s="316"/>
      <c r="P187" s="100"/>
      <c r="Q187" s="100"/>
      <c r="R187" s="100"/>
      <c r="S187" s="100"/>
      <c r="T187" s="100"/>
      <c r="U187" s="100"/>
      <c r="V187" s="100"/>
      <c r="W187" s="100"/>
      <c r="X187" s="100"/>
      <c r="Y187" s="100"/>
      <c r="Z187" s="100"/>
      <c r="AA187" s="100"/>
      <c r="AB187" s="100"/>
      <c r="AC187" s="100"/>
      <c r="AD187" s="100"/>
      <c r="AE187" s="100"/>
      <c r="AF187" s="100"/>
      <c r="AG187" s="100"/>
      <c r="AH187" s="100"/>
      <c r="AI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row>
    <row r="188" spans="2:115">
      <c r="B188" s="100"/>
      <c r="C188" s="316"/>
      <c r="P188" s="100"/>
      <c r="Q188" s="100"/>
      <c r="R188" s="100"/>
      <c r="S188" s="100"/>
      <c r="T188" s="100"/>
      <c r="U188" s="100"/>
      <c r="V188" s="100"/>
      <c r="W188" s="100"/>
      <c r="X188" s="100"/>
      <c r="Y188" s="100"/>
      <c r="Z188" s="100"/>
      <c r="AA188" s="100"/>
      <c r="AB188" s="100"/>
      <c r="AC188" s="100"/>
      <c r="AD188" s="100"/>
      <c r="AE188" s="100"/>
      <c r="AF188" s="100"/>
      <c r="AG188" s="100"/>
      <c r="AH188" s="100"/>
      <c r="AI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row>
    <row r="189" spans="2:115">
      <c r="B189" s="100"/>
      <c r="C189" s="316"/>
      <c r="P189" s="100"/>
      <c r="Q189" s="100"/>
      <c r="R189" s="100"/>
      <c r="S189" s="100"/>
      <c r="T189" s="100"/>
      <c r="U189" s="100"/>
      <c r="V189" s="100"/>
      <c r="W189" s="100"/>
      <c r="X189" s="100"/>
      <c r="Y189" s="100"/>
      <c r="Z189" s="100"/>
      <c r="AA189" s="100"/>
      <c r="AB189" s="100"/>
      <c r="AC189" s="100"/>
      <c r="AD189" s="100"/>
      <c r="AE189" s="100"/>
      <c r="AF189" s="100"/>
      <c r="AG189" s="100"/>
      <c r="AH189" s="100"/>
      <c r="AI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row>
    <row r="190" spans="2:115">
      <c r="B190" s="100"/>
      <c r="C190" s="316"/>
      <c r="P190" s="100"/>
      <c r="Q190" s="100"/>
      <c r="R190" s="100"/>
      <c r="S190" s="100"/>
      <c r="T190" s="100"/>
      <c r="U190" s="100"/>
      <c r="V190" s="100"/>
      <c r="W190" s="100"/>
      <c r="X190" s="100"/>
      <c r="Y190" s="100"/>
      <c r="Z190" s="100"/>
      <c r="AA190" s="100"/>
      <c r="AB190" s="100"/>
      <c r="AC190" s="100"/>
      <c r="AD190" s="100"/>
      <c r="AE190" s="100"/>
      <c r="AF190" s="100"/>
      <c r="AG190" s="100"/>
      <c r="AH190" s="100"/>
      <c r="AI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row>
    <row r="191" spans="2:115">
      <c r="B191" s="100"/>
      <c r="C191" s="316"/>
      <c r="P191" s="100"/>
      <c r="Q191" s="100"/>
      <c r="R191" s="100"/>
      <c r="S191" s="100"/>
      <c r="T191" s="100"/>
      <c r="U191" s="100"/>
      <c r="V191" s="100"/>
      <c r="W191" s="100"/>
      <c r="X191" s="100"/>
      <c r="Y191" s="100"/>
      <c r="Z191" s="100"/>
      <c r="AA191" s="100"/>
      <c r="AB191" s="100"/>
      <c r="AC191" s="100"/>
      <c r="AD191" s="100"/>
      <c r="AE191" s="100"/>
      <c r="AF191" s="100"/>
      <c r="AG191" s="100"/>
      <c r="AH191" s="100"/>
      <c r="AI191" s="100"/>
      <c r="AN191" s="100"/>
      <c r="AO191" s="100"/>
      <c r="AP191" s="100"/>
      <c r="AQ191" s="100"/>
      <c r="AR191" s="100"/>
      <c r="AS191" s="100"/>
      <c r="AT191" s="100"/>
      <c r="AU191" s="100"/>
      <c r="AV191" s="100"/>
      <c r="AW191" s="100"/>
      <c r="AX191" s="100"/>
      <c r="AY191" s="100"/>
      <c r="AZ191" s="100"/>
      <c r="BA191" s="100"/>
      <c r="BB191" s="100"/>
      <c r="BC191" s="100"/>
      <c r="BD191" s="100"/>
      <c r="BE191" s="100"/>
      <c r="BF191" s="100"/>
      <c r="BG191" s="100"/>
      <c r="BH191" s="100"/>
      <c r="BI191" s="100"/>
      <c r="BJ191" s="100"/>
      <c r="BK191" s="100"/>
      <c r="BL191" s="100"/>
      <c r="BM191" s="100"/>
      <c r="BN191" s="100"/>
      <c r="BO191" s="100"/>
      <c r="BP191" s="100"/>
      <c r="BQ191" s="100"/>
      <c r="BR191" s="100"/>
      <c r="BS191" s="100"/>
      <c r="BT191" s="100"/>
      <c r="BU191" s="100"/>
      <c r="BV191" s="100"/>
      <c r="BW191" s="100"/>
      <c r="BX191" s="100"/>
      <c r="BY191" s="100"/>
      <c r="BZ191" s="100"/>
      <c r="CA191" s="100"/>
      <c r="CB191" s="100"/>
      <c r="CC191" s="100"/>
      <c r="CD191" s="100"/>
      <c r="CE191" s="100"/>
      <c r="CF191" s="100"/>
      <c r="CG191" s="100"/>
      <c r="CH191" s="100"/>
      <c r="CI191" s="100"/>
      <c r="CJ191" s="100"/>
      <c r="CK191" s="100"/>
      <c r="CL191" s="100"/>
      <c r="CM191" s="100"/>
      <c r="CN191" s="100"/>
      <c r="CO191" s="100"/>
      <c r="CP191" s="100"/>
      <c r="CQ191" s="100"/>
      <c r="CR191" s="100"/>
      <c r="CS191" s="100"/>
      <c r="CT191" s="100"/>
      <c r="CU191" s="100"/>
      <c r="CV191" s="100"/>
      <c r="CW191" s="100"/>
      <c r="CX191" s="100"/>
      <c r="CY191" s="100"/>
      <c r="CZ191" s="100"/>
      <c r="DA191" s="100"/>
      <c r="DB191" s="100"/>
      <c r="DC191" s="100"/>
      <c r="DD191" s="100"/>
      <c r="DE191" s="100"/>
      <c r="DF191" s="100"/>
      <c r="DG191" s="100"/>
      <c r="DH191" s="100"/>
      <c r="DI191" s="100"/>
      <c r="DJ191" s="100"/>
      <c r="DK191" s="100"/>
    </row>
    <row r="192" spans="2:115">
      <c r="B192" s="100"/>
      <c r="C192" s="316"/>
      <c r="P192" s="100"/>
      <c r="Q192" s="100"/>
      <c r="R192" s="100"/>
      <c r="S192" s="100"/>
      <c r="T192" s="100"/>
      <c r="U192" s="100"/>
      <c r="V192" s="100"/>
      <c r="W192" s="100"/>
      <c r="X192" s="100"/>
      <c r="Y192" s="100"/>
      <c r="Z192" s="100"/>
      <c r="AA192" s="100"/>
      <c r="AB192" s="100"/>
      <c r="AC192" s="100"/>
      <c r="AD192" s="100"/>
      <c r="AE192" s="100"/>
      <c r="AF192" s="100"/>
      <c r="AG192" s="100"/>
      <c r="AH192" s="100"/>
      <c r="AI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c r="BI192" s="100"/>
      <c r="BJ192" s="100"/>
      <c r="BK192" s="100"/>
      <c r="BL192" s="100"/>
      <c r="BM192" s="100"/>
      <c r="BN192" s="100"/>
      <c r="BO192" s="100"/>
      <c r="BP192" s="100"/>
      <c r="BQ192" s="100"/>
      <c r="BR192" s="100"/>
      <c r="BS192" s="100"/>
      <c r="BT192" s="100"/>
      <c r="BU192" s="100"/>
      <c r="BV192" s="100"/>
      <c r="BW192" s="100"/>
      <c r="BX192" s="100"/>
      <c r="BY192" s="100"/>
      <c r="BZ192" s="100"/>
      <c r="CA192" s="100"/>
      <c r="CB192" s="100"/>
      <c r="CC192" s="100"/>
      <c r="CD192" s="100"/>
      <c r="CE192" s="100"/>
      <c r="CF192" s="100"/>
      <c r="CG192" s="100"/>
      <c r="CH192" s="100"/>
      <c r="CI192" s="100"/>
      <c r="CJ192" s="100"/>
      <c r="CK192" s="100"/>
      <c r="CL192" s="100"/>
      <c r="CM192" s="100"/>
      <c r="CN192" s="100"/>
      <c r="CO192" s="100"/>
      <c r="CP192" s="100"/>
      <c r="CQ192" s="100"/>
      <c r="CR192" s="100"/>
      <c r="CS192" s="100"/>
      <c r="CT192" s="100"/>
      <c r="CU192" s="100"/>
      <c r="CV192" s="100"/>
      <c r="CW192" s="100"/>
      <c r="CX192" s="100"/>
      <c r="CY192" s="100"/>
      <c r="CZ192" s="100"/>
      <c r="DA192" s="100"/>
      <c r="DB192" s="100"/>
      <c r="DC192" s="100"/>
      <c r="DD192" s="100"/>
      <c r="DE192" s="100"/>
      <c r="DF192" s="100"/>
      <c r="DG192" s="100"/>
      <c r="DH192" s="100"/>
      <c r="DI192" s="100"/>
      <c r="DJ192" s="100"/>
      <c r="DK192" s="100"/>
    </row>
    <row r="193" spans="2:115">
      <c r="B193" s="100"/>
      <c r="C193" s="316"/>
      <c r="P193" s="100"/>
      <c r="Q193" s="100"/>
      <c r="R193" s="100"/>
      <c r="S193" s="100"/>
      <c r="T193" s="100"/>
      <c r="U193" s="100"/>
      <c r="V193" s="100"/>
      <c r="W193" s="100"/>
      <c r="X193" s="100"/>
      <c r="Y193" s="100"/>
      <c r="Z193" s="100"/>
      <c r="AA193" s="100"/>
      <c r="AB193" s="100"/>
      <c r="AC193" s="100"/>
      <c r="AD193" s="100"/>
      <c r="AE193" s="100"/>
      <c r="AF193" s="100"/>
      <c r="AG193" s="100"/>
      <c r="AH193" s="100"/>
      <c r="AI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c r="BI193" s="100"/>
      <c r="BJ193" s="100"/>
      <c r="BK193" s="100"/>
      <c r="BL193" s="100"/>
      <c r="BM193" s="100"/>
      <c r="BN193" s="100"/>
      <c r="BO193" s="100"/>
      <c r="BP193" s="100"/>
      <c r="BQ193" s="100"/>
      <c r="BR193" s="100"/>
      <c r="BS193" s="100"/>
      <c r="BT193" s="100"/>
      <c r="BU193" s="100"/>
      <c r="BV193" s="100"/>
      <c r="BW193" s="100"/>
      <c r="BX193" s="100"/>
      <c r="BY193" s="100"/>
      <c r="BZ193" s="100"/>
      <c r="CA193" s="100"/>
      <c r="CB193" s="100"/>
      <c r="CC193" s="100"/>
      <c r="CD193" s="100"/>
      <c r="CE193" s="100"/>
      <c r="CF193" s="100"/>
      <c r="CG193" s="100"/>
      <c r="CH193" s="100"/>
      <c r="CI193" s="100"/>
      <c r="CJ193" s="100"/>
      <c r="CK193" s="100"/>
      <c r="CL193" s="100"/>
      <c r="CM193" s="100"/>
      <c r="CN193" s="100"/>
      <c r="CO193" s="100"/>
      <c r="CP193" s="100"/>
      <c r="CQ193" s="100"/>
      <c r="CR193" s="100"/>
      <c r="CS193" s="100"/>
      <c r="CT193" s="100"/>
      <c r="CU193" s="100"/>
      <c r="CV193" s="100"/>
      <c r="CW193" s="100"/>
      <c r="CX193" s="100"/>
      <c r="CY193" s="100"/>
      <c r="CZ193" s="100"/>
      <c r="DA193" s="100"/>
      <c r="DB193" s="100"/>
      <c r="DC193" s="100"/>
      <c r="DD193" s="100"/>
      <c r="DE193" s="100"/>
      <c r="DF193" s="100"/>
      <c r="DG193" s="100"/>
      <c r="DH193" s="100"/>
      <c r="DI193" s="100"/>
      <c r="DJ193" s="100"/>
      <c r="DK193" s="100"/>
    </row>
    <row r="194" spans="2:115">
      <c r="B194" s="100"/>
      <c r="C194" s="316"/>
      <c r="P194" s="100"/>
      <c r="Q194" s="100"/>
      <c r="R194" s="100"/>
      <c r="S194" s="100"/>
      <c r="T194" s="100"/>
      <c r="U194" s="100"/>
      <c r="V194" s="100"/>
      <c r="W194" s="100"/>
      <c r="X194" s="100"/>
      <c r="Y194" s="100"/>
      <c r="Z194" s="100"/>
      <c r="AA194" s="100"/>
      <c r="AB194" s="100"/>
      <c r="AC194" s="100"/>
      <c r="AD194" s="100"/>
      <c r="AE194" s="100"/>
      <c r="AF194" s="100"/>
      <c r="AG194" s="100"/>
      <c r="AH194" s="100"/>
      <c r="AI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100"/>
      <c r="BH194" s="100"/>
      <c r="BI194" s="100"/>
      <c r="BJ194" s="100"/>
      <c r="BK194" s="100"/>
      <c r="BL194" s="100"/>
      <c r="BM194" s="100"/>
      <c r="BN194" s="100"/>
      <c r="BO194" s="100"/>
      <c r="BP194" s="100"/>
      <c r="BQ194" s="100"/>
      <c r="BR194" s="100"/>
      <c r="BS194" s="100"/>
      <c r="BT194" s="100"/>
      <c r="BU194" s="100"/>
      <c r="BV194" s="100"/>
      <c r="BW194" s="100"/>
      <c r="BX194" s="100"/>
      <c r="BY194" s="100"/>
      <c r="BZ194" s="100"/>
      <c r="CA194" s="100"/>
      <c r="CB194" s="100"/>
      <c r="CC194" s="100"/>
      <c r="CD194" s="100"/>
      <c r="CE194" s="100"/>
      <c r="CF194" s="100"/>
      <c r="CG194" s="100"/>
      <c r="CH194" s="100"/>
      <c r="CI194" s="100"/>
      <c r="CJ194" s="100"/>
      <c r="CK194" s="100"/>
      <c r="CL194" s="100"/>
      <c r="CM194" s="100"/>
      <c r="CN194" s="100"/>
      <c r="CO194" s="100"/>
      <c r="CP194" s="100"/>
      <c r="CQ194" s="100"/>
      <c r="CR194" s="100"/>
      <c r="CS194" s="100"/>
      <c r="CT194" s="100"/>
      <c r="CU194" s="100"/>
      <c r="CV194" s="100"/>
      <c r="CW194" s="100"/>
      <c r="CX194" s="100"/>
      <c r="CY194" s="100"/>
      <c r="CZ194" s="100"/>
      <c r="DA194" s="100"/>
      <c r="DB194" s="100"/>
      <c r="DC194" s="100"/>
      <c r="DD194" s="100"/>
      <c r="DE194" s="100"/>
      <c r="DF194" s="100"/>
      <c r="DG194" s="100"/>
      <c r="DH194" s="100"/>
      <c r="DI194" s="100"/>
      <c r="DJ194" s="100"/>
      <c r="DK194" s="100"/>
    </row>
    <row r="195" spans="2:115">
      <c r="B195" s="100"/>
      <c r="C195" s="316"/>
      <c r="P195" s="100"/>
      <c r="Q195" s="100"/>
      <c r="R195" s="100"/>
      <c r="S195" s="100"/>
      <c r="T195" s="100"/>
      <c r="U195" s="100"/>
      <c r="V195" s="100"/>
      <c r="W195" s="100"/>
      <c r="X195" s="100"/>
      <c r="Y195" s="100"/>
      <c r="Z195" s="100"/>
      <c r="AA195" s="100"/>
      <c r="AB195" s="100"/>
      <c r="AC195" s="100"/>
      <c r="AD195" s="100"/>
      <c r="AE195" s="100"/>
      <c r="AF195" s="100"/>
      <c r="AG195" s="100"/>
      <c r="AH195" s="100"/>
      <c r="AI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100"/>
      <c r="BJ195" s="100"/>
      <c r="BK195" s="100"/>
      <c r="BL195" s="100"/>
      <c r="BM195" s="100"/>
      <c r="BN195" s="100"/>
      <c r="BO195" s="100"/>
      <c r="BP195" s="100"/>
      <c r="BQ195" s="100"/>
      <c r="BR195" s="100"/>
      <c r="BS195" s="100"/>
      <c r="BT195" s="100"/>
      <c r="BU195" s="100"/>
      <c r="BV195" s="100"/>
      <c r="BW195" s="100"/>
      <c r="BX195" s="100"/>
      <c r="BY195" s="100"/>
      <c r="BZ195" s="100"/>
      <c r="CA195" s="100"/>
      <c r="CB195" s="100"/>
      <c r="CC195" s="100"/>
      <c r="CD195" s="100"/>
      <c r="CE195" s="100"/>
      <c r="CF195" s="100"/>
      <c r="CG195" s="100"/>
      <c r="CH195" s="100"/>
      <c r="CI195" s="100"/>
      <c r="CJ195" s="100"/>
      <c r="CK195" s="100"/>
      <c r="CL195" s="100"/>
      <c r="CM195" s="100"/>
      <c r="CN195" s="100"/>
      <c r="CO195" s="100"/>
      <c r="CP195" s="100"/>
      <c r="CQ195" s="100"/>
      <c r="CR195" s="100"/>
      <c r="CS195" s="100"/>
      <c r="CT195" s="100"/>
      <c r="CU195" s="100"/>
      <c r="CV195" s="100"/>
      <c r="CW195" s="100"/>
      <c r="CX195" s="100"/>
      <c r="CY195" s="100"/>
      <c r="CZ195" s="100"/>
      <c r="DA195" s="100"/>
      <c r="DB195" s="100"/>
      <c r="DC195" s="100"/>
      <c r="DD195" s="100"/>
      <c r="DE195" s="100"/>
      <c r="DF195" s="100"/>
      <c r="DG195" s="100"/>
      <c r="DH195" s="100"/>
      <c r="DI195" s="100"/>
      <c r="DJ195" s="100"/>
      <c r="DK195" s="100"/>
    </row>
    <row r="196" spans="2:115">
      <c r="B196" s="100"/>
      <c r="C196" s="316"/>
      <c r="P196" s="100"/>
      <c r="Q196" s="100"/>
      <c r="R196" s="100"/>
      <c r="S196" s="100"/>
      <c r="T196" s="100"/>
      <c r="U196" s="100"/>
      <c r="V196" s="100"/>
      <c r="W196" s="100"/>
      <c r="X196" s="100"/>
      <c r="Y196" s="100"/>
      <c r="Z196" s="100"/>
      <c r="AA196" s="100"/>
      <c r="AB196" s="100"/>
      <c r="AC196" s="100"/>
      <c r="AD196" s="100"/>
      <c r="AE196" s="100"/>
      <c r="AF196" s="100"/>
      <c r="AG196" s="100"/>
      <c r="AH196" s="100"/>
      <c r="AI196" s="100"/>
      <c r="AN196" s="100"/>
      <c r="AO196" s="100"/>
      <c r="AP196" s="100"/>
      <c r="AQ196" s="100"/>
      <c r="AR196" s="100"/>
      <c r="AS196" s="100"/>
      <c r="AT196" s="100"/>
      <c r="AU196" s="100"/>
      <c r="AV196" s="100"/>
      <c r="AW196" s="100"/>
      <c r="AX196" s="100"/>
      <c r="AY196" s="100"/>
      <c r="AZ196" s="100"/>
      <c r="BA196" s="100"/>
      <c r="BB196" s="100"/>
      <c r="BC196" s="100"/>
      <c r="BD196" s="100"/>
      <c r="BE196" s="100"/>
      <c r="BF196" s="100"/>
      <c r="BG196" s="100"/>
      <c r="BH196" s="100"/>
      <c r="BI196" s="100"/>
      <c r="BJ196" s="100"/>
      <c r="BK196" s="100"/>
      <c r="BL196" s="100"/>
      <c r="BM196" s="100"/>
      <c r="BN196" s="100"/>
      <c r="BO196" s="100"/>
      <c r="BP196" s="100"/>
      <c r="BQ196" s="100"/>
      <c r="BR196" s="100"/>
      <c r="BS196" s="100"/>
      <c r="BT196" s="100"/>
      <c r="BU196" s="100"/>
      <c r="BV196" s="100"/>
      <c r="BW196" s="100"/>
      <c r="BX196" s="100"/>
      <c r="BY196" s="100"/>
      <c r="BZ196" s="100"/>
      <c r="CA196" s="100"/>
      <c r="CB196" s="100"/>
      <c r="CC196" s="100"/>
      <c r="CD196" s="100"/>
      <c r="CE196" s="100"/>
      <c r="CF196" s="100"/>
      <c r="CG196" s="100"/>
      <c r="CH196" s="100"/>
      <c r="CI196" s="100"/>
      <c r="CJ196" s="100"/>
      <c r="CK196" s="100"/>
      <c r="CL196" s="100"/>
      <c r="CM196" s="100"/>
      <c r="CN196" s="100"/>
      <c r="CO196" s="100"/>
      <c r="CP196" s="100"/>
      <c r="CQ196" s="100"/>
      <c r="CR196" s="100"/>
      <c r="CS196" s="100"/>
      <c r="CT196" s="100"/>
      <c r="CU196" s="100"/>
      <c r="CV196" s="100"/>
      <c r="CW196" s="100"/>
      <c r="CX196" s="100"/>
      <c r="CY196" s="100"/>
      <c r="CZ196" s="100"/>
      <c r="DA196" s="100"/>
      <c r="DB196" s="100"/>
      <c r="DC196" s="100"/>
      <c r="DD196" s="100"/>
      <c r="DE196" s="100"/>
      <c r="DF196" s="100"/>
      <c r="DG196" s="100"/>
      <c r="DH196" s="100"/>
      <c r="DI196" s="100"/>
      <c r="DJ196" s="100"/>
      <c r="DK196" s="100"/>
    </row>
    <row r="197" spans="2:115">
      <c r="B197" s="100"/>
      <c r="C197" s="316"/>
      <c r="P197" s="100"/>
      <c r="Q197" s="100"/>
      <c r="R197" s="100"/>
      <c r="S197" s="100"/>
      <c r="T197" s="100"/>
      <c r="U197" s="100"/>
      <c r="V197" s="100"/>
      <c r="W197" s="100"/>
      <c r="X197" s="100"/>
      <c r="Y197" s="100"/>
      <c r="Z197" s="100"/>
      <c r="AA197" s="100"/>
      <c r="AB197" s="100"/>
      <c r="AC197" s="100"/>
      <c r="AD197" s="100"/>
      <c r="AE197" s="100"/>
      <c r="AF197" s="100"/>
      <c r="AG197" s="100"/>
      <c r="AH197" s="100"/>
      <c r="AI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row>
    <row r="198" spans="2:115">
      <c r="B198" s="100"/>
      <c r="C198" s="316"/>
      <c r="P198" s="100"/>
      <c r="Q198" s="100"/>
      <c r="R198" s="100"/>
      <c r="S198" s="100"/>
      <c r="T198" s="100"/>
      <c r="U198" s="100"/>
      <c r="V198" s="100"/>
      <c r="W198" s="100"/>
      <c r="X198" s="100"/>
      <c r="Y198" s="100"/>
      <c r="Z198" s="100"/>
      <c r="AA198" s="100"/>
      <c r="AB198" s="100"/>
      <c r="AC198" s="100"/>
      <c r="AD198" s="100"/>
      <c r="AE198" s="100"/>
      <c r="AF198" s="100"/>
      <c r="AG198" s="100"/>
      <c r="AH198" s="100"/>
      <c r="AI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row>
  </sheetData>
  <mergeCells count="11">
    <mergeCell ref="B70:C70"/>
    <mergeCell ref="B80:C80"/>
    <mergeCell ref="B81:C81"/>
    <mergeCell ref="B92:C92"/>
    <mergeCell ref="B93:C93"/>
    <mergeCell ref="B121:C121"/>
    <mergeCell ref="B96:C96"/>
    <mergeCell ref="B97:C97"/>
    <mergeCell ref="B108:C108"/>
    <mergeCell ref="B109:C109"/>
    <mergeCell ref="B120:C120"/>
  </mergeCells>
  <hyperlinks>
    <hyperlink ref="F1" location="RiskAssmt!A1" display="ссылка на RiskAssmt" xr:uid="{00000000-0004-0000-0500-000000000000}"/>
    <hyperlink ref="CG6" location="'Forecast RU'!A82" display="table #3.2.2" xr:uid="{00000000-0004-0000-0500-000001000000}"/>
    <hyperlink ref="DE6" location="'Forecast RU'!A64" display="table #3.1" xr:uid="{00000000-0004-0000-0500-000002000000}"/>
  </hyperlinks>
  <pageMargins left="0.70866141732283472" right="0.70866141732283472" top="0.74803149606299213" bottom="0.74803149606299213" header="0.31496062992125984" footer="0.31496062992125984"/>
  <pageSetup paperSize="9" scale="10" orientation="landscape"/>
  <headerFooter scaleWithDoc="0">
    <oddHeader>&amp;L&amp;A&amp;R&amp;"Calibri"&amp;8&amp;K000000INTERNAL&amp;1#</oddHeader>
  </headerFooter>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V137"/>
  <sheetViews>
    <sheetView zoomScale="80" zoomScaleNormal="80" workbookViewId="0">
      <selection activeCell="N16" sqref="N16"/>
    </sheetView>
  </sheetViews>
  <sheetFormatPr defaultColWidth="9.6640625" defaultRowHeight="12.75" outlineLevelCol="1"/>
  <cols>
    <col min="1" max="1" width="11.33203125" style="479" customWidth="1"/>
    <col min="2" max="2" width="28" style="479" customWidth="1"/>
    <col min="3" max="3" width="27.6640625" style="479" customWidth="1"/>
    <col min="4" max="4" width="19.6640625" style="479" customWidth="1"/>
    <col min="5" max="5" width="19.1640625" style="479" customWidth="1"/>
    <col min="6" max="6" width="15.83203125" style="479" customWidth="1"/>
    <col min="7" max="7" width="17.83203125" style="479" customWidth="1"/>
    <col min="8" max="8" width="13" style="479" customWidth="1"/>
    <col min="9" max="9" width="11.83203125" style="479" customWidth="1"/>
    <col min="10" max="11" width="9.6640625" style="479"/>
    <col min="12" max="12" width="11.5" style="479" customWidth="1"/>
    <col min="13" max="13" width="12.6640625" style="479" customWidth="1"/>
    <col min="14" max="20" width="9.6640625" style="479"/>
    <col min="21" max="21" width="9.6640625" style="479" hidden="1" customWidth="1" outlineLevel="1"/>
    <col min="22" max="22" width="9.6640625" style="479" collapsed="1"/>
    <col min="23" max="16384" width="9.6640625" style="479"/>
  </cols>
  <sheetData>
    <row r="1" spans="1:21" s="480" customFormat="1" ht="15">
      <c r="A1" s="1510" t="s">
        <v>166</v>
      </c>
      <c r="B1" s="1510"/>
      <c r="C1" s="1510"/>
      <c r="D1" s="1510"/>
      <c r="E1" s="481" t="s">
        <v>167</v>
      </c>
      <c r="I1" s="107" t="s">
        <v>168</v>
      </c>
      <c r="J1" s="107"/>
      <c r="U1" s="479" t="s">
        <v>266</v>
      </c>
    </row>
    <row r="2" spans="1:21" s="482" customFormat="1" ht="19.5" customHeight="1">
      <c r="A2" s="1511" t="s">
        <v>267</v>
      </c>
      <c r="B2" s="1512"/>
      <c r="C2" s="483"/>
      <c r="I2" s="114" t="s">
        <v>170</v>
      </c>
      <c r="J2" s="114">
        <f>Assump_local!H634</f>
        <v>115</v>
      </c>
      <c r="U2" s="479" t="s">
        <v>268</v>
      </c>
    </row>
    <row r="3" spans="1:21" s="480" customFormat="1" ht="25.5">
      <c r="A3" s="484" t="s">
        <v>35</v>
      </c>
      <c r="B3" s="485">
        <f>Title!C6</f>
        <v>0</v>
      </c>
      <c r="C3" s="486"/>
      <c r="D3" s="482"/>
      <c r="E3" s="482"/>
      <c r="F3" s="482"/>
      <c r="G3" s="482"/>
    </row>
    <row r="4" spans="1:21" s="480" customFormat="1" ht="25.5" customHeight="1">
      <c r="A4" s="1513" t="s">
        <v>269</v>
      </c>
      <c r="B4" s="1514"/>
      <c r="C4" s="486"/>
      <c r="D4" s="482"/>
      <c r="E4" s="482"/>
      <c r="F4" s="482"/>
      <c r="G4" s="482"/>
    </row>
    <row r="7" spans="1:21">
      <c r="A7" s="487" t="s">
        <v>270</v>
      </c>
    </row>
    <row r="9" spans="1:21" ht="12.6" customHeight="1">
      <c r="A9" s="1509"/>
      <c r="B9" s="1515"/>
      <c r="C9" s="1516"/>
      <c r="D9" s="488">
        <f t="shared" ref="D9:M9" si="0">D23</f>
        <v>2027</v>
      </c>
      <c r="E9" s="488">
        <f t="shared" si="0"/>
        <v>2028</v>
      </c>
      <c r="F9" s="488">
        <f t="shared" si="0"/>
        <v>2029</v>
      </c>
      <c r="G9" s="488">
        <f t="shared" si="0"/>
        <v>2030</v>
      </c>
      <c r="H9" s="488">
        <f t="shared" si="0"/>
        <v>2031</v>
      </c>
      <c r="I9" s="488">
        <f t="shared" si="0"/>
        <v>2032</v>
      </c>
      <c r="J9" s="488">
        <f t="shared" si="0"/>
        <v>2033</v>
      </c>
      <c r="K9" s="488">
        <f t="shared" si="0"/>
        <v>2034</v>
      </c>
      <c r="L9" s="488">
        <f t="shared" si="0"/>
        <v>2035</v>
      </c>
      <c r="M9" s="488">
        <f t="shared" si="0"/>
        <v>2036</v>
      </c>
    </row>
    <row r="10" spans="1:21">
      <c r="A10" s="489">
        <v>1</v>
      </c>
      <c r="B10" s="1505">
        <f>'Forecast RU'!C11</f>
        <v>0</v>
      </c>
      <c r="C10" s="1506"/>
      <c r="D10" s="490">
        <v>269.05</v>
      </c>
      <c r="E10" s="490">
        <v>287.89</v>
      </c>
      <c r="F10" s="490">
        <v>308.04000000000002</v>
      </c>
      <c r="G10" s="490">
        <v>329.6</v>
      </c>
      <c r="H10" s="490">
        <v>352.67</v>
      </c>
      <c r="I10" s="490">
        <v>377.36</v>
      </c>
      <c r="J10" s="490">
        <v>403.77</v>
      </c>
      <c r="K10" s="490">
        <v>432.04</v>
      </c>
      <c r="L10" s="490">
        <v>462.28</v>
      </c>
      <c r="M10" s="490">
        <v>494.64</v>
      </c>
    </row>
    <row r="11" spans="1:21">
      <c r="A11" s="489">
        <v>2</v>
      </c>
      <c r="B11" s="1505">
        <f>'Forecast RU'!C12</f>
        <v>0</v>
      </c>
      <c r="C11" s="1506"/>
      <c r="D11" s="490">
        <f>D29+C70</f>
        <v>0</v>
      </c>
      <c r="E11" s="490">
        <f t="shared" ref="E11:M11" si="1">E29+D70</f>
        <v>0</v>
      </c>
      <c r="F11" s="490">
        <f t="shared" si="1"/>
        <v>0</v>
      </c>
      <c r="G11" s="490">
        <f t="shared" si="1"/>
        <v>0</v>
      </c>
      <c r="H11" s="490">
        <f t="shared" si="1"/>
        <v>0</v>
      </c>
      <c r="I11" s="490">
        <f t="shared" si="1"/>
        <v>0</v>
      </c>
      <c r="J11" s="490">
        <f t="shared" si="1"/>
        <v>0</v>
      </c>
      <c r="K11" s="490">
        <f t="shared" si="1"/>
        <v>0</v>
      </c>
      <c r="L11" s="490">
        <f t="shared" si="1"/>
        <v>0</v>
      </c>
      <c r="M11" s="490">
        <f t="shared" si="1"/>
        <v>0</v>
      </c>
    </row>
    <row r="12" spans="1:21">
      <c r="A12" s="489">
        <v>3</v>
      </c>
      <c r="B12" s="1505">
        <f>'Forecast RU'!C13</f>
        <v>0</v>
      </c>
      <c r="C12" s="1506"/>
      <c r="D12" s="490">
        <f>D32+C71</f>
        <v>0</v>
      </c>
      <c r="E12" s="490">
        <f t="shared" ref="E12:M12" si="2">E32+D71</f>
        <v>0</v>
      </c>
      <c r="F12" s="490">
        <f t="shared" si="2"/>
        <v>0</v>
      </c>
      <c r="G12" s="490">
        <f t="shared" si="2"/>
        <v>0</v>
      </c>
      <c r="H12" s="490">
        <f t="shared" si="2"/>
        <v>0</v>
      </c>
      <c r="I12" s="490">
        <f t="shared" si="2"/>
        <v>0</v>
      </c>
      <c r="J12" s="490">
        <f t="shared" si="2"/>
        <v>0</v>
      </c>
      <c r="K12" s="490">
        <f t="shared" si="2"/>
        <v>0</v>
      </c>
      <c r="L12" s="490">
        <f t="shared" si="2"/>
        <v>0</v>
      </c>
      <c r="M12" s="490">
        <f t="shared" si="2"/>
        <v>0</v>
      </c>
    </row>
    <row r="13" spans="1:21">
      <c r="A13" s="489">
        <v>4</v>
      </c>
      <c r="B13" s="1505">
        <f>'Forecast RU'!C14</f>
        <v>0</v>
      </c>
      <c r="C13" s="1506"/>
      <c r="D13" s="490">
        <f>D35+C72</f>
        <v>0</v>
      </c>
      <c r="E13" s="490">
        <f t="shared" ref="E13:M13" si="3">E35+D72</f>
        <v>0</v>
      </c>
      <c r="F13" s="490">
        <f t="shared" si="3"/>
        <v>0</v>
      </c>
      <c r="G13" s="490">
        <f t="shared" si="3"/>
        <v>0</v>
      </c>
      <c r="H13" s="490">
        <f t="shared" si="3"/>
        <v>0</v>
      </c>
      <c r="I13" s="490">
        <f t="shared" si="3"/>
        <v>0</v>
      </c>
      <c r="J13" s="490">
        <f t="shared" si="3"/>
        <v>0</v>
      </c>
      <c r="K13" s="490">
        <f t="shared" si="3"/>
        <v>0</v>
      </c>
      <c r="L13" s="490">
        <f t="shared" si="3"/>
        <v>0</v>
      </c>
      <c r="M13" s="490">
        <f t="shared" si="3"/>
        <v>0</v>
      </c>
    </row>
    <row r="14" spans="1:21">
      <c r="A14" s="489">
        <v>5</v>
      </c>
      <c r="B14" s="1505">
        <f>'Forecast RU'!C15</f>
        <v>0</v>
      </c>
      <c r="C14" s="1506"/>
      <c r="D14" s="490">
        <f>D38+C73</f>
        <v>0</v>
      </c>
      <c r="E14" s="490">
        <f t="shared" ref="E14:M14" si="4">E38+D73</f>
        <v>0</v>
      </c>
      <c r="F14" s="490">
        <f t="shared" si="4"/>
        <v>0</v>
      </c>
      <c r="G14" s="490">
        <f t="shared" si="4"/>
        <v>0</v>
      </c>
      <c r="H14" s="490">
        <f t="shared" si="4"/>
        <v>0</v>
      </c>
      <c r="I14" s="490">
        <f t="shared" si="4"/>
        <v>0</v>
      </c>
      <c r="J14" s="490">
        <f t="shared" si="4"/>
        <v>0</v>
      </c>
      <c r="K14" s="490">
        <f t="shared" si="4"/>
        <v>0</v>
      </c>
      <c r="L14" s="490">
        <f t="shared" si="4"/>
        <v>0</v>
      </c>
      <c r="M14" s="490">
        <f t="shared" si="4"/>
        <v>0</v>
      </c>
    </row>
    <row r="15" spans="1:21">
      <c r="A15" s="489">
        <v>6</v>
      </c>
      <c r="B15" s="1505">
        <f>'Forecast RU'!C16</f>
        <v>0</v>
      </c>
      <c r="C15" s="1506"/>
      <c r="D15" s="490">
        <f>D41</f>
        <v>0</v>
      </c>
      <c r="E15" s="490">
        <f t="shared" ref="E15:M15" si="5">E41</f>
        <v>0</v>
      </c>
      <c r="F15" s="490">
        <f t="shared" si="5"/>
        <v>0</v>
      </c>
      <c r="G15" s="490">
        <f t="shared" si="5"/>
        <v>0</v>
      </c>
      <c r="H15" s="490">
        <f t="shared" si="5"/>
        <v>0</v>
      </c>
      <c r="I15" s="490">
        <f t="shared" si="5"/>
        <v>0</v>
      </c>
      <c r="J15" s="490">
        <f t="shared" si="5"/>
        <v>0</v>
      </c>
      <c r="K15" s="490">
        <f t="shared" si="5"/>
        <v>0</v>
      </c>
      <c r="L15" s="490">
        <f t="shared" si="5"/>
        <v>0</v>
      </c>
      <c r="M15" s="490">
        <f t="shared" si="5"/>
        <v>0</v>
      </c>
    </row>
    <row r="16" spans="1:21">
      <c r="A16" s="489">
        <v>7</v>
      </c>
      <c r="B16" s="1505">
        <f>'Forecast RU'!C17</f>
        <v>0</v>
      </c>
      <c r="C16" s="1506"/>
      <c r="D16" s="490">
        <f>D44</f>
        <v>0</v>
      </c>
      <c r="E16" s="490">
        <f t="shared" ref="E16:M16" si="6">E44</f>
        <v>0</v>
      </c>
      <c r="F16" s="490">
        <f t="shared" si="6"/>
        <v>0</v>
      </c>
      <c r="G16" s="490">
        <f t="shared" si="6"/>
        <v>0</v>
      </c>
      <c r="H16" s="490">
        <f t="shared" si="6"/>
        <v>0</v>
      </c>
      <c r="I16" s="490">
        <f t="shared" si="6"/>
        <v>0</v>
      </c>
      <c r="J16" s="490">
        <f t="shared" si="6"/>
        <v>0</v>
      </c>
      <c r="K16" s="490">
        <f t="shared" si="6"/>
        <v>0</v>
      </c>
      <c r="L16" s="490">
        <f t="shared" si="6"/>
        <v>0</v>
      </c>
      <c r="M16" s="490">
        <f t="shared" si="6"/>
        <v>0</v>
      </c>
    </row>
    <row r="17" spans="1:16">
      <c r="A17" s="489">
        <v>8</v>
      </c>
      <c r="B17" s="1505">
        <f>'Forecast RU'!C18</f>
        <v>0</v>
      </c>
      <c r="C17" s="1506"/>
      <c r="D17" s="490">
        <f>D47</f>
        <v>0</v>
      </c>
      <c r="E17" s="490">
        <f t="shared" ref="E17:M17" si="7">E47</f>
        <v>0</v>
      </c>
      <c r="F17" s="490">
        <f t="shared" si="7"/>
        <v>0</v>
      </c>
      <c r="G17" s="490">
        <f t="shared" si="7"/>
        <v>0</v>
      </c>
      <c r="H17" s="490">
        <f t="shared" si="7"/>
        <v>0</v>
      </c>
      <c r="I17" s="490">
        <f t="shared" si="7"/>
        <v>0</v>
      </c>
      <c r="J17" s="490">
        <f t="shared" si="7"/>
        <v>0</v>
      </c>
      <c r="K17" s="490">
        <f t="shared" si="7"/>
        <v>0</v>
      </c>
      <c r="L17" s="490">
        <f t="shared" si="7"/>
        <v>0</v>
      </c>
      <c r="M17" s="490">
        <f t="shared" si="7"/>
        <v>0</v>
      </c>
    </row>
    <row r="20" spans="1:16" ht="15">
      <c r="A20" s="491" t="s">
        <v>271</v>
      </c>
      <c r="C20" s="492"/>
    </row>
    <row r="22" spans="1:16">
      <c r="A22" s="1507" t="s">
        <v>272</v>
      </c>
      <c r="B22" s="1507"/>
      <c r="C22" s="1507"/>
      <c r="D22" s="493" t="s">
        <v>260</v>
      </c>
      <c r="E22" s="494" t="s">
        <v>175</v>
      </c>
      <c r="F22" s="494"/>
      <c r="G22" s="494"/>
      <c r="H22" s="494"/>
      <c r="I22" s="494"/>
      <c r="J22" s="494"/>
      <c r="K22" s="494"/>
      <c r="L22" s="494"/>
      <c r="O22" s="493" t="s">
        <v>273</v>
      </c>
    </row>
    <row r="23" spans="1:16" ht="33" customHeight="1">
      <c r="A23" s="1508" t="s">
        <v>268</v>
      </c>
      <c r="B23" s="1508"/>
      <c r="C23" s="1509"/>
      <c r="D23" s="488">
        <f>'Forecast RU'!K8</f>
        <v>2027</v>
      </c>
      <c r="E23" s="488">
        <f>'Forecast RU'!L8</f>
        <v>2028</v>
      </c>
      <c r="F23" s="488">
        <f>'Forecast RU'!M8</f>
        <v>2029</v>
      </c>
      <c r="G23" s="488">
        <f>'Forecast RU'!N8</f>
        <v>2030</v>
      </c>
      <c r="H23" s="488">
        <f>'Forecast RU'!O8</f>
        <v>2031</v>
      </c>
      <c r="I23" s="488">
        <f>'Forecast RU'!P8</f>
        <v>2032</v>
      </c>
      <c r="J23" s="488">
        <f>'Forecast RU'!Q8</f>
        <v>2033</v>
      </c>
      <c r="K23" s="488">
        <f>'Forecast RU'!R8</f>
        <v>2034</v>
      </c>
      <c r="L23" s="488">
        <f>K23+1</f>
        <v>2035</v>
      </c>
      <c r="M23" s="488">
        <f>L23+1</f>
        <v>2036</v>
      </c>
      <c r="O23" s="495" t="s">
        <v>274</v>
      </c>
    </row>
    <row r="24" spans="1:16" ht="13.5">
      <c r="A24" s="1500">
        <v>1</v>
      </c>
      <c r="B24" s="1501">
        <f>'Forecast RU'!C11</f>
        <v>0</v>
      </c>
      <c r="C24" s="496" t="s">
        <v>275</v>
      </c>
      <c r="D24" s="497"/>
      <c r="E24" s="498">
        <f t="shared" ref="E24:E25" si="8">D24*(1+$O$24)</f>
        <v>0</v>
      </c>
      <c r="F24" s="498">
        <f t="shared" ref="F24:M25" si="9">E24*(1+$O$24)</f>
        <v>0</v>
      </c>
      <c r="G24" s="498">
        <f t="shared" si="9"/>
        <v>0</v>
      </c>
      <c r="H24" s="498">
        <f t="shared" si="9"/>
        <v>0</v>
      </c>
      <c r="I24" s="498">
        <f t="shared" si="9"/>
        <v>0</v>
      </c>
      <c r="J24" s="498">
        <f t="shared" si="9"/>
        <v>0</v>
      </c>
      <c r="K24" s="498">
        <f t="shared" si="9"/>
        <v>0</v>
      </c>
      <c r="L24" s="498">
        <f t="shared" si="9"/>
        <v>0</v>
      </c>
      <c r="M24" s="498">
        <f>L24*(1+$O$24)</f>
        <v>0</v>
      </c>
      <c r="O24" s="499">
        <v>0.05</v>
      </c>
    </row>
    <row r="25" spans="1:16" ht="13.5">
      <c r="A25" s="1500"/>
      <c r="B25" s="1501"/>
      <c r="C25" s="496" t="s">
        <v>276</v>
      </c>
      <c r="D25" s="497"/>
      <c r="E25" s="498">
        <f t="shared" si="8"/>
        <v>0</v>
      </c>
      <c r="F25" s="498">
        <f t="shared" si="9"/>
        <v>0</v>
      </c>
      <c r="G25" s="498">
        <f t="shared" si="9"/>
        <v>0</v>
      </c>
      <c r="H25" s="498">
        <f t="shared" si="9"/>
        <v>0</v>
      </c>
      <c r="I25" s="498">
        <f t="shared" si="9"/>
        <v>0</v>
      </c>
      <c r="J25" s="498">
        <f t="shared" si="9"/>
        <v>0</v>
      </c>
      <c r="K25" s="498">
        <f t="shared" si="9"/>
        <v>0</v>
      </c>
      <c r="L25" s="498">
        <f t="shared" si="9"/>
        <v>0</v>
      </c>
      <c r="M25" s="498">
        <f t="shared" si="9"/>
        <v>0</v>
      </c>
      <c r="O25" s="500">
        <v>0.1</v>
      </c>
      <c r="P25" s="501"/>
    </row>
    <row r="26" spans="1:16">
      <c r="A26" s="1500"/>
      <c r="B26" s="1501"/>
      <c r="C26" s="502" t="s">
        <v>277</v>
      </c>
      <c r="D26" s="503">
        <f>D24+D25</f>
        <v>0</v>
      </c>
      <c r="E26" s="503">
        <f>E24+E25</f>
        <v>0</v>
      </c>
      <c r="F26" s="503">
        <f t="shared" ref="F26:M26" si="10">F24+F25</f>
        <v>0</v>
      </c>
      <c r="G26" s="503">
        <f t="shared" si="10"/>
        <v>0</v>
      </c>
      <c r="H26" s="503">
        <f t="shared" si="10"/>
        <v>0</v>
      </c>
      <c r="I26" s="503">
        <f>I24+I25</f>
        <v>0</v>
      </c>
      <c r="J26" s="503">
        <f t="shared" si="10"/>
        <v>0</v>
      </c>
      <c r="K26" s="503">
        <f t="shared" si="10"/>
        <v>0</v>
      </c>
      <c r="L26" s="503">
        <f t="shared" si="10"/>
        <v>0</v>
      </c>
      <c r="M26" s="503">
        <f t="shared" si="10"/>
        <v>0</v>
      </c>
    </row>
    <row r="27" spans="1:16" ht="13.5">
      <c r="A27" s="1500">
        <v>2</v>
      </c>
      <c r="B27" s="1501">
        <f>'Forecast RU'!C12</f>
        <v>0</v>
      </c>
      <c r="C27" s="496" t="s">
        <v>275</v>
      </c>
      <c r="D27" s="497"/>
      <c r="E27" s="498">
        <f t="shared" ref="E27:E28" si="11">D27*(1+$O$24)</f>
        <v>0</v>
      </c>
      <c r="F27" s="498">
        <f t="shared" ref="F27:M28" si="12">E27*(1+$O$24)</f>
        <v>0</v>
      </c>
      <c r="G27" s="498">
        <f t="shared" si="12"/>
        <v>0</v>
      </c>
      <c r="H27" s="498">
        <f t="shared" si="12"/>
        <v>0</v>
      </c>
      <c r="I27" s="498">
        <f t="shared" si="12"/>
        <v>0</v>
      </c>
      <c r="J27" s="498">
        <f t="shared" si="12"/>
        <v>0</v>
      </c>
      <c r="K27" s="498">
        <f t="shared" si="12"/>
        <v>0</v>
      </c>
      <c r="L27" s="498">
        <f t="shared" si="12"/>
        <v>0</v>
      </c>
      <c r="M27" s="498">
        <f t="shared" si="12"/>
        <v>0</v>
      </c>
    </row>
    <row r="28" spans="1:16" ht="13.5">
      <c r="A28" s="1500"/>
      <c r="B28" s="1501"/>
      <c r="C28" s="496" t="s">
        <v>276</v>
      </c>
      <c r="D28" s="497"/>
      <c r="E28" s="498">
        <f t="shared" si="11"/>
        <v>0</v>
      </c>
      <c r="F28" s="498">
        <f t="shared" si="12"/>
        <v>0</v>
      </c>
      <c r="G28" s="498">
        <f t="shared" si="12"/>
        <v>0</v>
      </c>
      <c r="H28" s="498">
        <f t="shared" si="12"/>
        <v>0</v>
      </c>
      <c r="I28" s="498">
        <f t="shared" si="12"/>
        <v>0</v>
      </c>
      <c r="J28" s="498">
        <f t="shared" si="12"/>
        <v>0</v>
      </c>
      <c r="K28" s="498">
        <f t="shared" si="12"/>
        <v>0</v>
      </c>
      <c r="L28" s="498">
        <f t="shared" si="12"/>
        <v>0</v>
      </c>
      <c r="M28" s="498">
        <f t="shared" si="12"/>
        <v>0</v>
      </c>
    </row>
    <row r="29" spans="1:16">
      <c r="A29" s="1500"/>
      <c r="B29" s="1501"/>
      <c r="C29" s="502" t="s">
        <v>277</v>
      </c>
      <c r="D29" s="503">
        <f>D27+D28</f>
        <v>0</v>
      </c>
      <c r="E29" s="503">
        <f>E27+E28</f>
        <v>0</v>
      </c>
      <c r="F29" s="503">
        <f t="shared" ref="F29:M29" si="13">F27+F28</f>
        <v>0</v>
      </c>
      <c r="G29" s="503">
        <f t="shared" si="13"/>
        <v>0</v>
      </c>
      <c r="H29" s="503">
        <f t="shared" si="13"/>
        <v>0</v>
      </c>
      <c r="I29" s="503">
        <f>I27+I28</f>
        <v>0</v>
      </c>
      <c r="J29" s="503">
        <f t="shared" si="13"/>
        <v>0</v>
      </c>
      <c r="K29" s="503">
        <f t="shared" si="13"/>
        <v>0</v>
      </c>
      <c r="L29" s="503">
        <f t="shared" si="13"/>
        <v>0</v>
      </c>
      <c r="M29" s="503">
        <f t="shared" si="13"/>
        <v>0</v>
      </c>
    </row>
    <row r="30" spans="1:16" ht="13.5">
      <c r="A30" s="1500">
        <v>3</v>
      </c>
      <c r="B30" s="1501">
        <f>'Forecast RU'!C13</f>
        <v>0</v>
      </c>
      <c r="C30" s="496" t="s">
        <v>275</v>
      </c>
      <c r="D30" s="497"/>
      <c r="E30" s="498">
        <f t="shared" ref="E30:E31" si="14">D30*(1+$O$24)</f>
        <v>0</v>
      </c>
      <c r="F30" s="498">
        <f t="shared" ref="F30:M31" si="15">E30*(1+$O$24)</f>
        <v>0</v>
      </c>
      <c r="G30" s="498">
        <f t="shared" si="15"/>
        <v>0</v>
      </c>
      <c r="H30" s="498">
        <f t="shared" si="15"/>
        <v>0</v>
      </c>
      <c r="I30" s="498">
        <f t="shared" si="15"/>
        <v>0</v>
      </c>
      <c r="J30" s="498">
        <f t="shared" si="15"/>
        <v>0</v>
      </c>
      <c r="K30" s="498">
        <f t="shared" si="15"/>
        <v>0</v>
      </c>
      <c r="L30" s="498">
        <f t="shared" si="15"/>
        <v>0</v>
      </c>
      <c r="M30" s="498">
        <f t="shared" si="15"/>
        <v>0</v>
      </c>
    </row>
    <row r="31" spans="1:16" ht="13.5">
      <c r="A31" s="1500"/>
      <c r="B31" s="1501"/>
      <c r="C31" s="496" t="s">
        <v>276</v>
      </c>
      <c r="D31" s="497"/>
      <c r="E31" s="498">
        <f t="shared" si="14"/>
        <v>0</v>
      </c>
      <c r="F31" s="498">
        <f t="shared" si="15"/>
        <v>0</v>
      </c>
      <c r="G31" s="498">
        <f t="shared" si="15"/>
        <v>0</v>
      </c>
      <c r="H31" s="498">
        <f t="shared" si="15"/>
        <v>0</v>
      </c>
      <c r="I31" s="498">
        <f t="shared" si="15"/>
        <v>0</v>
      </c>
      <c r="J31" s="498">
        <f t="shared" si="15"/>
        <v>0</v>
      </c>
      <c r="K31" s="498">
        <f t="shared" si="15"/>
        <v>0</v>
      </c>
      <c r="L31" s="498">
        <f t="shared" si="15"/>
        <v>0</v>
      </c>
      <c r="M31" s="498">
        <f t="shared" si="15"/>
        <v>0</v>
      </c>
    </row>
    <row r="32" spans="1:16">
      <c r="A32" s="1500"/>
      <c r="B32" s="1501"/>
      <c r="C32" s="502" t="s">
        <v>277</v>
      </c>
      <c r="D32" s="503">
        <f>D30+D31</f>
        <v>0</v>
      </c>
      <c r="E32" s="503">
        <f>E30+E31</f>
        <v>0</v>
      </c>
      <c r="F32" s="503">
        <f>F30+F31</f>
        <v>0</v>
      </c>
      <c r="G32" s="503">
        <f>G30+G31</f>
        <v>0</v>
      </c>
      <c r="H32" s="503">
        <f t="shared" ref="H32:M32" si="16">H30+H31</f>
        <v>0</v>
      </c>
      <c r="I32" s="503">
        <f>I30+I31</f>
        <v>0</v>
      </c>
      <c r="J32" s="503">
        <f>J30+J31</f>
        <v>0</v>
      </c>
      <c r="K32" s="503">
        <f>K30+K31</f>
        <v>0</v>
      </c>
      <c r="L32" s="503">
        <f t="shared" si="16"/>
        <v>0</v>
      </c>
      <c r="M32" s="503">
        <f t="shared" si="16"/>
        <v>0</v>
      </c>
    </row>
    <row r="33" spans="1:15" ht="13.5">
      <c r="A33" s="1500">
        <v>4</v>
      </c>
      <c r="B33" s="1501">
        <f>'Forecast RU'!C14</f>
        <v>0</v>
      </c>
      <c r="C33" s="496" t="s">
        <v>275</v>
      </c>
      <c r="D33" s="497"/>
      <c r="E33" s="498">
        <f t="shared" ref="E33:E34" si="17">D33*(1+$O$24)</f>
        <v>0</v>
      </c>
      <c r="F33" s="498">
        <f t="shared" ref="F33:M34" si="18">E33*(1+$O$24)</f>
        <v>0</v>
      </c>
      <c r="G33" s="498">
        <f t="shared" si="18"/>
        <v>0</v>
      </c>
      <c r="H33" s="498">
        <f t="shared" si="18"/>
        <v>0</v>
      </c>
      <c r="I33" s="498">
        <f t="shared" si="18"/>
        <v>0</v>
      </c>
      <c r="J33" s="498">
        <f t="shared" si="18"/>
        <v>0</v>
      </c>
      <c r="K33" s="498">
        <f t="shared" si="18"/>
        <v>0</v>
      </c>
      <c r="L33" s="498">
        <f t="shared" si="18"/>
        <v>0</v>
      </c>
      <c r="M33" s="498">
        <f t="shared" si="18"/>
        <v>0</v>
      </c>
    </row>
    <row r="34" spans="1:15" ht="13.5">
      <c r="A34" s="1500"/>
      <c r="B34" s="1501"/>
      <c r="C34" s="496" t="s">
        <v>276</v>
      </c>
      <c r="D34" s="497"/>
      <c r="E34" s="498">
        <f t="shared" si="17"/>
        <v>0</v>
      </c>
      <c r="F34" s="498">
        <f t="shared" si="18"/>
        <v>0</v>
      </c>
      <c r="G34" s="498">
        <f t="shared" si="18"/>
        <v>0</v>
      </c>
      <c r="H34" s="498">
        <f t="shared" si="18"/>
        <v>0</v>
      </c>
      <c r="I34" s="498">
        <f t="shared" si="18"/>
        <v>0</v>
      </c>
      <c r="J34" s="498">
        <f t="shared" si="18"/>
        <v>0</v>
      </c>
      <c r="K34" s="498">
        <f t="shared" si="18"/>
        <v>0</v>
      </c>
      <c r="L34" s="498">
        <f t="shared" si="18"/>
        <v>0</v>
      </c>
      <c r="M34" s="498">
        <f t="shared" si="18"/>
        <v>0</v>
      </c>
    </row>
    <row r="35" spans="1:15">
      <c r="A35" s="1500"/>
      <c r="B35" s="1501"/>
      <c r="C35" s="502" t="s">
        <v>277</v>
      </c>
      <c r="D35" s="503">
        <f t="shared" ref="D35:M47" si="19">D33+D34</f>
        <v>0</v>
      </c>
      <c r="E35" s="503">
        <f t="shared" si="19"/>
        <v>0</v>
      </c>
      <c r="F35" s="503">
        <f t="shared" si="19"/>
        <v>0</v>
      </c>
      <c r="G35" s="503">
        <f t="shared" si="19"/>
        <v>0</v>
      </c>
      <c r="H35" s="503">
        <f t="shared" si="19"/>
        <v>0</v>
      </c>
      <c r="I35" s="503">
        <f t="shared" si="19"/>
        <v>0</v>
      </c>
      <c r="J35" s="503">
        <f t="shared" si="19"/>
        <v>0</v>
      </c>
      <c r="K35" s="503">
        <f t="shared" si="19"/>
        <v>0</v>
      </c>
      <c r="L35" s="503">
        <f t="shared" si="19"/>
        <v>0</v>
      </c>
      <c r="M35" s="503">
        <f t="shared" si="19"/>
        <v>0</v>
      </c>
    </row>
    <row r="36" spans="1:15" ht="13.5">
      <c r="A36" s="1500">
        <v>5</v>
      </c>
      <c r="B36" s="1501">
        <f>'Forecast RU'!C15</f>
        <v>0</v>
      </c>
      <c r="C36" s="496" t="s">
        <v>275</v>
      </c>
      <c r="D36" s="497"/>
      <c r="E36" s="498">
        <f t="shared" ref="E36:E37" si="20">D36*(1+$O$24)</f>
        <v>0</v>
      </c>
      <c r="F36" s="498">
        <f t="shared" ref="F36:M37" si="21">E36*(1+$O$24)</f>
        <v>0</v>
      </c>
      <c r="G36" s="498">
        <f t="shared" si="21"/>
        <v>0</v>
      </c>
      <c r="H36" s="498">
        <f t="shared" si="21"/>
        <v>0</v>
      </c>
      <c r="I36" s="498">
        <f t="shared" si="21"/>
        <v>0</v>
      </c>
      <c r="J36" s="498">
        <f t="shared" si="21"/>
        <v>0</v>
      </c>
      <c r="K36" s="498">
        <f t="shared" si="21"/>
        <v>0</v>
      </c>
      <c r="L36" s="498">
        <f t="shared" si="21"/>
        <v>0</v>
      </c>
      <c r="M36" s="498">
        <f t="shared" si="21"/>
        <v>0</v>
      </c>
    </row>
    <row r="37" spans="1:15" ht="13.5">
      <c r="A37" s="1500"/>
      <c r="B37" s="1501"/>
      <c r="C37" s="496" t="s">
        <v>276</v>
      </c>
      <c r="D37" s="497"/>
      <c r="E37" s="498">
        <f t="shared" si="20"/>
        <v>0</v>
      </c>
      <c r="F37" s="498">
        <f t="shared" si="21"/>
        <v>0</v>
      </c>
      <c r="G37" s="498">
        <f t="shared" si="21"/>
        <v>0</v>
      </c>
      <c r="H37" s="498">
        <f t="shared" si="21"/>
        <v>0</v>
      </c>
      <c r="I37" s="498">
        <f t="shared" si="21"/>
        <v>0</v>
      </c>
      <c r="J37" s="498">
        <f t="shared" si="21"/>
        <v>0</v>
      </c>
      <c r="K37" s="498">
        <f t="shared" si="21"/>
        <v>0</v>
      </c>
      <c r="L37" s="498">
        <f t="shared" si="21"/>
        <v>0</v>
      </c>
      <c r="M37" s="498">
        <f t="shared" si="21"/>
        <v>0</v>
      </c>
    </row>
    <row r="38" spans="1:15">
      <c r="A38" s="1500"/>
      <c r="B38" s="1501"/>
      <c r="C38" s="502" t="s">
        <v>277</v>
      </c>
      <c r="D38" s="503">
        <f t="shared" si="19"/>
        <v>0</v>
      </c>
      <c r="E38" s="503">
        <f t="shared" si="19"/>
        <v>0</v>
      </c>
      <c r="F38" s="503">
        <f t="shared" si="19"/>
        <v>0</v>
      </c>
      <c r="G38" s="503">
        <f t="shared" si="19"/>
        <v>0</v>
      </c>
      <c r="H38" s="503">
        <f t="shared" si="19"/>
        <v>0</v>
      </c>
      <c r="I38" s="503">
        <f t="shared" si="19"/>
        <v>0</v>
      </c>
      <c r="J38" s="503">
        <f t="shared" si="19"/>
        <v>0</v>
      </c>
      <c r="K38" s="503">
        <f t="shared" si="19"/>
        <v>0</v>
      </c>
      <c r="L38" s="503">
        <f t="shared" si="19"/>
        <v>0</v>
      </c>
      <c r="M38" s="503">
        <f t="shared" si="19"/>
        <v>0</v>
      </c>
    </row>
    <row r="39" spans="1:15" ht="13.5">
      <c r="A39" s="1500">
        <v>6</v>
      </c>
      <c r="B39" s="1501">
        <f>'Forecast RU'!C16</f>
        <v>0</v>
      </c>
      <c r="C39" s="496" t="s">
        <v>275</v>
      </c>
      <c r="D39" s="497"/>
      <c r="E39" s="498">
        <f t="shared" ref="E39:E40" si="22">D39*(1+$O$24)</f>
        <v>0</v>
      </c>
      <c r="F39" s="498">
        <f t="shared" ref="F39:M40" si="23">E39*(1+$O$24)</f>
        <v>0</v>
      </c>
      <c r="G39" s="498">
        <f t="shared" si="23"/>
        <v>0</v>
      </c>
      <c r="H39" s="498">
        <f t="shared" si="23"/>
        <v>0</v>
      </c>
      <c r="I39" s="498">
        <f t="shared" si="23"/>
        <v>0</v>
      </c>
      <c r="J39" s="498">
        <f t="shared" si="23"/>
        <v>0</v>
      </c>
      <c r="K39" s="498">
        <f t="shared" si="23"/>
        <v>0</v>
      </c>
      <c r="L39" s="498">
        <f t="shared" si="23"/>
        <v>0</v>
      </c>
      <c r="M39" s="498">
        <f t="shared" si="23"/>
        <v>0</v>
      </c>
    </row>
    <row r="40" spans="1:15" ht="13.5">
      <c r="A40" s="1500"/>
      <c r="B40" s="1501"/>
      <c r="C40" s="496" t="s">
        <v>276</v>
      </c>
      <c r="D40" s="497"/>
      <c r="E40" s="498">
        <f t="shared" si="22"/>
        <v>0</v>
      </c>
      <c r="F40" s="498">
        <f t="shared" si="23"/>
        <v>0</v>
      </c>
      <c r="G40" s="498">
        <f t="shared" si="23"/>
        <v>0</v>
      </c>
      <c r="H40" s="498">
        <f t="shared" si="23"/>
        <v>0</v>
      </c>
      <c r="I40" s="498">
        <f t="shared" si="23"/>
        <v>0</v>
      </c>
      <c r="J40" s="498">
        <f t="shared" si="23"/>
        <v>0</v>
      </c>
      <c r="K40" s="498">
        <f t="shared" si="23"/>
        <v>0</v>
      </c>
      <c r="L40" s="498">
        <f t="shared" si="23"/>
        <v>0</v>
      </c>
      <c r="M40" s="498">
        <f t="shared" si="23"/>
        <v>0</v>
      </c>
    </row>
    <row r="41" spans="1:15">
      <c r="A41" s="1500"/>
      <c r="B41" s="1501"/>
      <c r="C41" s="502" t="s">
        <v>277</v>
      </c>
      <c r="D41" s="503">
        <f t="shared" si="19"/>
        <v>0</v>
      </c>
      <c r="E41" s="503">
        <f t="shared" si="19"/>
        <v>0</v>
      </c>
      <c r="F41" s="503">
        <f t="shared" si="19"/>
        <v>0</v>
      </c>
      <c r="G41" s="503">
        <f t="shared" si="19"/>
        <v>0</v>
      </c>
      <c r="H41" s="503">
        <f t="shared" si="19"/>
        <v>0</v>
      </c>
      <c r="I41" s="503">
        <f t="shared" si="19"/>
        <v>0</v>
      </c>
      <c r="J41" s="503">
        <f t="shared" si="19"/>
        <v>0</v>
      </c>
      <c r="K41" s="503">
        <f t="shared" si="19"/>
        <v>0</v>
      </c>
      <c r="L41" s="503">
        <f t="shared" si="19"/>
        <v>0</v>
      </c>
      <c r="M41" s="503">
        <f t="shared" si="19"/>
        <v>0</v>
      </c>
    </row>
    <row r="42" spans="1:15" ht="13.5">
      <c r="A42" s="1500">
        <v>7</v>
      </c>
      <c r="B42" s="1501">
        <f>'Forecast RU'!C17</f>
        <v>0</v>
      </c>
      <c r="C42" s="496" t="s">
        <v>275</v>
      </c>
      <c r="D42" s="497"/>
      <c r="E42" s="498">
        <f t="shared" ref="E42:E43" si="24">D42*(1+$O$24)</f>
        <v>0</v>
      </c>
      <c r="F42" s="498">
        <f t="shared" ref="F42:M43" si="25">E42*(1+$O$24)</f>
        <v>0</v>
      </c>
      <c r="G42" s="498">
        <f t="shared" si="25"/>
        <v>0</v>
      </c>
      <c r="H42" s="498">
        <f t="shared" si="25"/>
        <v>0</v>
      </c>
      <c r="I42" s="498">
        <f t="shared" si="25"/>
        <v>0</v>
      </c>
      <c r="J42" s="498">
        <f t="shared" si="25"/>
        <v>0</v>
      </c>
      <c r="K42" s="498">
        <f t="shared" si="25"/>
        <v>0</v>
      </c>
      <c r="L42" s="498">
        <f t="shared" si="25"/>
        <v>0</v>
      </c>
      <c r="M42" s="498">
        <f t="shared" si="25"/>
        <v>0</v>
      </c>
    </row>
    <row r="43" spans="1:15" ht="13.5">
      <c r="A43" s="1500"/>
      <c r="B43" s="1501"/>
      <c r="C43" s="496" t="s">
        <v>276</v>
      </c>
      <c r="D43" s="497"/>
      <c r="E43" s="498">
        <f t="shared" si="24"/>
        <v>0</v>
      </c>
      <c r="F43" s="498">
        <f t="shared" si="25"/>
        <v>0</v>
      </c>
      <c r="G43" s="498">
        <f t="shared" si="25"/>
        <v>0</v>
      </c>
      <c r="H43" s="498">
        <f t="shared" si="25"/>
        <v>0</v>
      </c>
      <c r="I43" s="498">
        <f t="shared" si="25"/>
        <v>0</v>
      </c>
      <c r="J43" s="498">
        <f t="shared" si="25"/>
        <v>0</v>
      </c>
      <c r="K43" s="498">
        <f t="shared" si="25"/>
        <v>0</v>
      </c>
      <c r="L43" s="498">
        <f t="shared" si="25"/>
        <v>0</v>
      </c>
      <c r="M43" s="498">
        <f t="shared" si="25"/>
        <v>0</v>
      </c>
    </row>
    <row r="44" spans="1:15">
      <c r="A44" s="1500"/>
      <c r="B44" s="1501"/>
      <c r="C44" s="502" t="s">
        <v>277</v>
      </c>
      <c r="D44" s="503">
        <f t="shared" si="19"/>
        <v>0</v>
      </c>
      <c r="E44" s="503">
        <f t="shared" si="19"/>
        <v>0</v>
      </c>
      <c r="F44" s="503">
        <f t="shared" si="19"/>
        <v>0</v>
      </c>
      <c r="G44" s="503">
        <f t="shared" si="19"/>
        <v>0</v>
      </c>
      <c r="H44" s="503">
        <f t="shared" si="19"/>
        <v>0</v>
      </c>
      <c r="I44" s="503">
        <f t="shared" si="19"/>
        <v>0</v>
      </c>
      <c r="J44" s="503">
        <f t="shared" si="19"/>
        <v>0</v>
      </c>
      <c r="K44" s="503">
        <f t="shared" si="19"/>
        <v>0</v>
      </c>
      <c r="L44" s="503">
        <f t="shared" si="19"/>
        <v>0</v>
      </c>
      <c r="M44" s="503">
        <f t="shared" si="19"/>
        <v>0</v>
      </c>
    </row>
    <row r="45" spans="1:15" ht="13.5">
      <c r="A45" s="1500">
        <v>8</v>
      </c>
      <c r="B45" s="1501">
        <f>'Forecast RU'!C18</f>
        <v>0</v>
      </c>
      <c r="C45" s="496" t="s">
        <v>275</v>
      </c>
      <c r="D45" s="497"/>
      <c r="E45" s="498">
        <f t="shared" ref="E45:E46" si="26">D45*(1+$O$24)</f>
        <v>0</v>
      </c>
      <c r="F45" s="498">
        <f t="shared" ref="F45:M46" si="27">E45*(1+$O$24)</f>
        <v>0</v>
      </c>
      <c r="G45" s="498">
        <f t="shared" si="27"/>
        <v>0</v>
      </c>
      <c r="H45" s="498">
        <f t="shared" si="27"/>
        <v>0</v>
      </c>
      <c r="I45" s="498">
        <f t="shared" si="27"/>
        <v>0</v>
      </c>
      <c r="J45" s="498">
        <f t="shared" si="27"/>
        <v>0</v>
      </c>
      <c r="K45" s="498">
        <f t="shared" si="27"/>
        <v>0</v>
      </c>
      <c r="L45" s="498">
        <f t="shared" si="27"/>
        <v>0</v>
      </c>
      <c r="M45" s="498">
        <f t="shared" si="27"/>
        <v>0</v>
      </c>
    </row>
    <row r="46" spans="1:15" ht="13.5">
      <c r="A46" s="1500"/>
      <c r="B46" s="1501"/>
      <c r="C46" s="496" t="s">
        <v>276</v>
      </c>
      <c r="D46" s="497"/>
      <c r="E46" s="498">
        <f t="shared" si="26"/>
        <v>0</v>
      </c>
      <c r="F46" s="498">
        <f t="shared" si="27"/>
        <v>0</v>
      </c>
      <c r="G46" s="498">
        <f t="shared" si="27"/>
        <v>0</v>
      </c>
      <c r="H46" s="498">
        <f t="shared" si="27"/>
        <v>0</v>
      </c>
      <c r="I46" s="498">
        <f t="shared" si="27"/>
        <v>0</v>
      </c>
      <c r="J46" s="498">
        <f t="shared" si="27"/>
        <v>0</v>
      </c>
      <c r="K46" s="498">
        <f t="shared" si="27"/>
        <v>0</v>
      </c>
      <c r="L46" s="498">
        <f t="shared" si="27"/>
        <v>0</v>
      </c>
      <c r="M46" s="498">
        <f t="shared" si="27"/>
        <v>0</v>
      </c>
    </row>
    <row r="47" spans="1:15">
      <c r="A47" s="1500"/>
      <c r="B47" s="1501"/>
      <c r="C47" s="502" t="s">
        <v>277</v>
      </c>
      <c r="D47" s="503">
        <f t="shared" si="19"/>
        <v>0</v>
      </c>
      <c r="E47" s="503">
        <f t="shared" si="19"/>
        <v>0</v>
      </c>
      <c r="F47" s="503">
        <f t="shared" si="19"/>
        <v>0</v>
      </c>
      <c r="G47" s="503">
        <f t="shared" si="19"/>
        <v>0</v>
      </c>
      <c r="H47" s="503">
        <f t="shared" si="19"/>
        <v>0</v>
      </c>
      <c r="I47" s="503">
        <f t="shared" si="19"/>
        <v>0</v>
      </c>
      <c r="J47" s="503">
        <f t="shared" si="19"/>
        <v>0</v>
      </c>
      <c r="K47" s="503">
        <f t="shared" si="19"/>
        <v>0</v>
      </c>
      <c r="L47" s="503">
        <f t="shared" si="19"/>
        <v>0</v>
      </c>
      <c r="M47" s="503">
        <f t="shared" si="19"/>
        <v>0</v>
      </c>
    </row>
    <row r="48" spans="1:15">
      <c r="O48" s="504"/>
    </row>
    <row r="49" spans="1:16" ht="15">
      <c r="A49" s="1502"/>
      <c r="B49" s="1502"/>
      <c r="C49" s="1502"/>
      <c r="D49" s="1502"/>
      <c r="E49" s="505"/>
      <c r="F49" s="506"/>
      <c r="G49" s="506"/>
      <c r="H49" s="506"/>
      <c r="I49" s="506"/>
      <c r="J49" s="506"/>
      <c r="K49" s="506"/>
      <c r="L49" s="506"/>
      <c r="M49" s="506"/>
      <c r="N49" s="506"/>
      <c r="O49" s="107" t="s">
        <v>168</v>
      </c>
      <c r="P49" s="107"/>
    </row>
    <row r="50" spans="1:16" ht="25.5">
      <c r="A50" s="1503"/>
      <c r="B50" s="1503"/>
      <c r="C50" s="483"/>
      <c r="D50" s="507"/>
      <c r="E50" s="507"/>
      <c r="F50" s="507"/>
      <c r="G50" s="507"/>
      <c r="H50" s="507"/>
      <c r="I50" s="507"/>
      <c r="J50" s="507"/>
      <c r="K50" s="507"/>
      <c r="L50" s="507"/>
      <c r="M50" s="507"/>
      <c r="N50" s="507"/>
      <c r="O50" s="508" t="s">
        <v>170</v>
      </c>
      <c r="P50" s="509">
        <f>Assump_local!H634</f>
        <v>115</v>
      </c>
    </row>
    <row r="51" spans="1:16" ht="17.25">
      <c r="A51" s="510"/>
      <c r="B51" s="511"/>
      <c r="C51" s="512"/>
      <c r="D51" s="507"/>
      <c r="E51" s="507"/>
      <c r="F51" s="507"/>
      <c r="G51" s="507"/>
      <c r="H51" s="506"/>
      <c r="I51" s="506"/>
      <c r="J51" s="506"/>
      <c r="K51" s="506"/>
      <c r="L51" s="506"/>
      <c r="M51" s="506"/>
      <c r="N51" s="506"/>
      <c r="O51" s="513" t="s">
        <v>278</v>
      </c>
      <c r="P51" s="509">
        <f>Assump_local!H635</f>
        <v>106.66419329406855</v>
      </c>
    </row>
    <row r="52" spans="1:16" ht="17.25">
      <c r="A52" s="1504"/>
      <c r="B52" s="1504"/>
      <c r="C52" s="514"/>
      <c r="D52" s="507"/>
      <c r="E52" s="507"/>
      <c r="F52" s="507"/>
      <c r="G52" s="507"/>
      <c r="H52" s="506"/>
      <c r="I52" s="506"/>
      <c r="J52" s="506"/>
      <c r="K52" s="506"/>
      <c r="L52" s="506"/>
      <c r="M52" s="506"/>
      <c r="N52" s="506"/>
      <c r="O52" s="515"/>
      <c r="P52" s="509">
        <f>Assump_local!H636</f>
        <v>1.0781499999999999</v>
      </c>
    </row>
    <row r="53" spans="1:16">
      <c r="A53" s="516"/>
      <c r="B53" s="516"/>
      <c r="C53" s="516"/>
      <c r="D53" s="516"/>
      <c r="E53" s="516"/>
      <c r="F53" s="516"/>
      <c r="G53" s="516"/>
      <c r="H53" s="516"/>
      <c r="I53" s="516"/>
      <c r="J53" s="516"/>
      <c r="K53" s="516"/>
      <c r="L53" s="516"/>
      <c r="M53" s="516"/>
      <c r="N53" s="516"/>
      <c r="O53" s="516"/>
      <c r="P53" s="516"/>
    </row>
    <row r="54" spans="1:16">
      <c r="A54" s="516"/>
      <c r="B54" s="516"/>
      <c r="C54" s="516"/>
      <c r="D54" s="516"/>
      <c r="E54" s="516"/>
      <c r="F54" s="516"/>
      <c r="G54" s="516"/>
      <c r="H54" s="516"/>
      <c r="I54" s="516"/>
      <c r="J54" s="516"/>
      <c r="K54" s="516"/>
      <c r="L54" s="516"/>
      <c r="M54" s="516"/>
      <c r="N54" s="516"/>
      <c r="O54" s="516"/>
      <c r="P54" s="516"/>
    </row>
    <row r="55" spans="1:16" ht="15">
      <c r="A55" s="491" t="s">
        <v>279</v>
      </c>
      <c r="B55" s="516"/>
      <c r="C55" s="517"/>
      <c r="D55" s="516"/>
      <c r="E55" s="517"/>
      <c r="F55" s="516"/>
      <c r="G55" s="516"/>
      <c r="H55" s="516"/>
      <c r="I55" s="516"/>
      <c r="J55" s="516"/>
      <c r="K55" s="516"/>
      <c r="L55" s="516"/>
      <c r="M55" s="516"/>
      <c r="N55" s="516"/>
      <c r="O55" s="516"/>
      <c r="P55" s="516"/>
    </row>
    <row r="56" spans="1:16">
      <c r="A56" s="1495" t="s">
        <v>280</v>
      </c>
      <c r="B56" s="1495"/>
      <c r="C56" s="518" t="s">
        <v>260</v>
      </c>
      <c r="D56" s="518" t="s">
        <v>260</v>
      </c>
      <c r="E56" s="518" t="s">
        <v>260</v>
      </c>
      <c r="F56" s="518" t="s">
        <v>260</v>
      </c>
      <c r="G56" s="518" t="s">
        <v>281</v>
      </c>
      <c r="H56" s="518" t="s">
        <v>281</v>
      </c>
      <c r="I56" s="518" t="s">
        <v>281</v>
      </c>
      <c r="J56" s="516"/>
      <c r="K56" s="516"/>
      <c r="L56" s="516"/>
      <c r="M56" s="516"/>
      <c r="N56" s="516"/>
      <c r="O56" s="516"/>
      <c r="P56" s="516"/>
    </row>
    <row r="57" spans="1:16" ht="54">
      <c r="A57" s="1496"/>
      <c r="B57" s="1496"/>
      <c r="C57" s="519" t="s">
        <v>282</v>
      </c>
      <c r="D57" s="519" t="s">
        <v>283</v>
      </c>
      <c r="E57" s="519" t="s">
        <v>284</v>
      </c>
      <c r="F57" s="519" t="s">
        <v>285</v>
      </c>
      <c r="G57" s="519" t="s">
        <v>286</v>
      </c>
      <c r="H57" s="519" t="s">
        <v>287</v>
      </c>
      <c r="I57" s="519" t="s">
        <v>288</v>
      </c>
      <c r="J57" s="516"/>
      <c r="K57" s="516"/>
      <c r="L57" s="516"/>
      <c r="M57" s="516"/>
      <c r="N57" s="516"/>
      <c r="O57" s="516"/>
      <c r="P57" s="516"/>
    </row>
    <row r="58" spans="1:16" ht="67.5">
      <c r="A58" s="1497" t="s">
        <v>289</v>
      </c>
      <c r="B58" s="1497"/>
      <c r="C58" s="520" t="s">
        <v>290</v>
      </c>
      <c r="D58" s="520" t="s">
        <v>291</v>
      </c>
      <c r="E58" s="520" t="s">
        <v>292</v>
      </c>
      <c r="F58" s="520" t="s">
        <v>293</v>
      </c>
      <c r="G58" s="1498"/>
      <c r="H58" s="1498"/>
      <c r="I58" s="1499"/>
      <c r="J58" s="516"/>
      <c r="K58" s="516"/>
      <c r="L58" s="516"/>
      <c r="M58" s="516"/>
      <c r="N58" s="516"/>
      <c r="O58" s="516"/>
      <c r="P58" s="516"/>
    </row>
    <row r="59" spans="1:16" ht="13.5">
      <c r="A59" s="521" t="s">
        <v>209</v>
      </c>
      <c r="B59" s="522">
        <f>'Forecast RU'!C46</f>
        <v>0</v>
      </c>
      <c r="C59" s="523"/>
      <c r="D59" s="524"/>
      <c r="E59" s="525"/>
      <c r="F59" s="523"/>
      <c r="G59" s="526">
        <f t="shared" ref="G59:G63" si="28">((D59+F59)*E59)+((D59+F59)*0.0179%)</f>
        <v>0</v>
      </c>
      <c r="H59" s="523">
        <f t="shared" ref="H59:H63" si="29">C59+F59+G59</f>
        <v>0</v>
      </c>
      <c r="I59" s="527">
        <f t="shared" ref="I59:I63" si="30">H59*$P$2</f>
        <v>0</v>
      </c>
      <c r="J59" s="516"/>
      <c r="K59" s="516"/>
      <c r="L59" s="516"/>
      <c r="M59" s="528">
        <v>4.7E-2</v>
      </c>
      <c r="N59" s="523">
        <v>0.05</v>
      </c>
      <c r="O59" s="516"/>
      <c r="P59" s="516"/>
    </row>
    <row r="60" spans="1:16" ht="13.5">
      <c r="A60" s="529" t="s">
        <v>211</v>
      </c>
      <c r="B60" s="522">
        <f>'Forecast RU'!C47</f>
        <v>0</v>
      </c>
      <c r="C60" s="523"/>
      <c r="D60" s="524"/>
      <c r="E60" s="525"/>
      <c r="F60" s="523"/>
      <c r="G60" s="526">
        <f t="shared" si="28"/>
        <v>0</v>
      </c>
      <c r="H60" s="523">
        <f t="shared" si="29"/>
        <v>0</v>
      </c>
      <c r="I60" s="527">
        <f t="shared" si="30"/>
        <v>0</v>
      </c>
      <c r="J60" s="530"/>
      <c r="K60" s="516"/>
      <c r="L60" s="516"/>
      <c r="M60" s="516"/>
      <c r="N60" s="516"/>
      <c r="O60" s="516"/>
      <c r="P60" s="516"/>
    </row>
    <row r="61" spans="1:16" ht="13.5">
      <c r="A61" s="521" t="s">
        <v>212</v>
      </c>
      <c r="B61" s="522">
        <v>0</v>
      </c>
      <c r="C61" s="523"/>
      <c r="D61" s="524"/>
      <c r="E61" s="525"/>
      <c r="F61" s="523"/>
      <c r="G61" s="526">
        <f t="shared" si="28"/>
        <v>0</v>
      </c>
      <c r="H61" s="523">
        <f t="shared" si="29"/>
        <v>0</v>
      </c>
      <c r="I61" s="527">
        <f t="shared" si="30"/>
        <v>0</v>
      </c>
      <c r="J61" s="516"/>
      <c r="K61" s="516"/>
      <c r="L61" s="516"/>
      <c r="M61" s="516"/>
      <c r="N61" s="516"/>
      <c r="O61" s="516"/>
      <c r="P61" s="516"/>
    </row>
    <row r="62" spans="1:16" ht="13.5">
      <c r="A62" s="521" t="s">
        <v>213</v>
      </c>
      <c r="B62" s="522">
        <v>0</v>
      </c>
      <c r="C62" s="523"/>
      <c r="D62" s="524"/>
      <c r="E62" s="525"/>
      <c r="F62" s="523"/>
      <c r="G62" s="526">
        <f t="shared" si="28"/>
        <v>0</v>
      </c>
      <c r="H62" s="523">
        <f t="shared" si="29"/>
        <v>0</v>
      </c>
      <c r="I62" s="527">
        <f t="shared" si="30"/>
        <v>0</v>
      </c>
      <c r="J62" s="516"/>
      <c r="K62" s="516"/>
      <c r="L62" s="516"/>
      <c r="O62" s="516"/>
      <c r="P62" s="516"/>
    </row>
    <row r="63" spans="1:16" ht="13.5">
      <c r="A63" s="521" t="s">
        <v>214</v>
      </c>
      <c r="B63" s="522">
        <v>0</v>
      </c>
      <c r="C63" s="523"/>
      <c r="D63" s="524"/>
      <c r="E63" s="525"/>
      <c r="F63" s="523"/>
      <c r="G63" s="526">
        <f t="shared" si="28"/>
        <v>0</v>
      </c>
      <c r="H63" s="523">
        <f t="shared" si="29"/>
        <v>0</v>
      </c>
      <c r="I63" s="527">
        <f t="shared" si="30"/>
        <v>0</v>
      </c>
      <c r="J63" s="516"/>
      <c r="K63" s="516"/>
      <c r="L63" s="516"/>
      <c r="M63" s="516"/>
      <c r="N63" s="516"/>
      <c r="O63" s="516"/>
      <c r="P63" s="516"/>
    </row>
    <row r="64" spans="1:16">
      <c r="A64" s="516"/>
      <c r="B64" s="516"/>
      <c r="C64" s="516"/>
      <c r="D64" s="516"/>
      <c r="E64" s="516"/>
      <c r="F64" s="516"/>
      <c r="G64" s="516"/>
      <c r="H64" s="516"/>
      <c r="I64" s="516"/>
      <c r="J64" s="516"/>
      <c r="K64" s="516"/>
      <c r="L64" s="516"/>
      <c r="M64" s="516"/>
      <c r="N64" s="516"/>
      <c r="O64" s="516"/>
      <c r="P64" s="516"/>
    </row>
    <row r="65" spans="1:17" ht="15">
      <c r="A65" s="491" t="s">
        <v>294</v>
      </c>
      <c r="B65" s="516"/>
      <c r="C65" s="516"/>
      <c r="D65" s="516"/>
      <c r="E65" s="516"/>
      <c r="F65" s="516"/>
      <c r="G65" s="516"/>
      <c r="H65" s="516"/>
      <c r="I65" s="516"/>
      <c r="J65" s="516"/>
      <c r="K65" s="516"/>
      <c r="L65" s="516"/>
      <c r="M65" s="516"/>
      <c r="N65" s="516"/>
      <c r="O65" s="516"/>
      <c r="P65" s="516"/>
    </row>
    <row r="66" spans="1:17">
      <c r="A66" s="516"/>
      <c r="B66" s="516"/>
      <c r="C66" s="516"/>
      <c r="D66" s="516"/>
      <c r="E66" s="516"/>
      <c r="F66" s="516"/>
      <c r="G66" s="516"/>
      <c r="H66" s="516"/>
      <c r="I66" s="516"/>
      <c r="J66" s="516"/>
      <c r="K66" s="516"/>
      <c r="L66" s="516"/>
      <c r="M66" s="516"/>
      <c r="N66" s="516"/>
      <c r="O66" s="516"/>
      <c r="P66" s="516"/>
    </row>
    <row r="67" spans="1:17">
      <c r="A67" s="516"/>
      <c r="B67" s="516"/>
      <c r="C67" s="531" t="s">
        <v>295</v>
      </c>
      <c r="D67" s="518" t="s">
        <v>175</v>
      </c>
      <c r="E67" s="518"/>
      <c r="F67" s="518"/>
      <c r="G67" s="518"/>
      <c r="H67" s="518"/>
      <c r="I67" s="518"/>
      <c r="J67" s="518"/>
      <c r="K67" s="518"/>
      <c r="L67" s="516"/>
      <c r="M67" s="516"/>
      <c r="N67" s="531" t="s">
        <v>273</v>
      </c>
      <c r="O67" s="516"/>
      <c r="P67" s="516"/>
    </row>
    <row r="68" spans="1:17" ht="27">
      <c r="A68" s="1496"/>
      <c r="B68" s="1496"/>
      <c r="C68" s="519">
        <v>2025</v>
      </c>
      <c r="D68" s="519">
        <v>2026</v>
      </c>
      <c r="E68" s="519">
        <v>2027</v>
      </c>
      <c r="F68" s="519">
        <v>2028</v>
      </c>
      <c r="G68" s="519">
        <v>2029</v>
      </c>
      <c r="H68" s="519">
        <v>2030</v>
      </c>
      <c r="I68" s="519">
        <v>2031</v>
      </c>
      <c r="J68" s="519">
        <v>2032</v>
      </c>
      <c r="K68" s="519">
        <v>2033</v>
      </c>
      <c r="L68" s="519">
        <v>2034</v>
      </c>
      <c r="M68" s="516"/>
      <c r="N68" s="532" t="s">
        <v>274</v>
      </c>
      <c r="O68" s="516"/>
      <c r="P68" s="516"/>
    </row>
    <row r="69" spans="1:17" ht="13.5">
      <c r="A69" s="521" t="s">
        <v>209</v>
      </c>
      <c r="B69" s="522">
        <f>'Forecast RU'!C46</f>
        <v>0</v>
      </c>
      <c r="C69" s="533"/>
      <c r="D69" s="534"/>
      <c r="E69" s="534"/>
      <c r="F69" s="534"/>
      <c r="G69" s="534"/>
      <c r="H69" s="534"/>
      <c r="I69" s="534"/>
      <c r="J69" s="534"/>
      <c r="K69" s="534"/>
      <c r="L69" s="534"/>
      <c r="M69" s="535"/>
      <c r="N69" s="1464"/>
      <c r="O69" s="535"/>
      <c r="P69" s="535"/>
      <c r="Q69" s="536"/>
    </row>
    <row r="70" spans="1:17" ht="13.5">
      <c r="A70" s="521" t="s">
        <v>211</v>
      </c>
      <c r="B70" s="522">
        <f>'Forecast RU'!C47</f>
        <v>0</v>
      </c>
      <c r="C70" s="523">
        <f t="shared" ref="C70:C73" si="31">I60</f>
        <v>0</v>
      </c>
      <c r="D70" s="537">
        <f t="shared" ref="D70:L73" si="32">C70*(1+$N$34)</f>
        <v>0</v>
      </c>
      <c r="E70" s="537">
        <f t="shared" ref="E70:L70" si="33">D70*(1+$N$34)</f>
        <v>0</v>
      </c>
      <c r="F70" s="537">
        <f t="shared" si="33"/>
        <v>0</v>
      </c>
      <c r="G70" s="537">
        <f t="shared" si="33"/>
        <v>0</v>
      </c>
      <c r="H70" s="537">
        <f t="shared" si="33"/>
        <v>0</v>
      </c>
      <c r="I70" s="537">
        <f t="shared" si="33"/>
        <v>0</v>
      </c>
      <c r="J70" s="537">
        <f t="shared" si="33"/>
        <v>0</v>
      </c>
      <c r="K70" s="537">
        <f t="shared" si="33"/>
        <v>0</v>
      </c>
      <c r="L70" s="537">
        <f t="shared" si="33"/>
        <v>0</v>
      </c>
      <c r="M70" s="516"/>
      <c r="N70" s="516"/>
      <c r="O70" s="516"/>
      <c r="P70" s="516"/>
    </row>
    <row r="71" spans="1:17" ht="13.5">
      <c r="A71" s="521" t="s">
        <v>212</v>
      </c>
      <c r="B71" s="522">
        <v>0</v>
      </c>
      <c r="C71" s="523">
        <f t="shared" si="31"/>
        <v>0</v>
      </c>
      <c r="D71" s="537">
        <f t="shared" si="32"/>
        <v>0</v>
      </c>
      <c r="E71" s="537">
        <f t="shared" si="32"/>
        <v>0</v>
      </c>
      <c r="F71" s="537">
        <f t="shared" si="32"/>
        <v>0</v>
      </c>
      <c r="G71" s="537">
        <f t="shared" si="32"/>
        <v>0</v>
      </c>
      <c r="H71" s="537">
        <f t="shared" si="32"/>
        <v>0</v>
      </c>
      <c r="I71" s="537">
        <f t="shared" si="32"/>
        <v>0</v>
      </c>
      <c r="J71" s="537">
        <f t="shared" si="32"/>
        <v>0</v>
      </c>
      <c r="K71" s="537">
        <f t="shared" si="32"/>
        <v>0</v>
      </c>
      <c r="L71" s="537">
        <f t="shared" si="32"/>
        <v>0</v>
      </c>
      <c r="M71" s="516"/>
      <c r="N71" s="516"/>
      <c r="O71" s="516"/>
      <c r="P71" s="516"/>
    </row>
    <row r="72" spans="1:17" ht="13.5">
      <c r="A72" s="521" t="s">
        <v>213</v>
      </c>
      <c r="B72" s="522">
        <v>0</v>
      </c>
      <c r="C72" s="523">
        <f t="shared" si="31"/>
        <v>0</v>
      </c>
      <c r="D72" s="537">
        <f t="shared" si="32"/>
        <v>0</v>
      </c>
      <c r="E72" s="537">
        <f t="shared" si="32"/>
        <v>0</v>
      </c>
      <c r="F72" s="537">
        <f t="shared" si="32"/>
        <v>0</v>
      </c>
      <c r="G72" s="537">
        <f t="shared" si="32"/>
        <v>0</v>
      </c>
      <c r="H72" s="537">
        <f t="shared" si="32"/>
        <v>0</v>
      </c>
      <c r="I72" s="537">
        <f t="shared" si="32"/>
        <v>0</v>
      </c>
      <c r="J72" s="537">
        <f t="shared" si="32"/>
        <v>0</v>
      </c>
      <c r="K72" s="537">
        <f t="shared" si="32"/>
        <v>0</v>
      </c>
      <c r="L72" s="537">
        <f t="shared" si="32"/>
        <v>0</v>
      </c>
      <c r="M72" s="516"/>
      <c r="N72" s="516"/>
      <c r="O72" s="516"/>
      <c r="P72" s="516"/>
    </row>
    <row r="73" spans="1:17" ht="13.5">
      <c r="A73" s="521" t="s">
        <v>214</v>
      </c>
      <c r="B73" s="522">
        <v>0</v>
      </c>
      <c r="C73" s="523">
        <f t="shared" si="31"/>
        <v>0</v>
      </c>
      <c r="D73" s="537">
        <f t="shared" si="32"/>
        <v>0</v>
      </c>
      <c r="E73" s="537">
        <f t="shared" si="32"/>
        <v>0</v>
      </c>
      <c r="F73" s="537">
        <f t="shared" si="32"/>
        <v>0</v>
      </c>
      <c r="G73" s="537">
        <f t="shared" si="32"/>
        <v>0</v>
      </c>
      <c r="H73" s="537">
        <f t="shared" si="32"/>
        <v>0</v>
      </c>
      <c r="I73" s="537">
        <f t="shared" si="32"/>
        <v>0</v>
      </c>
      <c r="J73" s="537">
        <f t="shared" si="32"/>
        <v>0</v>
      </c>
      <c r="K73" s="537">
        <f t="shared" si="32"/>
        <v>0</v>
      </c>
      <c r="L73" s="537">
        <f t="shared" si="32"/>
        <v>0</v>
      </c>
      <c r="M73" s="516"/>
      <c r="N73" s="516"/>
      <c r="O73" s="516"/>
      <c r="P73" s="516"/>
    </row>
    <row r="74" spans="1:17">
      <c r="A74" s="517"/>
      <c r="B74" s="516"/>
      <c r="C74" s="516"/>
      <c r="D74" s="516"/>
      <c r="E74" s="516"/>
      <c r="F74" s="516"/>
      <c r="G74" s="516"/>
      <c r="H74" s="516"/>
      <c r="I74" s="516"/>
      <c r="J74" s="516"/>
      <c r="K74" s="516"/>
      <c r="L74" s="516"/>
      <c r="M74" s="516"/>
      <c r="N74" s="516"/>
      <c r="O74" s="516"/>
      <c r="P74" s="516"/>
    </row>
    <row r="75" spans="1:17" ht="15">
      <c r="A75" s="1494" t="s">
        <v>296</v>
      </c>
      <c r="B75" s="1494"/>
      <c r="C75" s="516"/>
      <c r="D75" s="516"/>
      <c r="E75" s="516"/>
      <c r="F75" s="516"/>
      <c r="G75" s="516"/>
      <c r="H75" s="516"/>
      <c r="I75" s="516"/>
      <c r="J75" s="516"/>
      <c r="K75" s="516"/>
      <c r="L75" s="516"/>
      <c r="M75" s="516"/>
      <c r="N75" s="516"/>
      <c r="O75" s="516"/>
      <c r="P75" s="516"/>
    </row>
    <row r="76" spans="1:17" ht="15">
      <c r="A76" s="538"/>
      <c r="B76" s="538"/>
      <c r="C76" s="516"/>
      <c r="D76" s="516"/>
      <c r="E76" s="516"/>
      <c r="F76" s="516"/>
      <c r="G76" s="516"/>
      <c r="H76" s="516"/>
      <c r="I76" s="516"/>
      <c r="J76" s="516"/>
      <c r="K76" s="516"/>
      <c r="L76" s="516"/>
      <c r="M76" s="516"/>
      <c r="N76" s="516"/>
      <c r="O76" s="516"/>
      <c r="P76" s="516"/>
    </row>
    <row r="77" spans="1:17" ht="13.5">
      <c r="A77" s="539" t="s">
        <v>297</v>
      </c>
      <c r="B77" s="539" t="s">
        <v>298</v>
      </c>
      <c r="C77" s="519" t="s">
        <v>299</v>
      </c>
      <c r="D77" s="516"/>
      <c r="E77" s="516"/>
      <c r="F77" s="516"/>
      <c r="G77" s="516"/>
      <c r="H77" s="516"/>
      <c r="I77" s="516"/>
      <c r="J77" s="516"/>
      <c r="K77" s="516"/>
      <c r="L77" s="516"/>
      <c r="M77" s="516"/>
      <c r="N77" s="516"/>
      <c r="O77" s="516"/>
      <c r="P77" s="516"/>
    </row>
    <row r="78" spans="1:17">
      <c r="A78" s="540">
        <v>1</v>
      </c>
      <c r="B78" s="541" t="s">
        <v>300</v>
      </c>
      <c r="C78" s="540"/>
      <c r="D78" s="516"/>
      <c r="E78" s="516"/>
      <c r="F78" s="516"/>
      <c r="G78" s="516"/>
      <c r="H78" s="516"/>
      <c r="I78" s="516"/>
      <c r="J78" s="516"/>
      <c r="K78" s="516"/>
      <c r="L78" s="516"/>
      <c r="M78" s="516"/>
      <c r="N78" s="516"/>
      <c r="O78" s="516"/>
      <c r="P78" s="516"/>
    </row>
    <row r="79" spans="1:17">
      <c r="A79" s="540">
        <v>2</v>
      </c>
      <c r="B79" s="541" t="s">
        <v>301</v>
      </c>
      <c r="C79" s="540"/>
      <c r="D79" s="516"/>
      <c r="E79" s="516"/>
      <c r="F79" s="516"/>
      <c r="G79" s="516"/>
      <c r="H79" s="516"/>
      <c r="I79" s="516"/>
      <c r="J79" s="516"/>
      <c r="K79" s="516"/>
      <c r="L79" s="516"/>
      <c r="M79" s="516"/>
      <c r="N79" s="516"/>
      <c r="O79" s="516"/>
      <c r="P79" s="516"/>
    </row>
    <row r="80" spans="1:17">
      <c r="A80" s="540">
        <v>3</v>
      </c>
      <c r="B80" s="541" t="s">
        <v>302</v>
      </c>
      <c r="C80" s="540"/>
      <c r="D80" s="516"/>
      <c r="E80" s="516"/>
      <c r="F80" s="516"/>
      <c r="G80" s="516"/>
      <c r="H80" s="516"/>
      <c r="I80" s="516"/>
      <c r="J80" s="516"/>
      <c r="K80" s="516"/>
      <c r="L80" s="516"/>
      <c r="M80" s="516"/>
      <c r="N80" s="516"/>
      <c r="O80" s="516"/>
      <c r="P80" s="516"/>
    </row>
    <row r="81" spans="1:16">
      <c r="A81" s="540">
        <v>4</v>
      </c>
      <c r="B81" s="541" t="s">
        <v>303</v>
      </c>
      <c r="C81" s="540"/>
      <c r="D81" s="516"/>
      <c r="E81" s="516"/>
      <c r="F81" s="516"/>
      <c r="G81" s="516"/>
      <c r="H81" s="516"/>
      <c r="I81" s="516"/>
      <c r="J81" s="516"/>
      <c r="K81" s="516"/>
      <c r="L81" s="516"/>
      <c r="M81" s="516"/>
      <c r="N81" s="516"/>
      <c r="O81" s="516"/>
      <c r="P81" s="516"/>
    </row>
    <row r="82" spans="1:16" ht="15">
      <c r="A82" s="538"/>
      <c r="B82" s="538"/>
      <c r="C82" s="516"/>
      <c r="D82" s="516"/>
      <c r="E82" s="516"/>
      <c r="F82" s="516"/>
      <c r="G82" s="516"/>
      <c r="H82" s="516"/>
      <c r="I82" s="516"/>
      <c r="J82" s="516"/>
      <c r="K82" s="516"/>
      <c r="L82" s="516"/>
      <c r="M82" s="516"/>
      <c r="N82" s="516"/>
      <c r="O82" s="516"/>
      <c r="P82" s="516"/>
    </row>
    <row r="83" spans="1:16" ht="15">
      <c r="A83" s="518" t="s">
        <v>304</v>
      </c>
      <c r="B83" s="538"/>
      <c r="C83" s="516"/>
      <c r="D83" s="516"/>
      <c r="E83" s="516"/>
      <c r="F83" s="516"/>
      <c r="G83" s="516"/>
      <c r="H83" s="516"/>
      <c r="I83" s="516"/>
      <c r="J83" s="516"/>
      <c r="K83" s="516"/>
      <c r="L83" s="516"/>
      <c r="M83" s="516"/>
      <c r="N83" s="516"/>
      <c r="O83" s="516"/>
      <c r="P83" s="516"/>
    </row>
    <row r="84" spans="1:16" ht="15">
      <c r="A84" s="542"/>
      <c r="B84" s="543"/>
      <c r="C84" s="544"/>
      <c r="D84" s="544"/>
      <c r="E84" s="544"/>
      <c r="F84" s="544"/>
      <c r="G84" s="544"/>
      <c r="H84" s="544"/>
      <c r="I84" s="545"/>
      <c r="J84" s="516"/>
      <c r="K84" s="516"/>
      <c r="L84" s="516"/>
      <c r="M84" s="516"/>
      <c r="N84" s="516"/>
      <c r="O84" s="516"/>
      <c r="P84" s="516"/>
    </row>
    <row r="85" spans="1:16" ht="15">
      <c r="A85" s="546"/>
      <c r="B85" s="538"/>
      <c r="C85" s="516"/>
      <c r="D85" s="516"/>
      <c r="E85" s="516"/>
      <c r="F85" s="516"/>
      <c r="G85" s="516"/>
      <c r="H85" s="516"/>
      <c r="I85" s="547"/>
      <c r="J85" s="516"/>
      <c r="K85" s="516"/>
      <c r="L85" s="516"/>
      <c r="M85" s="516"/>
      <c r="N85" s="516"/>
      <c r="O85" s="516"/>
      <c r="P85" s="516"/>
    </row>
    <row r="86" spans="1:16" ht="15">
      <c r="A86" s="546"/>
      <c r="B86" s="538"/>
      <c r="C86" s="516"/>
      <c r="D86" s="516"/>
      <c r="E86" s="516"/>
      <c r="F86" s="516"/>
      <c r="G86" s="516"/>
      <c r="H86" s="516"/>
      <c r="I86" s="547"/>
      <c r="J86" s="516"/>
      <c r="K86" s="516"/>
      <c r="L86" s="516"/>
      <c r="M86" s="516"/>
      <c r="N86" s="516"/>
      <c r="O86" s="516"/>
      <c r="P86" s="516"/>
    </row>
    <row r="87" spans="1:16" ht="15">
      <c r="A87" s="546"/>
      <c r="B87" s="538"/>
      <c r="C87" s="516"/>
      <c r="D87" s="516"/>
      <c r="E87" s="516"/>
      <c r="F87" s="516"/>
      <c r="G87" s="516"/>
      <c r="H87" s="516"/>
      <c r="I87" s="547"/>
      <c r="J87" s="516"/>
      <c r="K87" s="516"/>
      <c r="L87" s="516"/>
      <c r="M87" s="516"/>
      <c r="N87" s="516"/>
      <c r="O87" s="516"/>
      <c r="P87" s="516"/>
    </row>
    <row r="88" spans="1:16" ht="15">
      <c r="A88" s="546"/>
      <c r="B88" s="538"/>
      <c r="C88" s="516"/>
      <c r="D88" s="516"/>
      <c r="E88" s="516"/>
      <c r="F88" s="516"/>
      <c r="G88" s="516"/>
      <c r="H88" s="516"/>
      <c r="I88" s="547"/>
      <c r="J88" s="516"/>
      <c r="K88" s="516"/>
      <c r="L88" s="516"/>
      <c r="M88" s="516"/>
      <c r="N88" s="516"/>
      <c r="O88" s="516"/>
      <c r="P88" s="516"/>
    </row>
    <row r="89" spans="1:16" ht="15">
      <c r="A89" s="546"/>
      <c r="B89" s="538"/>
      <c r="C89" s="516"/>
      <c r="D89" s="516"/>
      <c r="E89" s="516"/>
      <c r="F89" s="516"/>
      <c r="G89" s="516"/>
      <c r="H89" s="516"/>
      <c r="I89" s="547"/>
      <c r="J89" s="516"/>
      <c r="K89" s="516"/>
      <c r="L89" s="516"/>
      <c r="M89" s="516"/>
      <c r="N89" s="516"/>
      <c r="O89" s="516"/>
      <c r="P89" s="516"/>
    </row>
    <row r="90" spans="1:16" ht="15">
      <c r="A90" s="546"/>
      <c r="B90" s="538"/>
      <c r="C90" s="516"/>
      <c r="D90" s="516"/>
      <c r="E90" s="516"/>
      <c r="F90" s="516"/>
      <c r="G90" s="516"/>
      <c r="H90" s="516"/>
      <c r="I90" s="547"/>
      <c r="J90" s="516"/>
      <c r="K90" s="516"/>
      <c r="L90" s="516"/>
      <c r="M90" s="516"/>
      <c r="N90" s="516"/>
      <c r="O90" s="516"/>
      <c r="P90" s="516"/>
    </row>
    <row r="91" spans="1:16" ht="15">
      <c r="A91" s="546"/>
      <c r="B91" s="538"/>
      <c r="C91" s="516"/>
      <c r="D91" s="516"/>
      <c r="E91" s="516"/>
      <c r="F91" s="516"/>
      <c r="G91" s="516"/>
      <c r="H91" s="516"/>
      <c r="I91" s="547"/>
      <c r="J91" s="516"/>
      <c r="K91" s="516"/>
      <c r="L91" s="516"/>
      <c r="M91" s="516"/>
      <c r="N91" s="516"/>
      <c r="O91" s="516"/>
      <c r="P91" s="516"/>
    </row>
    <row r="92" spans="1:16" ht="15">
      <c r="A92" s="546"/>
      <c r="B92" s="538"/>
      <c r="C92" s="516"/>
      <c r="D92" s="516"/>
      <c r="E92" s="516"/>
      <c r="F92" s="516"/>
      <c r="G92" s="516"/>
      <c r="H92" s="516"/>
      <c r="I92" s="547"/>
      <c r="J92" s="516"/>
      <c r="K92" s="516"/>
      <c r="L92" s="516"/>
      <c r="M92" s="516"/>
      <c r="N92" s="516"/>
      <c r="O92" s="516"/>
      <c r="P92" s="516"/>
    </row>
    <row r="93" spans="1:16" ht="15">
      <c r="A93" s="546"/>
      <c r="B93" s="538"/>
      <c r="C93" s="516"/>
      <c r="D93" s="516"/>
      <c r="E93" s="516"/>
      <c r="F93" s="516"/>
      <c r="G93" s="516"/>
      <c r="H93" s="516"/>
      <c r="I93" s="547"/>
      <c r="J93" s="516"/>
      <c r="K93" s="516"/>
      <c r="L93" s="516"/>
      <c r="M93" s="516"/>
      <c r="N93" s="516"/>
      <c r="O93" s="516"/>
      <c r="P93" s="516"/>
    </row>
    <row r="94" spans="1:16" ht="15">
      <c r="A94" s="546"/>
      <c r="B94" s="538"/>
      <c r="C94" s="516"/>
      <c r="D94" s="516"/>
      <c r="E94" s="516"/>
      <c r="F94" s="516"/>
      <c r="G94" s="516"/>
      <c r="H94" s="516"/>
      <c r="I94" s="547"/>
      <c r="J94" s="516"/>
      <c r="K94" s="516"/>
      <c r="L94" s="516"/>
      <c r="M94" s="516"/>
      <c r="N94" s="516"/>
      <c r="O94" s="516"/>
      <c r="P94" s="516"/>
    </row>
    <row r="95" spans="1:16" ht="15">
      <c r="A95" s="546"/>
      <c r="B95" s="538"/>
      <c r="C95" s="516"/>
      <c r="D95" s="516"/>
      <c r="E95" s="516"/>
      <c r="F95" s="516"/>
      <c r="G95" s="516"/>
      <c r="H95" s="516"/>
      <c r="I95" s="547"/>
      <c r="J95" s="516"/>
      <c r="K95" s="516"/>
      <c r="L95" s="516"/>
      <c r="M95" s="516"/>
      <c r="N95" s="516"/>
      <c r="O95" s="516"/>
      <c r="P95" s="516"/>
    </row>
    <row r="96" spans="1:16" ht="15">
      <c r="A96" s="546"/>
      <c r="B96" s="538"/>
      <c r="C96" s="516"/>
      <c r="D96" s="516"/>
      <c r="E96" s="516"/>
      <c r="F96" s="516"/>
      <c r="G96" s="516"/>
      <c r="H96" s="516"/>
      <c r="I96" s="547"/>
      <c r="J96" s="516"/>
      <c r="K96" s="516"/>
      <c r="L96" s="516"/>
      <c r="M96" s="516"/>
      <c r="N96" s="516"/>
      <c r="O96" s="516"/>
      <c r="P96" s="516"/>
    </row>
    <row r="97" spans="1:16" ht="15">
      <c r="A97" s="546"/>
      <c r="B97" s="538"/>
      <c r="C97" s="516"/>
      <c r="D97" s="516"/>
      <c r="E97" s="516"/>
      <c r="F97" s="516"/>
      <c r="G97" s="516"/>
      <c r="H97" s="516"/>
      <c r="I97" s="547"/>
      <c r="J97" s="516"/>
      <c r="K97" s="516"/>
      <c r="L97" s="516"/>
      <c r="M97" s="516"/>
      <c r="N97" s="516"/>
      <c r="O97" s="516"/>
      <c r="P97" s="516"/>
    </row>
    <row r="98" spans="1:16" ht="15">
      <c r="A98" s="546"/>
      <c r="B98" s="538"/>
      <c r="C98" s="516"/>
      <c r="D98" s="516"/>
      <c r="E98" s="516"/>
      <c r="F98" s="516"/>
      <c r="G98" s="516"/>
      <c r="H98" s="516"/>
      <c r="I98" s="547"/>
      <c r="J98" s="516"/>
      <c r="K98" s="516"/>
      <c r="L98" s="516"/>
      <c r="M98" s="516"/>
      <c r="N98" s="516"/>
      <c r="O98" s="516"/>
      <c r="P98" s="516"/>
    </row>
    <row r="99" spans="1:16" ht="15">
      <c r="A99" s="546"/>
      <c r="B99" s="538"/>
      <c r="C99" s="516"/>
      <c r="D99" s="516"/>
      <c r="E99" s="516"/>
      <c r="F99" s="516"/>
      <c r="G99" s="516"/>
      <c r="H99" s="516"/>
      <c r="I99" s="547"/>
      <c r="J99" s="516"/>
      <c r="K99" s="516"/>
      <c r="L99" s="516"/>
      <c r="M99" s="516"/>
      <c r="N99" s="516"/>
      <c r="O99" s="516"/>
      <c r="P99" s="516"/>
    </row>
    <row r="100" spans="1:16" ht="15">
      <c r="A100" s="546"/>
      <c r="B100" s="538"/>
      <c r="C100" s="516"/>
      <c r="D100" s="516"/>
      <c r="E100" s="516"/>
      <c r="F100" s="516"/>
      <c r="G100" s="516"/>
      <c r="H100" s="516"/>
      <c r="I100" s="547"/>
      <c r="J100" s="516"/>
      <c r="K100" s="516"/>
      <c r="L100" s="516"/>
      <c r="M100" s="516"/>
      <c r="N100" s="516"/>
      <c r="O100" s="516"/>
      <c r="P100" s="516"/>
    </row>
    <row r="101" spans="1:16" ht="15">
      <c r="A101" s="546"/>
      <c r="B101" s="538"/>
      <c r="C101" s="516"/>
      <c r="D101" s="516"/>
      <c r="E101" s="516"/>
      <c r="F101" s="516"/>
      <c r="G101" s="516"/>
      <c r="H101" s="516"/>
      <c r="I101" s="547"/>
      <c r="J101" s="516"/>
      <c r="K101" s="516"/>
      <c r="L101" s="516"/>
      <c r="M101" s="516"/>
      <c r="N101" s="516"/>
      <c r="O101" s="516"/>
      <c r="P101" s="516"/>
    </row>
    <row r="102" spans="1:16" ht="15">
      <c r="A102" s="546"/>
      <c r="B102" s="538"/>
      <c r="C102" s="516"/>
      <c r="D102" s="516"/>
      <c r="E102" s="516"/>
      <c r="F102" s="516"/>
      <c r="G102" s="516"/>
      <c r="H102" s="516"/>
      <c r="I102" s="547"/>
      <c r="J102" s="516"/>
      <c r="K102" s="516"/>
      <c r="L102" s="516"/>
      <c r="M102" s="516"/>
      <c r="N102" s="516"/>
      <c r="O102" s="516"/>
      <c r="P102" s="516"/>
    </row>
    <row r="103" spans="1:16" ht="15">
      <c r="A103" s="546"/>
      <c r="B103" s="538"/>
      <c r="C103" s="516"/>
      <c r="D103" s="516"/>
      <c r="E103" s="516"/>
      <c r="F103" s="516"/>
      <c r="G103" s="516"/>
      <c r="H103" s="516"/>
      <c r="I103" s="547"/>
      <c r="J103" s="516"/>
      <c r="K103" s="516"/>
      <c r="L103" s="516"/>
      <c r="M103" s="516"/>
      <c r="N103" s="516"/>
      <c r="O103" s="516"/>
      <c r="P103" s="516"/>
    </row>
    <row r="104" spans="1:16" ht="15">
      <c r="A104" s="546"/>
      <c r="B104" s="538"/>
      <c r="C104" s="516"/>
      <c r="D104" s="516"/>
      <c r="E104" s="516"/>
      <c r="F104" s="516"/>
      <c r="G104" s="516"/>
      <c r="H104" s="516"/>
      <c r="I104" s="547"/>
      <c r="J104" s="516"/>
      <c r="K104" s="516"/>
      <c r="L104" s="516"/>
      <c r="M104" s="516"/>
      <c r="N104" s="516"/>
      <c r="O104" s="516"/>
      <c r="P104" s="516"/>
    </row>
    <row r="105" spans="1:16" ht="15">
      <c r="A105" s="546"/>
      <c r="B105" s="538"/>
      <c r="C105" s="516"/>
      <c r="D105" s="516"/>
      <c r="E105" s="516"/>
      <c r="F105" s="516"/>
      <c r="G105" s="516"/>
      <c r="H105" s="516"/>
      <c r="I105" s="547"/>
      <c r="J105" s="516"/>
      <c r="K105" s="516"/>
      <c r="L105" s="516"/>
      <c r="M105" s="516"/>
      <c r="N105" s="516"/>
      <c r="O105" s="516"/>
      <c r="P105" s="516"/>
    </row>
    <row r="106" spans="1:16" ht="15">
      <c r="A106" s="546"/>
      <c r="B106" s="538"/>
      <c r="C106" s="516"/>
      <c r="D106" s="516"/>
      <c r="E106" s="516"/>
      <c r="F106" s="516"/>
      <c r="G106" s="516"/>
      <c r="H106" s="516"/>
      <c r="I106" s="547"/>
      <c r="J106" s="516"/>
      <c r="K106" s="516"/>
      <c r="L106" s="516"/>
      <c r="M106" s="516"/>
      <c r="N106" s="516"/>
      <c r="O106" s="516"/>
      <c r="P106" s="516"/>
    </row>
    <row r="107" spans="1:16" ht="15">
      <c r="A107" s="546"/>
      <c r="B107" s="538"/>
      <c r="C107" s="516"/>
      <c r="D107" s="516"/>
      <c r="E107" s="516"/>
      <c r="F107" s="516"/>
      <c r="G107" s="516"/>
      <c r="H107" s="516"/>
      <c r="I107" s="547"/>
      <c r="J107" s="516"/>
      <c r="K107" s="516"/>
      <c r="L107" s="516"/>
      <c r="M107" s="516"/>
      <c r="N107" s="516"/>
      <c r="O107" s="516"/>
      <c r="P107" s="516"/>
    </row>
    <row r="108" spans="1:16" ht="15">
      <c r="A108" s="546"/>
      <c r="B108" s="538"/>
      <c r="C108" s="516"/>
      <c r="D108" s="516"/>
      <c r="E108" s="516"/>
      <c r="F108" s="516"/>
      <c r="G108" s="516"/>
      <c r="H108" s="516"/>
      <c r="I108" s="547"/>
      <c r="J108" s="516"/>
      <c r="K108" s="516"/>
      <c r="L108" s="516"/>
      <c r="M108" s="516"/>
      <c r="N108" s="516"/>
      <c r="O108" s="516"/>
      <c r="P108" s="516"/>
    </row>
    <row r="109" spans="1:16" ht="15">
      <c r="A109" s="546"/>
      <c r="B109" s="538"/>
      <c r="C109" s="516"/>
      <c r="D109" s="516"/>
      <c r="E109" s="516"/>
      <c r="F109" s="516"/>
      <c r="G109" s="516"/>
      <c r="H109" s="516"/>
      <c r="I109" s="547"/>
      <c r="J109" s="516"/>
      <c r="K109" s="516"/>
      <c r="L109" s="516"/>
      <c r="M109" s="516"/>
      <c r="N109" s="516"/>
      <c r="O109" s="516"/>
      <c r="P109" s="516"/>
    </row>
    <row r="110" spans="1:16" ht="15">
      <c r="A110" s="546"/>
      <c r="B110" s="538"/>
      <c r="C110" s="516"/>
      <c r="D110" s="516"/>
      <c r="E110" s="516"/>
      <c r="F110" s="516"/>
      <c r="G110" s="516"/>
      <c r="H110" s="516"/>
      <c r="I110" s="547"/>
      <c r="J110" s="516"/>
      <c r="K110" s="516"/>
      <c r="L110" s="516"/>
      <c r="M110" s="516"/>
      <c r="N110" s="516"/>
      <c r="O110" s="516"/>
      <c r="P110" s="516"/>
    </row>
    <row r="111" spans="1:16" ht="15">
      <c r="A111" s="546"/>
      <c r="B111" s="538"/>
      <c r="C111" s="516"/>
      <c r="D111" s="516"/>
      <c r="E111" s="516"/>
      <c r="F111" s="516"/>
      <c r="G111" s="516"/>
      <c r="H111" s="516"/>
      <c r="I111" s="547"/>
      <c r="J111" s="516"/>
      <c r="K111" s="516"/>
      <c r="L111" s="516"/>
      <c r="M111" s="516"/>
      <c r="N111" s="516"/>
      <c r="O111" s="516"/>
      <c r="P111" s="516"/>
    </row>
    <row r="112" spans="1:16" ht="15">
      <c r="A112" s="546"/>
      <c r="B112" s="538"/>
      <c r="C112" s="516"/>
      <c r="D112" s="516"/>
      <c r="E112" s="516"/>
      <c r="F112" s="516"/>
      <c r="G112" s="516"/>
      <c r="H112" s="516"/>
      <c r="I112" s="547"/>
      <c r="J112" s="516"/>
      <c r="K112" s="516"/>
      <c r="L112" s="516"/>
      <c r="M112" s="516"/>
      <c r="N112" s="516"/>
      <c r="O112" s="516"/>
      <c r="P112" s="516"/>
    </row>
    <row r="113" spans="1:16" ht="15">
      <c r="A113" s="546"/>
      <c r="B113" s="538"/>
      <c r="C113" s="516"/>
      <c r="D113" s="516"/>
      <c r="E113" s="516"/>
      <c r="F113" s="516"/>
      <c r="G113" s="516"/>
      <c r="H113" s="516"/>
      <c r="I113" s="547"/>
      <c r="J113" s="516"/>
      <c r="K113" s="516"/>
      <c r="L113" s="516"/>
      <c r="M113" s="516"/>
      <c r="N113" s="516"/>
      <c r="O113" s="516"/>
      <c r="P113" s="516"/>
    </row>
    <row r="114" spans="1:16" ht="15">
      <c r="A114" s="546"/>
      <c r="B114" s="538"/>
      <c r="C114" s="516"/>
      <c r="D114" s="516"/>
      <c r="E114" s="516"/>
      <c r="F114" s="516"/>
      <c r="G114" s="516"/>
      <c r="H114" s="516"/>
      <c r="I114" s="547"/>
      <c r="J114" s="516"/>
      <c r="K114" s="516"/>
      <c r="L114" s="516"/>
      <c r="M114" s="516"/>
      <c r="N114" s="516"/>
      <c r="O114" s="516"/>
      <c r="P114" s="516"/>
    </row>
    <row r="115" spans="1:16" ht="15">
      <c r="A115" s="546"/>
      <c r="B115" s="538"/>
      <c r="C115" s="516"/>
      <c r="D115" s="516"/>
      <c r="E115" s="516"/>
      <c r="F115" s="516"/>
      <c r="G115" s="516"/>
      <c r="H115" s="516"/>
      <c r="I115" s="547"/>
      <c r="J115" s="516"/>
      <c r="K115" s="516"/>
      <c r="L115" s="516"/>
      <c r="M115" s="516"/>
      <c r="N115" s="516"/>
      <c r="O115" s="516"/>
      <c r="P115" s="516"/>
    </row>
    <row r="116" spans="1:16" ht="15">
      <c r="A116" s="546"/>
      <c r="B116" s="538"/>
      <c r="C116" s="516"/>
      <c r="D116" s="516"/>
      <c r="E116" s="516"/>
      <c r="F116" s="516"/>
      <c r="G116" s="516"/>
      <c r="H116" s="516"/>
      <c r="I116" s="547"/>
      <c r="J116" s="516"/>
      <c r="K116" s="516"/>
      <c r="L116" s="516"/>
      <c r="M116" s="516"/>
      <c r="N116" s="516"/>
      <c r="O116" s="516"/>
      <c r="P116" s="516"/>
    </row>
    <row r="117" spans="1:16" ht="15">
      <c r="A117" s="546"/>
      <c r="B117" s="538"/>
      <c r="C117" s="516"/>
      <c r="D117" s="516"/>
      <c r="E117" s="516"/>
      <c r="F117" s="516"/>
      <c r="G117" s="516"/>
      <c r="H117" s="516"/>
      <c r="I117" s="547"/>
      <c r="J117" s="516"/>
      <c r="K117" s="516"/>
      <c r="L117" s="516"/>
      <c r="M117" s="516"/>
      <c r="N117" s="516"/>
      <c r="O117" s="516"/>
      <c r="P117" s="516"/>
    </row>
    <row r="118" spans="1:16" ht="15">
      <c r="A118" s="546"/>
      <c r="B118" s="538"/>
      <c r="C118" s="516"/>
      <c r="D118" s="516"/>
      <c r="E118" s="516"/>
      <c r="F118" s="516"/>
      <c r="G118" s="516"/>
      <c r="H118" s="516"/>
      <c r="I118" s="547"/>
      <c r="J118" s="516"/>
      <c r="K118" s="516"/>
      <c r="L118" s="516"/>
      <c r="M118" s="516"/>
      <c r="N118" s="516"/>
      <c r="O118" s="516"/>
      <c r="P118" s="516"/>
    </row>
    <row r="119" spans="1:16">
      <c r="A119" s="548"/>
      <c r="B119" s="516"/>
      <c r="C119" s="516"/>
      <c r="D119" s="516"/>
      <c r="E119" s="516"/>
      <c r="F119" s="516"/>
      <c r="G119" s="516"/>
      <c r="H119" s="516"/>
      <c r="I119" s="547"/>
      <c r="J119" s="516"/>
      <c r="K119" s="516"/>
      <c r="L119" s="516"/>
      <c r="M119" s="516"/>
      <c r="N119" s="516"/>
      <c r="O119" s="516"/>
      <c r="P119" s="516"/>
    </row>
    <row r="120" spans="1:16">
      <c r="A120" s="548"/>
      <c r="B120" s="516"/>
      <c r="C120" s="516"/>
      <c r="D120" s="516"/>
      <c r="E120" s="516"/>
      <c r="F120" s="516"/>
      <c r="G120" s="516"/>
      <c r="H120" s="516"/>
      <c r="I120" s="547"/>
      <c r="J120" s="516"/>
      <c r="K120" s="516"/>
      <c r="L120" s="516"/>
      <c r="M120" s="516"/>
      <c r="N120" s="516"/>
      <c r="O120" s="516"/>
      <c r="P120" s="516"/>
    </row>
    <row r="121" spans="1:16">
      <c r="A121" s="548"/>
      <c r="B121" s="516"/>
      <c r="C121" s="516"/>
      <c r="D121" s="516"/>
      <c r="E121" s="516"/>
      <c r="F121" s="516"/>
      <c r="G121" s="516"/>
      <c r="H121" s="516"/>
      <c r="I121" s="547"/>
      <c r="J121" s="516"/>
      <c r="K121" s="516"/>
      <c r="L121" s="516"/>
      <c r="M121" s="516"/>
      <c r="N121" s="516"/>
      <c r="O121" s="516"/>
      <c r="P121" s="516"/>
    </row>
    <row r="122" spans="1:16">
      <c r="A122" s="548"/>
      <c r="B122" s="516"/>
      <c r="C122" s="516"/>
      <c r="D122" s="516"/>
      <c r="E122" s="516"/>
      <c r="F122" s="516"/>
      <c r="G122" s="516"/>
      <c r="H122" s="516"/>
      <c r="I122" s="547"/>
      <c r="J122" s="516"/>
      <c r="K122" s="516"/>
      <c r="L122" s="516"/>
      <c r="M122" s="516"/>
      <c r="N122" s="516"/>
      <c r="O122" s="516"/>
      <c r="P122" s="516"/>
    </row>
    <row r="123" spans="1:16">
      <c r="A123" s="548"/>
      <c r="B123" s="516"/>
      <c r="C123" s="516"/>
      <c r="D123" s="516"/>
      <c r="E123" s="516"/>
      <c r="F123" s="516"/>
      <c r="G123" s="516"/>
      <c r="H123" s="516"/>
      <c r="I123" s="547"/>
      <c r="J123" s="516"/>
      <c r="K123" s="516"/>
      <c r="L123" s="516"/>
      <c r="M123" s="516"/>
      <c r="N123" s="516"/>
      <c r="O123" s="516"/>
      <c r="P123" s="516"/>
    </row>
    <row r="124" spans="1:16">
      <c r="A124" s="548"/>
      <c r="B124" s="516"/>
      <c r="C124" s="516"/>
      <c r="D124" s="516"/>
      <c r="E124" s="516"/>
      <c r="F124" s="516"/>
      <c r="G124" s="516"/>
      <c r="H124" s="516"/>
      <c r="I124" s="547"/>
      <c r="J124" s="516"/>
      <c r="K124" s="516"/>
      <c r="L124" s="516"/>
      <c r="M124" s="516"/>
      <c r="N124" s="516"/>
      <c r="O124" s="516"/>
      <c r="P124" s="516"/>
    </row>
    <row r="125" spans="1:16">
      <c r="A125" s="549"/>
      <c r="B125" s="550"/>
      <c r="C125" s="550"/>
      <c r="D125" s="550"/>
      <c r="E125" s="550"/>
      <c r="F125" s="550"/>
      <c r="G125" s="550"/>
      <c r="H125" s="550"/>
      <c r="I125" s="551"/>
      <c r="J125" s="516"/>
      <c r="K125" s="516"/>
      <c r="L125" s="516"/>
      <c r="M125" s="516"/>
      <c r="N125" s="516"/>
      <c r="O125" s="516"/>
      <c r="P125" s="516"/>
    </row>
    <row r="126" spans="1:16">
      <c r="A126" s="516"/>
      <c r="B126" s="516"/>
      <c r="C126" s="516"/>
      <c r="D126" s="516"/>
      <c r="E126" s="516"/>
      <c r="F126" s="516"/>
      <c r="G126" s="516"/>
      <c r="H126" s="516"/>
      <c r="I126" s="516"/>
      <c r="J126" s="516"/>
      <c r="K126" s="516"/>
      <c r="L126" s="516"/>
      <c r="M126" s="516"/>
      <c r="N126" s="516"/>
      <c r="O126" s="516"/>
      <c r="P126" s="516"/>
    </row>
    <row r="127" spans="1:16">
      <c r="A127" s="516"/>
      <c r="B127" s="516"/>
      <c r="C127" s="516"/>
      <c r="D127" s="516"/>
      <c r="E127" s="516"/>
      <c r="F127" s="516"/>
      <c r="G127" s="516"/>
      <c r="H127" s="516"/>
      <c r="I127" s="516"/>
      <c r="J127" s="516"/>
      <c r="K127" s="516"/>
      <c r="L127" s="516"/>
      <c r="M127" s="516"/>
      <c r="N127" s="516"/>
      <c r="O127" s="516"/>
      <c r="P127" s="516"/>
    </row>
    <row r="128" spans="1:16">
      <c r="A128" s="516"/>
      <c r="B128" s="516"/>
      <c r="C128" s="516"/>
      <c r="D128" s="516"/>
      <c r="E128" s="516"/>
      <c r="F128" s="516"/>
      <c r="G128" s="516"/>
      <c r="H128" s="516"/>
      <c r="I128" s="516"/>
      <c r="J128" s="516"/>
      <c r="K128" s="516"/>
      <c r="L128" s="516"/>
      <c r="M128" s="516"/>
      <c r="N128" s="516"/>
      <c r="O128" s="516"/>
      <c r="P128" s="516"/>
    </row>
    <row r="129" spans="1:16">
      <c r="A129" s="516"/>
      <c r="B129" s="82" t="s">
        <v>134</v>
      </c>
      <c r="C129" s="82"/>
      <c r="D129" s="516"/>
      <c r="E129" s="516"/>
      <c r="F129" s="516"/>
      <c r="G129" s="516"/>
      <c r="H129" s="516"/>
      <c r="I129" s="516"/>
      <c r="J129" s="516"/>
      <c r="K129" s="516"/>
      <c r="L129" s="516"/>
      <c r="M129" s="516"/>
      <c r="N129" s="516"/>
      <c r="O129" s="516"/>
      <c r="P129" s="516"/>
    </row>
    <row r="130" spans="1:16" ht="13.5">
      <c r="A130" s="516"/>
      <c r="B130" s="83" t="s">
        <v>135</v>
      </c>
      <c r="C130" s="84"/>
      <c r="D130" s="516"/>
      <c r="E130" s="516"/>
      <c r="F130" s="516"/>
      <c r="G130" s="516"/>
      <c r="H130" s="516"/>
      <c r="I130" s="516"/>
      <c r="J130" s="516"/>
      <c r="K130" s="516"/>
      <c r="L130" s="516"/>
      <c r="M130" s="516"/>
      <c r="N130" s="516"/>
      <c r="O130" s="516"/>
      <c r="P130" s="516"/>
    </row>
    <row r="131" spans="1:16" ht="13.5">
      <c r="A131" s="516"/>
      <c r="B131" s="83" t="s">
        <v>136</v>
      </c>
      <c r="C131" s="84"/>
      <c r="D131" s="516"/>
      <c r="E131" s="516"/>
      <c r="F131" s="516"/>
      <c r="G131" s="516"/>
      <c r="H131" s="516"/>
      <c r="I131" s="516"/>
      <c r="J131" s="516"/>
      <c r="K131" s="516"/>
      <c r="L131" s="516"/>
      <c r="M131" s="516"/>
      <c r="N131" s="516"/>
      <c r="O131" s="516"/>
      <c r="P131" s="516"/>
    </row>
    <row r="132" spans="1:16" ht="13.5">
      <c r="A132" s="516"/>
      <c r="B132" s="83" t="s">
        <v>137</v>
      </c>
      <c r="C132" s="476"/>
      <c r="D132" s="516"/>
      <c r="E132" s="516"/>
      <c r="F132" s="516"/>
      <c r="G132" s="516"/>
      <c r="H132" s="516"/>
      <c r="I132" s="516"/>
      <c r="J132" s="516"/>
      <c r="K132" s="516"/>
      <c r="L132" s="516"/>
      <c r="M132" s="516"/>
      <c r="N132" s="516"/>
      <c r="O132" s="516"/>
      <c r="P132" s="516"/>
    </row>
    <row r="133" spans="1:16" ht="13.5">
      <c r="A133" s="516"/>
      <c r="B133" s="83" t="s">
        <v>138</v>
      </c>
      <c r="C133" s="83"/>
      <c r="D133" s="516"/>
      <c r="E133" s="516"/>
      <c r="F133" s="516"/>
      <c r="G133" s="516"/>
      <c r="H133" s="516"/>
      <c r="I133" s="516"/>
      <c r="J133" s="516"/>
      <c r="K133" s="516"/>
      <c r="L133" s="516"/>
      <c r="M133" s="516"/>
      <c r="N133" s="516"/>
      <c r="O133" s="516"/>
      <c r="P133" s="516"/>
    </row>
    <row r="134" spans="1:16">
      <c r="A134" s="516"/>
      <c r="B134" s="516"/>
      <c r="C134" s="516"/>
      <c r="D134" s="516"/>
      <c r="E134" s="516"/>
      <c r="F134" s="516"/>
      <c r="G134" s="516"/>
      <c r="H134" s="516"/>
      <c r="I134" s="516"/>
      <c r="J134" s="516"/>
      <c r="K134" s="516"/>
      <c r="L134" s="516"/>
      <c r="M134" s="516"/>
      <c r="N134" s="516"/>
      <c r="O134" s="516"/>
      <c r="P134" s="516"/>
    </row>
    <row r="135" spans="1:16">
      <c r="A135" s="516"/>
      <c r="B135" s="516"/>
      <c r="C135" s="516"/>
      <c r="D135" s="516"/>
      <c r="E135" s="516"/>
      <c r="F135" s="516"/>
      <c r="G135" s="516"/>
      <c r="H135" s="516"/>
      <c r="I135" s="516"/>
      <c r="J135" s="516"/>
      <c r="K135" s="516"/>
      <c r="L135" s="516"/>
      <c r="M135" s="516"/>
      <c r="N135" s="516"/>
      <c r="O135" s="516"/>
      <c r="P135" s="516"/>
    </row>
    <row r="136" spans="1:16">
      <c r="A136" s="516"/>
      <c r="B136" s="516"/>
      <c r="C136" s="516"/>
      <c r="D136" s="516"/>
      <c r="E136" s="516"/>
      <c r="F136" s="516"/>
      <c r="G136" s="516"/>
      <c r="H136" s="516"/>
      <c r="I136" s="516"/>
      <c r="J136" s="516"/>
      <c r="K136" s="516"/>
      <c r="L136" s="516"/>
      <c r="M136" s="516"/>
      <c r="N136" s="516"/>
      <c r="O136" s="516"/>
      <c r="P136" s="516"/>
    </row>
    <row r="137" spans="1:16">
      <c r="A137" s="516"/>
      <c r="B137" s="516"/>
      <c r="C137" s="516"/>
      <c r="D137" s="516"/>
      <c r="E137" s="516"/>
      <c r="F137" s="516"/>
      <c r="G137" s="516"/>
      <c r="H137" s="516"/>
      <c r="I137" s="516"/>
      <c r="J137" s="516"/>
      <c r="K137" s="516"/>
      <c r="L137" s="516"/>
      <c r="M137" s="516"/>
      <c r="N137" s="516"/>
      <c r="O137" s="516"/>
      <c r="P137" s="516"/>
    </row>
  </sheetData>
  <mergeCells count="39">
    <mergeCell ref="A1:D1"/>
    <mergeCell ref="A2:B2"/>
    <mergeCell ref="A4:B4"/>
    <mergeCell ref="A9:C9"/>
    <mergeCell ref="B10:C10"/>
    <mergeCell ref="B11:C11"/>
    <mergeCell ref="B12:C12"/>
    <mergeCell ref="B13:C13"/>
    <mergeCell ref="B14:C14"/>
    <mergeCell ref="B15:C15"/>
    <mergeCell ref="B16:C16"/>
    <mergeCell ref="B17:C17"/>
    <mergeCell ref="A22:C22"/>
    <mergeCell ref="A23:C23"/>
    <mergeCell ref="A24:A26"/>
    <mergeCell ref="B24:B26"/>
    <mergeCell ref="A27:A29"/>
    <mergeCell ref="B27:B29"/>
    <mergeCell ref="A30:A32"/>
    <mergeCell ref="B30:B32"/>
    <mergeCell ref="A33:A35"/>
    <mergeCell ref="B33:B35"/>
    <mergeCell ref="A36:A38"/>
    <mergeCell ref="B36:B38"/>
    <mergeCell ref="A39:A41"/>
    <mergeCell ref="B39:B41"/>
    <mergeCell ref="A42:A44"/>
    <mergeCell ref="B42:B44"/>
    <mergeCell ref="A45:A47"/>
    <mergeCell ref="B45:B47"/>
    <mergeCell ref="A49:D49"/>
    <mergeCell ref="A50:B50"/>
    <mergeCell ref="A52:B52"/>
    <mergeCell ref="A75:B75"/>
    <mergeCell ref="A56:B56"/>
    <mergeCell ref="A57:B57"/>
    <mergeCell ref="A58:B58"/>
    <mergeCell ref="G58:I58"/>
    <mergeCell ref="A68:B68"/>
  </mergeCells>
  <dataValidations count="1">
    <dataValidation type="list" allowBlank="1" showInputMessage="1" showErrorMessage="1" sqref="A23 A9" xr:uid="{00D60040-00D1-4E5B-9BE4-0050003D00AC}">
      <formula1>$U$1:$U$2</formula1>
    </dataValidation>
  </dataValidations>
  <hyperlinks>
    <hyperlink ref="E1" location="RiskAssmt!A1" display="ссылка на RiskAssmt" xr:uid="{00000000-0004-0000-0600-000000000000}"/>
  </hyperlinks>
  <pageMargins left="0.7" right="0.7" top="0.75" bottom="0.75" header="0.3" footer="0.3"/>
  <pageSetup paperSize="9" orientation="portrait"/>
  <headerFooter>
    <oddHeader>&amp;R&amp;"Calibri"&amp;8&amp;K000000INTERNAL&amp;1#</oddHeader>
  </headerFooter>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sheetPr>
  <dimension ref="A1:M57"/>
  <sheetViews>
    <sheetView zoomScale="70" workbookViewId="0">
      <selection activeCell="B11" sqref="B11"/>
    </sheetView>
  </sheetViews>
  <sheetFormatPr defaultColWidth="10.1640625" defaultRowHeight="15" outlineLevelRow="1"/>
  <cols>
    <col min="1" max="1" width="38.6640625" style="552" customWidth="1"/>
    <col min="2" max="6" width="13.6640625" style="552" customWidth="1"/>
    <col min="7" max="7" width="16.1640625" style="552" customWidth="1"/>
    <col min="8" max="9" width="13.6640625" style="552" customWidth="1"/>
    <col min="10" max="10" width="4.1640625" style="552" customWidth="1"/>
    <col min="11" max="11" width="15.1640625" style="552" customWidth="1"/>
    <col min="12" max="12" width="3.1640625" style="552" customWidth="1"/>
    <col min="13" max="13" width="61.6640625" style="552" customWidth="1"/>
    <col min="14" max="16384" width="10.1640625" style="552"/>
  </cols>
  <sheetData>
    <row r="1" spans="1:13" ht="15.75">
      <c r="A1" s="553">
        <f>'Forecast RU'!C3</f>
        <v>0</v>
      </c>
      <c r="B1" s="554"/>
      <c r="C1" s="555"/>
      <c r="D1" s="555"/>
      <c r="E1" s="555" t="s">
        <v>305</v>
      </c>
      <c r="F1" s="556">
        <f>(F8/B8)^(1/4)-1</f>
        <v>0.64927268712251962</v>
      </c>
      <c r="G1" s="555"/>
      <c r="H1" s="555" t="s">
        <v>306</v>
      </c>
      <c r="I1" s="556">
        <f>(I8/B8)^(1/7)-1</f>
        <v>0.41748567981470908</v>
      </c>
    </row>
    <row r="2" spans="1:13" ht="15.75">
      <c r="A2" s="557"/>
      <c r="B2" s="558">
        <f>'Forecast RU'!K8</f>
        <v>2027</v>
      </c>
      <c r="C2" s="558">
        <f>'Forecast RU'!L8</f>
        <v>2028</v>
      </c>
      <c r="D2" s="558">
        <f>'Forecast RU'!M8</f>
        <v>2029</v>
      </c>
      <c r="E2" s="558">
        <f>'Forecast RU'!N8</f>
        <v>2030</v>
      </c>
      <c r="F2" s="558">
        <f>'Forecast RU'!O8</f>
        <v>2031</v>
      </c>
      <c r="G2" s="558">
        <f>'Forecast RU'!P8</f>
        <v>2032</v>
      </c>
      <c r="H2" s="558">
        <f>'Forecast RU'!Q8</f>
        <v>2033</v>
      </c>
      <c r="I2" s="558">
        <f>'Forecast RU'!R8</f>
        <v>2034</v>
      </c>
      <c r="M2" s="558" t="s">
        <v>307</v>
      </c>
    </row>
    <row r="3" spans="1:13" ht="15.75">
      <c r="A3" s="559" t="s">
        <v>308</v>
      </c>
      <c r="B3" s="558"/>
      <c r="C3" s="558"/>
      <c r="D3" s="558"/>
      <c r="E3" s="558"/>
      <c r="F3" s="558"/>
      <c r="G3" s="558"/>
      <c r="H3" s="558"/>
      <c r="I3" s="558"/>
    </row>
    <row r="4" spans="1:13" outlineLevel="1">
      <c r="A4" s="560" t="s">
        <v>309</v>
      </c>
      <c r="B4" s="561">
        <f>'Forecast RU'!AA9</f>
        <v>180000</v>
      </c>
      <c r="C4" s="561">
        <f>'Forecast RU'!AB9</f>
        <v>288000</v>
      </c>
      <c r="D4" s="561">
        <f>'Forecast RU'!AC9</f>
        <v>518400</v>
      </c>
      <c r="E4" s="561">
        <f>'Forecast RU'!AD9</f>
        <v>725760</v>
      </c>
      <c r="F4" s="561">
        <f>'Forecast RU'!AE9</f>
        <v>943488</v>
      </c>
      <c r="G4" s="561">
        <f>'Forecast RU'!AF9</f>
        <v>1132186</v>
      </c>
      <c r="H4" s="561">
        <f>'Forecast RU'!AG9</f>
        <v>1132186</v>
      </c>
      <c r="I4" s="561">
        <f>'Forecast RU'!AH9</f>
        <v>1132186</v>
      </c>
    </row>
    <row r="5" spans="1:13">
      <c r="A5" s="562" t="s">
        <v>310</v>
      </c>
      <c r="B5" s="563">
        <f>(SUMPRODUCT('Forecast RU'!AA$11:AA$18,'Forecast RU'!AI$11:AI$18)+SUMPRODUCT('Forecast RU'!AA$20:AA$27,'Forecast RU'!AI$20:AI$27))/1000000</f>
        <v>167.94</v>
      </c>
      <c r="C5" s="563">
        <f>(SUMPRODUCT('Forecast RU'!AB$11:AB$18,'Forecast RU'!AJ$11:AJ$18)+SUMPRODUCT('Forecast RU'!AB$20:AB$27,'Forecast RU'!AJ$20:AJ$27))/1000000</f>
        <v>292.88736</v>
      </c>
      <c r="D5" s="563">
        <f>(SUMPRODUCT('Forecast RU'!AC$11:AC$18,'Forecast RU'!AK$11:AK$18)+SUMPRODUCT('Forecast RU'!AC$20:AC$27,'Forecast RU'!AK$20:AK$27))/1000000</f>
        <v>574.64500032000012</v>
      </c>
      <c r="E5" s="563">
        <f>(SUMPRODUCT('Forecast RU'!AD$11:AD$18,'Forecast RU'!AL$11:AL$18)+SUMPRODUCT('Forecast RU'!AD$20:AD$27,'Forecast RU'!AL$20:AL$27))/1000000</f>
        <v>876.90827048832023</v>
      </c>
      <c r="F5" s="563">
        <f>(SUMPRODUCT('Forecast RU'!AE$11:AE$18,'Forecast RU'!AM$11:AM$18)+SUMPRODUCT('Forecast RU'!AE$20:AE$27,'Forecast RU'!AM$20:AM$27))/1000000</f>
        <v>1242.57901928195</v>
      </c>
      <c r="G5" s="563">
        <f>(SUMPRODUCT('Forecast RU'!AF$11:AF$18,'Forecast RU'!AN$11:AN$18)+SUMPRODUCT('Forecast RU'!AF$20:AF$27,'Forecast RU'!AN$20:AN$27))/1000000</f>
        <v>1625.2939314352504</v>
      </c>
      <c r="H5" s="563">
        <f>(SUMPRODUCT('Forecast RU'!AG$11:AG$18,'Forecast RU'!AO$11:AO$18)+SUMPRODUCT('Forecast RU'!AG$20:AG$27,'Forecast RU'!AO$20:AO$27))/1000000</f>
        <v>1771.5703852644231</v>
      </c>
      <c r="I5" s="563">
        <f>(SUMPRODUCT('Forecast RU'!AH$11:AH$18,'Forecast RU'!AP$11:AP$18)+SUMPRODUCT('Forecast RU'!AH$20:AH$27,'Forecast RU'!AP$20:AP$27))/1000000</f>
        <v>1931.0117199382214</v>
      </c>
      <c r="M5" s="564"/>
    </row>
    <row r="6" spans="1:13">
      <c r="A6" s="562" t="s">
        <v>311</v>
      </c>
      <c r="B6" s="563">
        <f>(SUMPRODUCT('Forecast RU'!AA$11:AA$18,'Forecast RU'!AI$11:AI$18,'Forecast RU'!AQ$11:AQ$18)+SUMPRODUCT('Forecast RU'!AA$20:AA$27,'Forecast RU'!AI$20:AI$27,'Forecast RU'!AQ$20:AQ$27))/1000000</f>
        <v>6.7176</v>
      </c>
      <c r="C6" s="563">
        <f>(SUMPRODUCT('Forecast RU'!AB$11:AB$18,'Forecast RU'!AJ$11:AJ$18,'Forecast RU'!AR$11:AR$18)+SUMPRODUCT('Forecast RU'!AB$20:AB$27,'Forecast RU'!AJ$20:AJ$27,'Forecast RU'!AR$20:AR$27))/1000000</f>
        <v>11.715494400000001</v>
      </c>
      <c r="D6" s="563">
        <f>(SUMPRODUCT('Forecast RU'!AC$11:AC$18,'Forecast RU'!AK$11:AK$18,'Forecast RU'!AS$11:AS$18)+SUMPRODUCT('Forecast RU'!AC$20:AC$27,'Forecast RU'!AK$20:AK$27,'Forecast RU'!AS$20:AS$27))/1000000</f>
        <v>22.985800012800009</v>
      </c>
      <c r="E6" s="563">
        <f>(SUMPRODUCT('Forecast RU'!AD$11:AD$18,'Forecast RU'!AL$11:AL$18,'Forecast RU'!AT$11:AT$18)+SUMPRODUCT('Forecast RU'!AD$20:AD$27,'Forecast RU'!AL$20:AL$27,'Forecast RU'!AT$20:AT$27))/1000000</f>
        <v>35.076330819532814</v>
      </c>
      <c r="F6" s="563">
        <f>(SUMPRODUCT('Forecast RU'!AE$11:AE$18,'Forecast RU'!AM$11:AM$18,'Forecast RU'!AU$11:AU$18)+SUMPRODUCT('Forecast RU'!AE$20:AE$27,'Forecast RU'!AM$20:AM$27,'Forecast RU'!AU$20:AU$27))/1000000</f>
        <v>49.703160771278</v>
      </c>
      <c r="G6" s="563">
        <f>(SUMPRODUCT('Forecast RU'!AF$11:AF$18,'Forecast RU'!AN$11:AN$18,'Forecast RU'!AV$11:AV$18)+SUMPRODUCT('Forecast RU'!AF$20:AF$27,'Forecast RU'!AN$20:AN$27,'Forecast RU'!AV$20:AV$27))/1000000</f>
        <v>65.011757257410025</v>
      </c>
      <c r="H6" s="563">
        <f>(SUMPRODUCT('Forecast RU'!AG$11:AG$18,'Forecast RU'!AO$11:AO$18,'Forecast RU'!AW$11:AW$18)+SUMPRODUCT('Forecast RU'!AG$20:AG$27,'Forecast RU'!AO$20:AO$27,'Forecast RU'!AW$20:AW$27))/1000000</f>
        <v>70.862815410576928</v>
      </c>
      <c r="I6" s="563">
        <f>(SUMPRODUCT('Forecast RU'!AH$11:AH$18,'Forecast RU'!AP$11:AP$18,'Forecast RU'!AX$11:AX$18)+SUMPRODUCT('Forecast RU'!AH$20:AH$27,'Forecast RU'!AP$20:AP$27,'Forecast RU'!AX$20:AX$27))/1000000</f>
        <v>77.240468797528862</v>
      </c>
      <c r="M6" s="564"/>
    </row>
    <row r="7" spans="1:13">
      <c r="A7" s="562" t="s">
        <v>312</v>
      </c>
      <c r="B7" s="563">
        <f>(SUMPRODUCT('Forecast RU'!AA$11:AA$18,'Forecast RU'!AI$11:AI$18,'Forecast RU'!AY$11:AY$18)+SUMPRODUCT('Forecast RU'!AA$20:AA$27,'Forecast RU'!AI$20:AI$27,'Forecast RU'!AY$20:AY$27))/1000000</f>
        <v>6.7176</v>
      </c>
      <c r="C7" s="563">
        <f>(SUMPRODUCT('Forecast RU'!AB$11:AB$18,'Forecast RU'!AJ$11:AJ$18,'Forecast RU'!AZ$11:AZ$18)+SUMPRODUCT('Forecast RU'!AB$20:AB$27,'Forecast RU'!AJ$20:AJ$27,'Forecast RU'!AZ$20:AZ$27))/1000000</f>
        <v>11.715494400000001</v>
      </c>
      <c r="D7" s="563">
        <f>(SUMPRODUCT('Forecast RU'!AC$11:AC$18,'Forecast RU'!AK$11:AK$18,'Forecast RU'!BA$11:BA$18)+SUMPRODUCT('Forecast RU'!AC$20:AC$27,'Forecast RU'!AK$20:AK$27,'Forecast RU'!BA$20:BA$27))/1000000</f>
        <v>22.985800012800009</v>
      </c>
      <c r="E7" s="563">
        <f>(SUMPRODUCT('Forecast RU'!AD$11:AD$18,'Forecast RU'!AL$11:AL$18,'Forecast RU'!BB$11:BB$18)+SUMPRODUCT('Forecast RU'!AD$20:AD$27,'Forecast RU'!AL$20:AL$27,'Forecast RU'!BB$20:BB$27))/1000000</f>
        <v>35.076330819532814</v>
      </c>
      <c r="F7" s="563">
        <f>(SUMPRODUCT('Forecast RU'!AE$11:AE$18,'Forecast RU'!AM$11:AM$18,'Forecast RU'!BC$11:BC$18)+SUMPRODUCT('Forecast RU'!AE$20:AE$27,'Forecast RU'!AM$20:AM$27,'Forecast RU'!BC$20:BC$27))/1000000</f>
        <v>49.703160771278</v>
      </c>
      <c r="G7" s="563">
        <f>(SUMPRODUCT('Forecast RU'!AF$11:AF$18,'Forecast RU'!AN$11:AN$18,'Forecast RU'!BD$11:BD$18)+SUMPRODUCT('Forecast RU'!AF$20:AF$27,'Forecast RU'!AN$20:AN$27,'Forecast RU'!BD$20:BD$27))/1000000</f>
        <v>65.011757257410025</v>
      </c>
      <c r="H7" s="563">
        <f>(SUMPRODUCT('Forecast RU'!AG$11:AG$18,'Forecast RU'!AO$11:AO$18,'Forecast RU'!BE$11:BE$18)+SUMPRODUCT('Forecast RU'!AG$20:AG$27,'Forecast RU'!AO$20:AO$27,'Forecast RU'!BE$20:BE$27))/1000000</f>
        <v>70.862815410576928</v>
      </c>
      <c r="I7" s="563">
        <f>(SUMPRODUCT('Forecast RU'!AH$11:AH$18,'Forecast RU'!AP$11:AP$18,'Forecast RU'!BF$11:BF$18)+SUMPRODUCT('Forecast RU'!AH$20:AH$27,'Forecast RU'!AP$20:AP$27,'Forecast RU'!BF$20:BF$27))/1000000</f>
        <v>77.240468797528862</v>
      </c>
      <c r="M7" s="564"/>
    </row>
    <row r="8" spans="1:13">
      <c r="A8" s="565" t="s">
        <v>313</v>
      </c>
      <c r="B8" s="566">
        <f>B5-B6-B7</f>
        <v>154.50479999999999</v>
      </c>
      <c r="C8" s="566">
        <f t="shared" ref="C8:I8" si="0">C5-C6-C7</f>
        <v>269.45637119999998</v>
      </c>
      <c r="D8" s="566">
        <f t="shared" si="0"/>
        <v>528.67340029440004</v>
      </c>
      <c r="E8" s="566">
        <f t="shared" si="0"/>
        <v>806.7556088492546</v>
      </c>
      <c r="F8" s="566">
        <f t="shared" si="0"/>
        <v>1143.1726977393942</v>
      </c>
      <c r="G8" s="566">
        <f t="shared" si="0"/>
        <v>1495.2704169204305</v>
      </c>
      <c r="H8" s="566">
        <f t="shared" si="0"/>
        <v>1629.844754443269</v>
      </c>
      <c r="I8" s="566">
        <f t="shared" si="0"/>
        <v>1776.5307823431638</v>
      </c>
    </row>
    <row r="9" spans="1:13">
      <c r="A9" s="567" t="s">
        <v>314</v>
      </c>
      <c r="B9" s="568"/>
      <c r="C9" s="568">
        <f>IFERROR(C8/B8-1,"")</f>
        <v>0.74399999999999999</v>
      </c>
      <c r="D9" s="568">
        <f t="shared" ref="D9:I9" si="1">IFERROR(D8/C8-1,"")</f>
        <v>0.96200000000000041</v>
      </c>
      <c r="E9" s="568">
        <f t="shared" si="1"/>
        <v>0.52600000000000025</v>
      </c>
      <c r="F9" s="568">
        <f t="shared" si="1"/>
        <v>0.41700000000000048</v>
      </c>
      <c r="G9" s="568">
        <f t="shared" si="1"/>
        <v>0.30800046211504539</v>
      </c>
      <c r="H9" s="568">
        <f t="shared" si="1"/>
        <v>8.9999999999999858E-2</v>
      </c>
      <c r="I9" s="568">
        <f t="shared" si="1"/>
        <v>9.0000000000000302E-2</v>
      </c>
    </row>
    <row r="10" spans="1:13" ht="18.75">
      <c r="A10" s="567" t="s">
        <v>315</v>
      </c>
      <c r="B10" s="569" t="e">
        <f>'Forecast RU'!R36</f>
        <v>#DIV/0!</v>
      </c>
      <c r="C10" s="569" t="e">
        <f>'Forecast RU'!S36</f>
        <v>#DIV/0!</v>
      </c>
      <c r="D10" s="569" t="e">
        <f>'Forecast RU'!T36</f>
        <v>#DIV/0!</v>
      </c>
      <c r="E10" s="569" t="e">
        <f>'Forecast RU'!U36</f>
        <v>#DIV/0!</v>
      </c>
      <c r="F10" s="569" t="e">
        <f>'Forecast RU'!V36</f>
        <v>#DIV/0!</v>
      </c>
      <c r="G10" s="569"/>
      <c r="H10" s="569"/>
      <c r="I10" s="569"/>
      <c r="K10" s="570" t="s">
        <v>316</v>
      </c>
      <c r="L10" s="570"/>
    </row>
    <row r="11" spans="1:13">
      <c r="A11" s="562" t="s">
        <v>317</v>
      </c>
      <c r="B11" s="563">
        <f>IF('Forecast RU'!$DU$5="yes",SUMPRODUCT('Forecast RU'!AA$11:AA$18,'Forecast RU'!DU$11:DU$18)/1000000+SUMPRODUCT('Forecast RU'!AA$20:AA$27,'Forecast RU'!DU$20:DU$27)/1000000,B8*$K$11)</f>
        <v>48.429000000000002</v>
      </c>
      <c r="C11" s="563">
        <f>IF('Forecast RU'!$DU$5="yes",SUMPRODUCT('Forecast RU'!AB$11:AB$18,'Forecast RU'!DV$11:DV$18)/1000000+SUMPRODUCT('Forecast RU'!AB$20:AB$27,'Forecast RU'!DV$20:DV$27)/1000000,C8*$K$11)</f>
        <v>82.912319999999994</v>
      </c>
      <c r="D11" s="563">
        <f>IF('Forecast RU'!$DU$5="yes",SUMPRODUCT('Forecast RU'!AC$11:AC$18,'Forecast RU'!DW$11:DW$18)/1000000+SUMPRODUCT('Forecast RU'!AC$20:AC$27,'Forecast RU'!DW$20:DW$27)/1000000,D8*$K$11)</f>
        <v>159.68793600000001</v>
      </c>
      <c r="E11" s="563">
        <f>IF('Forecast RU'!$DU$5="yes",SUMPRODUCT('Forecast RU'!AD$11:AD$18,'Forecast RU'!DX$11:DX$18)/1000000+SUMPRODUCT('Forecast RU'!AD$20:AD$27,'Forecast RU'!DX$20:DX$27)/1000000,E8*$K$11)</f>
        <v>239.21049600000003</v>
      </c>
      <c r="F11" s="563">
        <f>IF('Forecast RU'!$DU$5="yes",SUMPRODUCT('Forecast RU'!AE$11:AE$18,'Forecast RU'!DY$11:DY$18)/1000000+SUMPRODUCT('Forecast RU'!AE$20:AE$27,'Forecast RU'!DY$20:DY$27)/1000000,F8*$K$11)</f>
        <v>332.73991296000003</v>
      </c>
      <c r="G11" s="563">
        <f>IF('Forecast RU'!$DU$5="yes",SUMPRODUCT('Forecast RU'!AF$11:AF$18,'Forecast RU'!DZ$11:DZ$18)/1000000+SUMPRODUCT('Forecast RU'!AF$20:AF$27,'Forecast RU'!DZ$20:DZ$27)/1000000,G8*$K$11)</f>
        <v>427.24170896000004</v>
      </c>
      <c r="H11" s="563">
        <f>IF('Forecast RU'!$DU$5="yes",SUMPRODUCT('Forecast RU'!AG$11:AG$18,'Forecast RU'!EA$11:EA$18)/1000000+SUMPRODUCT('Forecast RU'!AG$20:AG$27,'Forecast RU'!EA$20:EA$27)/1000000,H8*$K$11)</f>
        <v>457.14274121999995</v>
      </c>
      <c r="I11" s="563">
        <f>IF('Forecast RU'!$DU$5="yes",SUMPRODUCT('Forecast RU'!AH$11:AH$18,'Forecast RU'!EB$11:EB$18)/1000000+SUMPRODUCT('Forecast RU'!AH$20:AH$27,'Forecast RU'!EB$20:EB$27)/1000000,I8*$K$11)</f>
        <v>489.14963943999999</v>
      </c>
      <c r="K11" s="564">
        <v>0.4</v>
      </c>
      <c r="M11" s="564"/>
    </row>
    <row r="12" spans="1:13">
      <c r="A12" s="565" t="s">
        <v>318</v>
      </c>
      <c r="B12" s="566">
        <f>B8-B11</f>
        <v>106.07579999999999</v>
      </c>
      <c r="C12" s="566">
        <f t="shared" ref="C12:I12" si="2">C8-C11</f>
        <v>186.54405119999998</v>
      </c>
      <c r="D12" s="566">
        <f t="shared" si="2"/>
        <v>368.9854642944</v>
      </c>
      <c r="E12" s="566">
        <f t="shared" si="2"/>
        <v>567.54511284925456</v>
      </c>
      <c r="F12" s="566">
        <f t="shared" si="2"/>
        <v>810.43278477939407</v>
      </c>
      <c r="G12" s="566">
        <f t="shared" si="2"/>
        <v>1068.0287079604304</v>
      </c>
      <c r="H12" s="566">
        <f>H8-H11</f>
        <v>1172.7020132232692</v>
      </c>
      <c r="I12" s="566">
        <f t="shared" si="2"/>
        <v>1287.3811429031639</v>
      </c>
    </row>
    <row r="13" spans="1:13">
      <c r="A13" s="571" t="s">
        <v>319</v>
      </c>
      <c r="B13" s="572">
        <f>'Forecast RU'!CU9/1000000</f>
        <v>0</v>
      </c>
      <c r="C13" s="572">
        <f>'Forecast RU'!CV9/1000000</f>
        <v>0</v>
      </c>
      <c r="D13" s="572">
        <f>'Forecast RU'!CW9/1000000</f>
        <v>0</v>
      </c>
      <c r="E13" s="572">
        <f>'Forecast RU'!CX9/1000000</f>
        <v>0</v>
      </c>
      <c r="F13" s="572">
        <f>'Forecast RU'!CY9/1000000</f>
        <v>0</v>
      </c>
      <c r="G13" s="572">
        <f>'Forecast RU'!CZ9/1000000</f>
        <v>0</v>
      </c>
      <c r="H13" s="572">
        <f>'Forecast RU'!DA9/1000000</f>
        <v>0</v>
      </c>
      <c r="I13" s="572">
        <f>'Forecast RU'!DB9/1000000</f>
        <v>0</v>
      </c>
    </row>
    <row r="14" spans="1:13">
      <c r="A14" s="571" t="s">
        <v>320</v>
      </c>
      <c r="B14" s="572">
        <f>SUM(B15:B20)</f>
        <v>191.58937499999999</v>
      </c>
      <c r="C14" s="572">
        <f>SUM(C15:C20)</f>
        <v>155.09947300000002</v>
      </c>
      <c r="D14" s="572">
        <f t="shared" ref="D14:I14" si="3">SUM(D15:D20)</f>
        <v>233.06536600000001</v>
      </c>
      <c r="E14" s="572">
        <f t="shared" si="3"/>
        <v>410.63628299999999</v>
      </c>
      <c r="F14" s="572">
        <f t="shared" si="3"/>
        <v>515.50795000000005</v>
      </c>
      <c r="G14" s="572">
        <f t="shared" si="3"/>
        <v>612.82844999999998</v>
      </c>
      <c r="H14" s="572">
        <f t="shared" si="3"/>
        <v>561.20776999999998</v>
      </c>
      <c r="I14" s="572">
        <f t="shared" si="3"/>
        <v>621.9005360000001</v>
      </c>
    </row>
    <row r="15" spans="1:13">
      <c r="A15" s="573" t="str">
        <f>'Forecast RU'!C60</f>
        <v>TV incl production</v>
      </c>
      <c r="B15" s="574">
        <f>('Forecast RU'!E60+'Forecast RU'!D60)/1000000</f>
        <v>0</v>
      </c>
      <c r="C15" s="575">
        <f>('Forecast RU'!F60)/1000000</f>
        <v>0</v>
      </c>
      <c r="D15" s="575">
        <f>('Forecast RU'!G60)/1000000</f>
        <v>0</v>
      </c>
      <c r="E15" s="575">
        <f>('Forecast RU'!H60)/1000000</f>
        <v>0</v>
      </c>
      <c r="F15" s="575">
        <f>('Forecast RU'!I60)/1000000</f>
        <v>0</v>
      </c>
      <c r="G15" s="575">
        <f>('Forecast RU'!J60)/1000000</f>
        <v>0</v>
      </c>
      <c r="H15" s="575">
        <f>('Forecast RU'!K60)/1000000</f>
        <v>0</v>
      </c>
      <c r="I15" s="575">
        <f>('Forecast RU'!L60)/1000000</f>
        <v>0</v>
      </c>
      <c r="M15" s="564"/>
    </row>
    <row r="16" spans="1:13">
      <c r="A16" s="573" t="str">
        <f>'Forecast RU'!C61</f>
        <v>Digital incl production</v>
      </c>
      <c r="B16" s="574">
        <f>('Forecast RU'!E61+'Forecast RU'!D61)/1000000</f>
        <v>50</v>
      </c>
      <c r="C16" s="575">
        <f>('Forecast RU'!F61)/1000000</f>
        <v>55</v>
      </c>
      <c r="D16" s="575">
        <f>('Forecast RU'!G61)/1000000</f>
        <v>60.5</v>
      </c>
      <c r="E16" s="575">
        <f>('Forecast RU'!H61)/1000000</f>
        <v>66.55</v>
      </c>
      <c r="F16" s="575">
        <f>('Forecast RU'!I61)/1000000</f>
        <v>73.204999999999998</v>
      </c>
      <c r="G16" s="575">
        <f>('Forecast RU'!J61)/1000000</f>
        <v>80.525499999999994</v>
      </c>
      <c r="H16" s="575">
        <f>('Forecast RU'!K61)/1000000</f>
        <v>88.578050000000005</v>
      </c>
      <c r="I16" s="575">
        <f>('Forecast RU'!L61)/1000000</f>
        <v>97.435855000000004</v>
      </c>
      <c r="M16" s="564"/>
    </row>
    <row r="17" spans="1:13">
      <c r="A17" s="573" t="str">
        <f>'Forecast RU'!C62</f>
        <v>Pharmacy chains (Listing Fees)</v>
      </c>
      <c r="B17" s="574">
        <f>('Forecast RU'!E62+'Forecast RU'!D62)/1000000</f>
        <v>74.617199999999997</v>
      </c>
      <c r="C17" s="575">
        <f>('Forecast RU'!F62)/1000000</f>
        <v>0</v>
      </c>
      <c r="D17" s="575">
        <f>('Forecast RU'!G62)/1000000</f>
        <v>0</v>
      </c>
      <c r="E17" s="575">
        <f>('Forecast RU'!H62)/1000000</f>
        <v>0</v>
      </c>
      <c r="F17" s="575">
        <f>('Forecast RU'!I62)/1000000</f>
        <v>0</v>
      </c>
      <c r="G17" s="575">
        <f>('Forecast RU'!J62)/1000000</f>
        <v>0</v>
      </c>
      <c r="H17" s="575">
        <f>('Forecast RU'!K62)/1000000</f>
        <v>0</v>
      </c>
      <c r="I17" s="575">
        <f>('Forecast RU'!L62)/1000000</f>
        <v>0</v>
      </c>
      <c r="M17" s="564"/>
    </row>
    <row r="18" spans="1:13">
      <c r="A18" s="573" t="str">
        <f>'Forecast RU'!C63</f>
        <v>Pharmacy chains (excl LF)</v>
      </c>
      <c r="B18" s="574">
        <f>('Forecast RU'!E63+'Forecast RU'!D63)/1000000</f>
        <v>41.972175</v>
      </c>
      <c r="C18" s="575">
        <f>('Forecast RU'!F63)/1000000</f>
        <v>73.199472999999998</v>
      </c>
      <c r="D18" s="575">
        <f>('Forecast RU'!G63)/1000000</f>
        <v>143.617366</v>
      </c>
      <c r="E18" s="575">
        <f>('Forecast RU'!H63)/1000000</f>
        <v>310.54986300000002</v>
      </c>
      <c r="F18" s="575">
        <f>('Forecast RU'!I63)/1000000</f>
        <v>406.199365</v>
      </c>
      <c r="G18" s="575">
        <f>('Forecast RU'!J63)/1000000</f>
        <v>496.199365</v>
      </c>
      <c r="H18" s="575">
        <f>('Forecast RU'!K63)/1000000</f>
        <v>441.75730800000002</v>
      </c>
      <c r="I18" s="575">
        <f>('Forecast RU'!L63)/1000000</f>
        <v>482.60546499999998</v>
      </c>
      <c r="M18" s="564"/>
    </row>
    <row r="19" spans="1:13">
      <c r="A19" s="573" t="str">
        <f>'Forecast RU'!C64</f>
        <v>Congress&amp;KOL</v>
      </c>
      <c r="B19" s="574">
        <f>('Forecast RU'!E64+'Forecast RU'!D64)/1000000</f>
        <v>20</v>
      </c>
      <c r="C19" s="575">
        <f>('Forecast RU'!F64)/1000000</f>
        <v>21.4</v>
      </c>
      <c r="D19" s="575">
        <f>('Forecast RU'!G64)/1000000</f>
        <v>22.898</v>
      </c>
      <c r="E19" s="575">
        <f>('Forecast RU'!H64)/1000000</f>
        <v>26.215920000000001</v>
      </c>
      <c r="F19" s="575">
        <f>('Forecast RU'!I64)/1000000</f>
        <v>28.051034999999999</v>
      </c>
      <c r="G19" s="575">
        <f>('Forecast RU'!J64)/1000000</f>
        <v>28.051034999999999</v>
      </c>
      <c r="H19" s="575">
        <f>('Forecast RU'!K64)/1000000</f>
        <v>30.014607000000002</v>
      </c>
      <c r="I19" s="575">
        <f>('Forecast RU'!L64)/1000000</f>
        <v>32.115630000000003</v>
      </c>
    </row>
    <row r="20" spans="1:13">
      <c r="A20" s="573" t="str">
        <f>'Forecast RU'!C65</f>
        <v>ME Other</v>
      </c>
      <c r="B20" s="574">
        <f>('Forecast RU'!E65+'Forecast RU'!D65)/1000000</f>
        <v>5</v>
      </c>
      <c r="C20" s="575">
        <f>('Forecast RU'!F65)/1000000</f>
        <v>5.5</v>
      </c>
      <c r="D20" s="575">
        <f>('Forecast RU'!G65)/1000000</f>
        <v>6.05</v>
      </c>
      <c r="E20" s="575">
        <f>('Forecast RU'!H65)/1000000</f>
        <v>7.3205</v>
      </c>
      <c r="F20" s="575">
        <f>('Forecast RU'!I65)/1000000</f>
        <v>8.0525500000000001</v>
      </c>
      <c r="G20" s="575">
        <f>('Forecast RU'!J65)/1000000</f>
        <v>8.0525500000000001</v>
      </c>
      <c r="H20" s="575">
        <f>('Forecast RU'!K65)/1000000</f>
        <v>0.85780500000000004</v>
      </c>
      <c r="I20" s="575">
        <f>('Forecast RU'!L65)/1000000</f>
        <v>9.7435860000000005</v>
      </c>
    </row>
    <row r="21" spans="1:13">
      <c r="A21" s="576" t="s">
        <v>321</v>
      </c>
      <c r="B21" s="572">
        <f>B13+B14</f>
        <v>191.58937499999999</v>
      </c>
      <c r="C21" s="572">
        <f>C13+C14</f>
        <v>155.09947300000002</v>
      </c>
      <c r="D21" s="572">
        <f t="shared" ref="D21:I21" si="4">D13+D14</f>
        <v>233.06536600000001</v>
      </c>
      <c r="E21" s="572">
        <f t="shared" si="4"/>
        <v>410.63628299999999</v>
      </c>
      <c r="F21" s="572">
        <f t="shared" si="4"/>
        <v>515.50795000000005</v>
      </c>
      <c r="G21" s="572">
        <f t="shared" si="4"/>
        <v>612.82844999999998</v>
      </c>
      <c r="H21" s="572">
        <f t="shared" si="4"/>
        <v>561.20776999999998</v>
      </c>
      <c r="I21" s="572">
        <f t="shared" si="4"/>
        <v>621.9005360000001</v>
      </c>
    </row>
    <row r="22" spans="1:13">
      <c r="A22" s="565" t="s">
        <v>322</v>
      </c>
      <c r="B22" s="566">
        <f>B12-B21</f>
        <v>-85.513575000000003</v>
      </c>
      <c r="C22" s="566">
        <f t="shared" ref="C22:I22" si="5">C12-C21</f>
        <v>31.444578199999967</v>
      </c>
      <c r="D22" s="566">
        <f t="shared" si="5"/>
        <v>135.92009829439999</v>
      </c>
      <c r="E22" s="566">
        <f t="shared" si="5"/>
        <v>156.90882984925457</v>
      </c>
      <c r="F22" s="566">
        <f t="shared" si="5"/>
        <v>294.92483477939402</v>
      </c>
      <c r="G22" s="566">
        <f t="shared" si="5"/>
        <v>455.20025796043046</v>
      </c>
      <c r="H22" s="566">
        <f t="shared" si="5"/>
        <v>611.49424322326922</v>
      </c>
      <c r="I22" s="566">
        <f t="shared" si="5"/>
        <v>665.48060690316379</v>
      </c>
    </row>
    <row r="23" spans="1:13">
      <c r="A23" s="577"/>
      <c r="B23" s="578"/>
      <c r="C23" s="578"/>
      <c r="D23" s="578"/>
      <c r="E23" s="578"/>
      <c r="F23" s="578"/>
      <c r="G23" s="578"/>
      <c r="H23" s="578"/>
      <c r="I23" s="578"/>
    </row>
    <row r="24" spans="1:13" s="579" customFormat="1">
      <c r="A24" s="580" t="s">
        <v>323</v>
      </c>
      <c r="B24" s="581">
        <f>SUM(B25:B32)</f>
        <v>0</v>
      </c>
      <c r="C24" s="581">
        <f t="shared" ref="C24:I24" si="6">SUM(C25:C32)</f>
        <v>0</v>
      </c>
      <c r="D24" s="581">
        <f t="shared" si="6"/>
        <v>0</v>
      </c>
      <c r="E24" s="581">
        <f t="shared" si="6"/>
        <v>0</v>
      </c>
      <c r="F24" s="581">
        <f t="shared" si="6"/>
        <v>0</v>
      </c>
      <c r="G24" s="581">
        <f t="shared" si="6"/>
        <v>0</v>
      </c>
      <c r="H24" s="581">
        <f t="shared" si="6"/>
        <v>0</v>
      </c>
      <c r="I24" s="581">
        <f t="shared" si="6"/>
        <v>0</v>
      </c>
      <c r="M24" s="582"/>
    </row>
    <row r="25" spans="1:13" s="583" customFormat="1" ht="12" outlineLevel="1">
      <c r="A25" s="584" t="s">
        <v>251</v>
      </c>
      <c r="B25" s="585">
        <f>SUMIFS('Forecast RU'!$D83:$P83,'Forecast RU'!$D$81:$P$81,'Brand PL_RU'!B$2)</f>
        <v>0</v>
      </c>
      <c r="C25" s="585">
        <f>SUMIFS('Forecast RU'!$D83:$P83,'Forecast RU'!$D$81:$P$81,'Brand PL_RU'!C$2)</f>
        <v>0</v>
      </c>
      <c r="D25" s="585">
        <f>SUMIFS('Forecast RU'!$D83:$P83,'Forecast RU'!$D$81:$P$81,'Brand PL_RU'!D$2)</f>
        <v>0</v>
      </c>
      <c r="E25" s="585">
        <f>SUMIFS('Forecast RU'!$D83:$P83,'Forecast RU'!$D$81:$P$81,'Brand PL_RU'!E$2)</f>
        <v>0</v>
      </c>
      <c r="F25" s="585">
        <f>SUMIFS('Forecast RU'!$D83:$P83,'Forecast RU'!$D$81:$P$81,'Brand PL_RU'!F$2)</f>
        <v>0</v>
      </c>
      <c r="G25" s="585">
        <f>SUMIFS('Forecast RU'!$D83:$P83,'Forecast RU'!$D$81:$P$81,'Brand PL_RU'!G$2)</f>
        <v>0</v>
      </c>
      <c r="H25" s="585">
        <f>SUMIFS('Forecast RU'!$D83:$P83,'Forecast RU'!$D$81:$P$81,'Brand PL_RU'!H$2)</f>
        <v>0</v>
      </c>
      <c r="I25" s="585">
        <f>SUMIFS('Forecast RU'!$D83:$P83,'Forecast RU'!$D$81:$P$81,'Brand PL_RU'!I$2)</f>
        <v>0</v>
      </c>
      <c r="M25" s="586"/>
    </row>
    <row r="26" spans="1:13" s="583" customFormat="1" ht="12" outlineLevel="1">
      <c r="A26" s="584" t="s">
        <v>252</v>
      </c>
      <c r="B26" s="585">
        <f>SUMIFS('Forecast RU'!$D84:$P84,'Forecast RU'!$D$81:$P$81,'Brand PL_RU'!B$2)</f>
        <v>0</v>
      </c>
      <c r="C26" s="585">
        <f>SUMIFS('Forecast RU'!$D84:$P84,'Forecast RU'!$D$81:$P$81,'Brand PL_RU'!C$2)</f>
        <v>0</v>
      </c>
      <c r="D26" s="585">
        <f>SUMIFS('Forecast RU'!$D84:$P84,'Forecast RU'!$D$81:$P$81,'Brand PL_RU'!D$2)</f>
        <v>0</v>
      </c>
      <c r="E26" s="585">
        <f>SUMIFS('Forecast RU'!$D84:$P84,'Forecast RU'!$D$81:$P$81,'Brand PL_RU'!E$2)</f>
        <v>0</v>
      </c>
      <c r="F26" s="585">
        <f>SUMIFS('Forecast RU'!$D84:$P84,'Forecast RU'!$D$81:$P$81,'Brand PL_RU'!F$2)</f>
        <v>0</v>
      </c>
      <c r="G26" s="585">
        <f>SUMIFS('Forecast RU'!$D84:$P84,'Forecast RU'!$D$81:$P$81,'Brand PL_RU'!G$2)</f>
        <v>0</v>
      </c>
      <c r="H26" s="585">
        <f>SUMIFS('Forecast RU'!$D84:$P84,'Forecast RU'!$D$81:$P$81,'Brand PL_RU'!H$2)</f>
        <v>0</v>
      </c>
      <c r="I26" s="585">
        <f>SUMIFS('Forecast RU'!$D84:$P84,'Forecast RU'!$D$81:$P$81,'Brand PL_RU'!I$2)</f>
        <v>0</v>
      </c>
      <c r="M26" s="586"/>
    </row>
    <row r="27" spans="1:13" s="583" customFormat="1" ht="12" outlineLevel="1">
      <c r="A27" s="584" t="s">
        <v>253</v>
      </c>
      <c r="B27" s="585">
        <f>SUMIFS('Forecast RU'!$D85:$P85,'Forecast RU'!$D$81:$P$81,'Brand PL_RU'!B$2)</f>
        <v>0</v>
      </c>
      <c r="C27" s="585">
        <f>SUMIFS('Forecast RU'!$D85:$P85,'Forecast RU'!$D$81:$P$81,'Brand PL_RU'!C$2)</f>
        <v>0</v>
      </c>
      <c r="D27" s="585">
        <f>SUMIFS('Forecast RU'!$D85:$P85,'Forecast RU'!$D$81:$P$81,'Brand PL_RU'!D$2)</f>
        <v>0</v>
      </c>
      <c r="E27" s="585">
        <f>SUMIFS('Forecast RU'!$D85:$P85,'Forecast RU'!$D$81:$P$81,'Brand PL_RU'!E$2)</f>
        <v>0</v>
      </c>
      <c r="F27" s="585">
        <f>SUMIFS('Forecast RU'!$D85:$P85,'Forecast RU'!$D$81:$P$81,'Brand PL_RU'!F$2)</f>
        <v>0</v>
      </c>
      <c r="G27" s="585">
        <f>SUMIFS('Forecast RU'!$D85:$P85,'Forecast RU'!$D$81:$P$81,'Brand PL_RU'!G$2)</f>
        <v>0</v>
      </c>
      <c r="H27" s="585">
        <f>SUMIFS('Forecast RU'!$D85:$P85,'Forecast RU'!$D$81:$P$81,'Brand PL_RU'!H$2)</f>
        <v>0</v>
      </c>
      <c r="I27" s="585">
        <f>SUMIFS('Forecast RU'!$D85:$P85,'Forecast RU'!$D$81:$P$81,'Brand PL_RU'!I$2)</f>
        <v>0</v>
      </c>
      <c r="M27" s="586"/>
    </row>
    <row r="28" spans="1:13" s="583" customFormat="1" ht="12" outlineLevel="1">
      <c r="A28" s="584" t="s">
        <v>254</v>
      </c>
      <c r="B28" s="585">
        <f>SUMIFS('Forecast RU'!$D86:$P86,'Forecast RU'!$D$81:$P$81,'Brand PL_RU'!B$2)</f>
        <v>0</v>
      </c>
      <c r="C28" s="585">
        <f>SUMIFS('Forecast RU'!$D86:$P86,'Forecast RU'!$D$81:$P$81,'Brand PL_RU'!C$2)</f>
        <v>0</v>
      </c>
      <c r="D28" s="585">
        <f>SUMIFS('Forecast RU'!$D86:$P86,'Forecast RU'!$D$81:$P$81,'Brand PL_RU'!D$2)</f>
        <v>0</v>
      </c>
      <c r="E28" s="585">
        <f>SUMIFS('Forecast RU'!$D86:$P86,'Forecast RU'!$D$81:$P$81,'Brand PL_RU'!E$2)</f>
        <v>0</v>
      </c>
      <c r="F28" s="585">
        <f>SUMIFS('Forecast RU'!$D86:$P86,'Forecast RU'!$D$81:$P$81,'Brand PL_RU'!F$2)</f>
        <v>0</v>
      </c>
      <c r="G28" s="585">
        <f>SUMIFS('Forecast RU'!$D86:$P86,'Forecast RU'!$D$81:$P$81,'Brand PL_RU'!G$2)</f>
        <v>0</v>
      </c>
      <c r="H28" s="585">
        <f>SUMIFS('Forecast RU'!$D86:$P86,'Forecast RU'!$D$81:$P$81,'Brand PL_RU'!H$2)</f>
        <v>0</v>
      </c>
      <c r="I28" s="585">
        <f>SUMIFS('Forecast RU'!$D86:$P86,'Forecast RU'!$D$81:$P$81,'Brand PL_RU'!I$2)</f>
        <v>0</v>
      </c>
      <c r="M28" s="586"/>
    </row>
    <row r="29" spans="1:13" s="583" customFormat="1" ht="12" outlineLevel="1">
      <c r="A29" s="584" t="s">
        <v>255</v>
      </c>
      <c r="B29" s="585">
        <f>SUMIFS('Forecast RU'!$D87:$P87,'Forecast RU'!$D$81:$P$81,'Brand PL_RU'!B$2)</f>
        <v>0</v>
      </c>
      <c r="C29" s="585">
        <f>SUMIFS('Forecast RU'!$D87:$P87,'Forecast RU'!$D$81:$P$81,'Brand PL_RU'!C$2)</f>
        <v>0</v>
      </c>
      <c r="D29" s="585">
        <f>SUMIFS('Forecast RU'!$D87:$P87,'Forecast RU'!$D$81:$P$81,'Brand PL_RU'!D$2)</f>
        <v>0</v>
      </c>
      <c r="E29" s="585">
        <f>SUMIFS('Forecast RU'!$D87:$P87,'Forecast RU'!$D$81:$P$81,'Brand PL_RU'!E$2)</f>
        <v>0</v>
      </c>
      <c r="F29" s="585">
        <f>SUMIFS('Forecast RU'!$D87:$P87,'Forecast RU'!$D$81:$P$81,'Brand PL_RU'!F$2)</f>
        <v>0</v>
      </c>
      <c r="G29" s="585">
        <f>SUMIFS('Forecast RU'!$D87:$P87,'Forecast RU'!$D$81:$P$81,'Brand PL_RU'!G$2)</f>
        <v>0</v>
      </c>
      <c r="H29" s="585">
        <f>SUMIFS('Forecast RU'!$D87:$P87,'Forecast RU'!$D$81:$P$81,'Brand PL_RU'!H$2)</f>
        <v>0</v>
      </c>
      <c r="I29" s="585">
        <f>SUMIFS('Forecast RU'!$D87:$P87,'Forecast RU'!$D$81:$P$81,'Brand PL_RU'!I$2)</f>
        <v>0</v>
      </c>
      <c r="M29" s="586"/>
    </row>
    <row r="30" spans="1:13" s="583" customFormat="1" ht="12" outlineLevel="1">
      <c r="A30" s="584" t="s">
        <v>256</v>
      </c>
      <c r="B30" s="585">
        <f>SUMIFS('Forecast RU'!$D88:$P88,'Forecast RU'!$D$81:$P$81,'Brand PL_RU'!B$2)</f>
        <v>0</v>
      </c>
      <c r="C30" s="585">
        <f>SUMIFS('Forecast RU'!$D88:$P88,'Forecast RU'!$D$81:$P$81,'Brand PL_RU'!C$2)</f>
        <v>0</v>
      </c>
      <c r="D30" s="585">
        <f>SUMIFS('Forecast RU'!$D88:$P88,'Forecast RU'!$D$81:$P$81,'Brand PL_RU'!D$2)</f>
        <v>0</v>
      </c>
      <c r="E30" s="585">
        <f>SUMIFS('Forecast RU'!$D88:$P88,'Forecast RU'!$D$81:$P$81,'Brand PL_RU'!E$2)</f>
        <v>0</v>
      </c>
      <c r="F30" s="585">
        <f>SUMIFS('Forecast RU'!$D88:$P88,'Forecast RU'!$D$81:$P$81,'Brand PL_RU'!F$2)</f>
        <v>0</v>
      </c>
      <c r="G30" s="585">
        <f>SUMIFS('Forecast RU'!$D88:$P88,'Forecast RU'!$D$81:$P$81,'Brand PL_RU'!G$2)</f>
        <v>0</v>
      </c>
      <c r="H30" s="585">
        <f>SUMIFS('Forecast RU'!$D88:$P88,'Forecast RU'!$D$81:$P$81,'Brand PL_RU'!H$2)</f>
        <v>0</v>
      </c>
      <c r="I30" s="585">
        <f>SUMIFS('Forecast RU'!$D88:$P88,'Forecast RU'!$D$81:$P$81,'Brand PL_RU'!I$2)</f>
        <v>0</v>
      </c>
      <c r="M30" s="586"/>
    </row>
    <row r="31" spans="1:13" s="583" customFormat="1" ht="12" outlineLevel="1">
      <c r="A31" s="584" t="s">
        <v>257</v>
      </c>
      <c r="B31" s="585">
        <f>SUMIFS('Forecast RU'!$D89:$P89,'Forecast RU'!$D$81:$P$81,'Brand PL_RU'!B$2)</f>
        <v>0</v>
      </c>
      <c r="C31" s="585">
        <f>SUMIFS('Forecast RU'!$D89:$P89,'Forecast RU'!$D$81:$P$81,'Brand PL_RU'!C$2)</f>
        <v>0</v>
      </c>
      <c r="D31" s="585">
        <f>SUMIFS('Forecast RU'!$D89:$P89,'Forecast RU'!$D$81:$P$81,'Brand PL_RU'!D$2)</f>
        <v>0</v>
      </c>
      <c r="E31" s="585">
        <f>SUMIFS('Forecast RU'!$D89:$P89,'Forecast RU'!$D$81:$P$81,'Brand PL_RU'!E$2)</f>
        <v>0</v>
      </c>
      <c r="F31" s="585">
        <f>SUMIFS('Forecast RU'!$D89:$P89,'Forecast RU'!$D$81:$P$81,'Brand PL_RU'!F$2)</f>
        <v>0</v>
      </c>
      <c r="G31" s="585">
        <f>SUMIFS('Forecast RU'!$D89:$P89,'Forecast RU'!$D$81:$P$81,'Brand PL_RU'!G$2)</f>
        <v>0</v>
      </c>
      <c r="H31" s="585">
        <f>SUMIFS('Forecast RU'!$D89:$P89,'Forecast RU'!$D$81:$P$81,'Brand PL_RU'!H$2)</f>
        <v>0</v>
      </c>
      <c r="I31" s="585">
        <f>SUMIFS('Forecast RU'!$D89:$P89,'Forecast RU'!$D$81:$P$81,'Brand PL_RU'!I$2)</f>
        <v>0</v>
      </c>
      <c r="M31" s="586"/>
    </row>
    <row r="32" spans="1:13" s="583" customFormat="1" ht="12" outlineLevel="1">
      <c r="A32" s="584" t="s">
        <v>258</v>
      </c>
      <c r="B32" s="585">
        <f>SUMIFS('Forecast RU'!$D90:$P90,'Forecast RU'!$D$81:$P$81,'Brand PL_RU'!B$2)</f>
        <v>0</v>
      </c>
      <c r="C32" s="585">
        <f>SUMIFS('Forecast RU'!$D90:$P90,'Forecast RU'!$D$81:$P$81,'Brand PL_RU'!C$2)</f>
        <v>0</v>
      </c>
      <c r="D32" s="585">
        <f>SUMIFS('Forecast RU'!$D90:$P90,'Forecast RU'!$D$81:$P$81,'Brand PL_RU'!D$2)</f>
        <v>0</v>
      </c>
      <c r="E32" s="585">
        <f>SUMIFS('Forecast RU'!$D90:$P90,'Forecast RU'!$D$81:$P$81,'Brand PL_RU'!E$2)</f>
        <v>0</v>
      </c>
      <c r="F32" s="585">
        <f>SUMIFS('Forecast RU'!$D90:$P90,'Forecast RU'!$D$81:$P$81,'Brand PL_RU'!F$2)</f>
        <v>0</v>
      </c>
      <c r="G32" s="585">
        <f>SUMIFS('Forecast RU'!$D90:$P90,'Forecast RU'!$D$81:$P$81,'Brand PL_RU'!G$2)</f>
        <v>0</v>
      </c>
      <c r="H32" s="585">
        <f>SUMIFS('Forecast RU'!$D90:$P90,'Forecast RU'!$D$81:$P$81,'Brand PL_RU'!H$2)</f>
        <v>0</v>
      </c>
      <c r="I32" s="585">
        <f>SUMIFS('Forecast RU'!$D90:$P90,'Forecast RU'!$D$81:$P$81,'Brand PL_RU'!I$2)</f>
        <v>0</v>
      </c>
      <c r="M32" s="586"/>
    </row>
    <row r="33" spans="1:13">
      <c r="A33" s="580"/>
      <c r="B33" s="587"/>
      <c r="C33" s="587"/>
      <c r="D33" s="587"/>
      <c r="E33" s="587"/>
      <c r="F33" s="587"/>
      <c r="G33" s="587"/>
      <c r="H33" s="587"/>
      <c r="I33" s="587"/>
      <c r="M33" s="564"/>
    </row>
    <row r="34" spans="1:13">
      <c r="A34" s="588" t="s">
        <v>324</v>
      </c>
      <c r="B34" s="589"/>
      <c r="C34" s="589"/>
      <c r="D34" s="589"/>
      <c r="E34" s="589"/>
      <c r="F34" s="589"/>
      <c r="G34" s="589"/>
      <c r="H34" s="589"/>
      <c r="I34" s="589"/>
    </row>
    <row r="35" spans="1:13">
      <c r="A35" s="590" t="s">
        <v>325</v>
      </c>
      <c r="B35" s="591">
        <f t="shared" ref="B35:I35" si="7">IFERROR((B6+B7)/B5,0)</f>
        <v>0.08</v>
      </c>
      <c r="C35" s="591">
        <f t="shared" si="7"/>
        <v>0.08</v>
      </c>
      <c r="D35" s="591">
        <f t="shared" si="7"/>
        <v>8.0000000000000016E-2</v>
      </c>
      <c r="E35" s="591">
        <f t="shared" si="7"/>
        <v>8.0000000000000016E-2</v>
      </c>
      <c r="F35" s="591">
        <f t="shared" si="7"/>
        <v>0.08</v>
      </c>
      <c r="G35" s="591">
        <f t="shared" si="7"/>
        <v>8.0000000000000016E-2</v>
      </c>
      <c r="H35" s="591">
        <f t="shared" si="7"/>
        <v>0.08</v>
      </c>
      <c r="I35" s="591">
        <f t="shared" si="7"/>
        <v>0.08</v>
      </c>
    </row>
    <row r="36" spans="1:13">
      <c r="A36" s="590" t="s">
        <v>326</v>
      </c>
      <c r="B36" s="591">
        <f t="shared" ref="B36:I38" si="8">IFERROR(B12/B$8,0)</f>
        <v>0.68655342746633108</v>
      </c>
      <c r="C36" s="591">
        <f t="shared" si="8"/>
        <v>0.69229779340248165</v>
      </c>
      <c r="D36" s="591">
        <f t="shared" si="8"/>
        <v>0.69794596075559068</v>
      </c>
      <c r="E36" s="591">
        <f t="shared" si="8"/>
        <v>0.70349075559424168</v>
      </c>
      <c r="F36" s="591">
        <f t="shared" si="8"/>
        <v>0.70893294283708141</v>
      </c>
      <c r="G36" s="591">
        <f t="shared" si="8"/>
        <v>0.71427127553294234</v>
      </c>
      <c r="H36" s="591">
        <f t="shared" si="8"/>
        <v>0.71951761664800207</v>
      </c>
      <c r="I36" s="591">
        <f t="shared" si="8"/>
        <v>0.72466019485751121</v>
      </c>
    </row>
    <row r="37" spans="1:13">
      <c r="A37" s="590" t="s">
        <v>327</v>
      </c>
      <c r="B37" s="591">
        <f t="shared" si="8"/>
        <v>0</v>
      </c>
      <c r="C37" s="591">
        <f t="shared" si="8"/>
        <v>0</v>
      </c>
      <c r="D37" s="591">
        <f t="shared" si="8"/>
        <v>0</v>
      </c>
      <c r="E37" s="591">
        <f t="shared" si="8"/>
        <v>0</v>
      </c>
      <c r="F37" s="591">
        <f t="shared" si="8"/>
        <v>0</v>
      </c>
      <c r="G37" s="591">
        <f t="shared" si="8"/>
        <v>0</v>
      </c>
      <c r="H37" s="591">
        <f t="shared" si="8"/>
        <v>0</v>
      </c>
      <c r="I37" s="591">
        <f t="shared" si="8"/>
        <v>0</v>
      </c>
    </row>
    <row r="38" spans="1:13">
      <c r="A38" s="590" t="s">
        <v>328</v>
      </c>
      <c r="B38" s="591">
        <f t="shared" si="8"/>
        <v>1.240022154651506</v>
      </c>
      <c r="C38" s="591">
        <f t="shared" si="8"/>
        <v>0.57560143153891041</v>
      </c>
      <c r="D38" s="591">
        <f t="shared" si="8"/>
        <v>0.44084942777566249</v>
      </c>
      <c r="E38" s="591">
        <f t="shared" si="8"/>
        <v>0.50899712192360969</v>
      </c>
      <c r="F38" s="591">
        <f t="shared" si="8"/>
        <v>0.45094494560568915</v>
      </c>
      <c r="G38" s="591">
        <f t="shared" si="8"/>
        <v>0.40984456260570229</v>
      </c>
      <c r="H38" s="591">
        <f t="shared" si="8"/>
        <v>0.34433204050265531</v>
      </c>
      <c r="I38" s="591">
        <f t="shared" si="8"/>
        <v>0.35006459903821169</v>
      </c>
    </row>
    <row r="39" spans="1:13">
      <c r="A39" s="590" t="s">
        <v>329</v>
      </c>
      <c r="B39" s="591">
        <f t="shared" ref="B39:I40" si="9">IFERROR(B21/B$8,0)</f>
        <v>1.240022154651506</v>
      </c>
      <c r="C39" s="591">
        <f t="shared" si="9"/>
        <v>0.57560143153891041</v>
      </c>
      <c r="D39" s="591">
        <f t="shared" si="9"/>
        <v>0.44084942777566249</v>
      </c>
      <c r="E39" s="591">
        <f t="shared" si="9"/>
        <v>0.50899712192360969</v>
      </c>
      <c r="F39" s="591">
        <f t="shared" si="9"/>
        <v>0.45094494560568915</v>
      </c>
      <c r="G39" s="591">
        <f t="shared" si="9"/>
        <v>0.40984456260570229</v>
      </c>
      <c r="H39" s="591">
        <f t="shared" si="9"/>
        <v>0.34433204050265531</v>
      </c>
      <c r="I39" s="591">
        <f t="shared" si="9"/>
        <v>0.35006459903821169</v>
      </c>
    </row>
    <row r="40" spans="1:13">
      <c r="A40" s="592" t="s">
        <v>330</v>
      </c>
      <c r="B40" s="593">
        <f t="shared" si="9"/>
        <v>-0.55346872718517492</v>
      </c>
      <c r="C40" s="593">
        <f t="shared" si="9"/>
        <v>0.11669636186357121</v>
      </c>
      <c r="D40" s="593">
        <f t="shared" si="9"/>
        <v>0.25709653297992818</v>
      </c>
      <c r="E40" s="593">
        <f t="shared" si="9"/>
        <v>0.19449363367063197</v>
      </c>
      <c r="F40" s="593">
        <f t="shared" si="9"/>
        <v>0.25798799723139226</v>
      </c>
      <c r="G40" s="593">
        <f t="shared" si="9"/>
        <v>0.30442671292724005</v>
      </c>
      <c r="H40" s="593">
        <f t="shared" si="9"/>
        <v>0.37518557614534681</v>
      </c>
      <c r="I40" s="594">
        <f t="shared" si="9"/>
        <v>0.37459559581929952</v>
      </c>
    </row>
    <row r="42" spans="1:13">
      <c r="A42" s="580" t="s">
        <v>331</v>
      </c>
      <c r="B42" s="581">
        <f>'Forecast RU'!CE30+B24</f>
        <v>0</v>
      </c>
      <c r="C42" s="581">
        <f>'Forecast RU'!CF30+C24</f>
        <v>0</v>
      </c>
      <c r="D42" s="581">
        <f>'Forecast RU'!CG30+D24</f>
        <v>0</v>
      </c>
      <c r="E42" s="581">
        <f>'Forecast RU'!CH30+E24</f>
        <v>0</v>
      </c>
      <c r="F42" s="581">
        <f>'Forecast RU'!CI30+F24</f>
        <v>0</v>
      </c>
      <c r="G42" s="581">
        <f>'Forecast RU'!CJ30+G24</f>
        <v>0</v>
      </c>
      <c r="H42" s="581">
        <f>'Forecast RU'!CK30+H24</f>
        <v>0</v>
      </c>
      <c r="I42" s="581">
        <f>'Forecast RU'!CL30+I24</f>
        <v>0</v>
      </c>
      <c r="M42" s="564"/>
    </row>
    <row r="43" spans="1:13" s="583" customFormat="1" ht="12" outlineLevel="1">
      <c r="A43" s="584" t="s">
        <v>251</v>
      </c>
      <c r="B43" s="585">
        <f>SUMIFS('Forecast RU'!$D111:$P111,'Forecast RU'!$D$109:$P$109,'Brand PL_RU'!B$2)</f>
        <v>0</v>
      </c>
      <c r="C43" s="585">
        <f>SUMIFS('Forecast RU'!$D111:$P111,'Forecast RU'!$D$109:$P$109,'Brand PL_RU'!C$2)</f>
        <v>0</v>
      </c>
      <c r="D43" s="585">
        <f>SUMIFS('Forecast RU'!$D111:$P111,'Forecast RU'!$D$109:$P$109,'Brand PL_RU'!D$2)</f>
        <v>0</v>
      </c>
      <c r="E43" s="585">
        <f>SUMIFS('Forecast RU'!$D111:$P111,'Forecast RU'!$D$109:$P$109,'Brand PL_RU'!E$2)</f>
        <v>0</v>
      </c>
      <c r="F43" s="585">
        <f>SUMIFS('Forecast RU'!$D111:$P111,'Forecast RU'!$D$109:$P$109,'Brand PL_RU'!F$2)</f>
        <v>0</v>
      </c>
      <c r="G43" s="585">
        <f>SUMIFS('Forecast RU'!$D111:$P111,'Forecast RU'!$D$109:$P$109,'Brand PL_RU'!G$2)</f>
        <v>0</v>
      </c>
      <c r="H43" s="585">
        <f>SUMIFS('Forecast RU'!$D111:$P111,'Forecast RU'!$D$109:$P$109,'Brand PL_RU'!H$2)</f>
        <v>0</v>
      </c>
      <c r="I43" s="585">
        <f>SUMIFS('Forecast RU'!$D111:$P111,'Forecast RU'!$D$109:$P$109,'Brand PL_RU'!I$2)</f>
        <v>0</v>
      </c>
      <c r="M43" s="586"/>
    </row>
    <row r="44" spans="1:13" s="583" customFormat="1" ht="12" outlineLevel="1">
      <c r="A44" s="584" t="s">
        <v>252</v>
      </c>
      <c r="B44" s="585">
        <f>SUMIFS('Forecast RU'!$D112:$P112,'Forecast RU'!$D$109:$P$109,'Brand PL_RU'!B$2)</f>
        <v>0</v>
      </c>
      <c r="C44" s="585">
        <f>SUMIFS('Forecast RU'!$D112:$P112,'Forecast RU'!$D$109:$P$109,'Brand PL_RU'!C$2)</f>
        <v>0</v>
      </c>
      <c r="D44" s="585">
        <f>SUMIFS('Forecast RU'!$D112:$P112,'Forecast RU'!$D$109:$P$109,'Brand PL_RU'!D$2)</f>
        <v>0</v>
      </c>
      <c r="E44" s="585">
        <f>SUMIFS('Forecast RU'!$D112:$P112,'Forecast RU'!$D$109:$P$109,'Brand PL_RU'!E$2)</f>
        <v>0</v>
      </c>
      <c r="F44" s="585">
        <f>SUMIFS('Forecast RU'!$D112:$P112,'Forecast RU'!$D$109:$P$109,'Brand PL_RU'!F$2)</f>
        <v>0</v>
      </c>
      <c r="G44" s="585">
        <f>SUMIFS('Forecast RU'!$D112:$P112,'Forecast RU'!$D$109:$P$109,'Brand PL_RU'!G$2)</f>
        <v>0</v>
      </c>
      <c r="H44" s="585">
        <f>SUMIFS('Forecast RU'!$D112:$P112,'Forecast RU'!$D$109:$P$109,'Brand PL_RU'!H$2)</f>
        <v>0</v>
      </c>
      <c r="I44" s="585">
        <f>SUMIFS('Forecast RU'!$D112:$P112,'Forecast RU'!$D$109:$P$109,'Brand PL_RU'!I$2)</f>
        <v>0</v>
      </c>
      <c r="M44" s="586"/>
    </row>
    <row r="45" spans="1:13" s="583" customFormat="1" ht="12" outlineLevel="1">
      <c r="A45" s="584" t="s">
        <v>253</v>
      </c>
      <c r="B45" s="585">
        <f>SUMIFS('Forecast RU'!$D113:$P113,'Forecast RU'!$D$109:$P$109,'Brand PL_RU'!B$2)</f>
        <v>0</v>
      </c>
      <c r="C45" s="585">
        <f>SUMIFS('Forecast RU'!$D113:$P113,'Forecast RU'!$D$109:$P$109,'Brand PL_RU'!C$2)</f>
        <v>0</v>
      </c>
      <c r="D45" s="585">
        <f>SUMIFS('Forecast RU'!$D113:$P113,'Forecast RU'!$D$109:$P$109,'Brand PL_RU'!D$2)</f>
        <v>0</v>
      </c>
      <c r="E45" s="585">
        <f>SUMIFS('Forecast RU'!$D113:$P113,'Forecast RU'!$D$109:$P$109,'Brand PL_RU'!E$2)</f>
        <v>0</v>
      </c>
      <c r="F45" s="585">
        <f>SUMIFS('Forecast RU'!$D113:$P113,'Forecast RU'!$D$109:$P$109,'Brand PL_RU'!F$2)</f>
        <v>0</v>
      </c>
      <c r="G45" s="585">
        <f>SUMIFS('Forecast RU'!$D113:$P113,'Forecast RU'!$D$109:$P$109,'Brand PL_RU'!G$2)</f>
        <v>0</v>
      </c>
      <c r="H45" s="585">
        <f>SUMIFS('Forecast RU'!$D113:$P113,'Forecast RU'!$D$109:$P$109,'Brand PL_RU'!H$2)</f>
        <v>0</v>
      </c>
      <c r="I45" s="585">
        <f>SUMIFS('Forecast RU'!$D113:$P113,'Forecast RU'!$D$109:$P$109,'Brand PL_RU'!I$2)</f>
        <v>0</v>
      </c>
      <c r="M45" s="586"/>
    </row>
    <row r="46" spans="1:13" s="583" customFormat="1" ht="12" outlineLevel="1">
      <c r="A46" s="584" t="s">
        <v>254</v>
      </c>
      <c r="B46" s="585">
        <f>SUMIFS('Forecast RU'!$D114:$P114,'Forecast RU'!$D$109:$P$109,'Brand PL_RU'!B$2)</f>
        <v>0</v>
      </c>
      <c r="C46" s="585">
        <f>SUMIFS('Forecast RU'!$D114:$P114,'Forecast RU'!$D$109:$P$109,'Brand PL_RU'!C$2)</f>
        <v>0</v>
      </c>
      <c r="D46" s="585">
        <f>SUMIFS('Forecast RU'!$D114:$P114,'Forecast RU'!$D$109:$P$109,'Brand PL_RU'!D$2)</f>
        <v>0</v>
      </c>
      <c r="E46" s="585">
        <f>SUMIFS('Forecast RU'!$D114:$P114,'Forecast RU'!$D$109:$P$109,'Brand PL_RU'!E$2)</f>
        <v>0</v>
      </c>
      <c r="F46" s="585">
        <f>SUMIFS('Forecast RU'!$D114:$P114,'Forecast RU'!$D$109:$P$109,'Brand PL_RU'!F$2)</f>
        <v>0</v>
      </c>
      <c r="G46" s="585">
        <f>SUMIFS('Forecast RU'!$D114:$P114,'Forecast RU'!$D$109:$P$109,'Brand PL_RU'!G$2)</f>
        <v>0</v>
      </c>
      <c r="H46" s="585">
        <f>SUMIFS('Forecast RU'!$D114:$P114,'Forecast RU'!$D$109:$P$109,'Brand PL_RU'!H$2)</f>
        <v>0</v>
      </c>
      <c r="I46" s="585">
        <f>SUMIFS('Forecast RU'!$D114:$P114,'Forecast RU'!$D$109:$P$109,'Brand PL_RU'!I$2)</f>
        <v>0</v>
      </c>
      <c r="M46" s="586"/>
    </row>
    <row r="47" spans="1:13" s="583" customFormat="1" ht="12" outlineLevel="1">
      <c r="A47" s="584" t="s">
        <v>255</v>
      </c>
      <c r="B47" s="585">
        <f>SUMIFS('Forecast RU'!$D115:$P115,'Forecast RU'!$D$109:$P$109,'Brand PL_RU'!B$2)</f>
        <v>0</v>
      </c>
      <c r="C47" s="585">
        <f>SUMIFS('Forecast RU'!$D115:$P115,'Forecast RU'!$D$109:$P$109,'Brand PL_RU'!C$2)</f>
        <v>0</v>
      </c>
      <c r="D47" s="585">
        <f>SUMIFS('Forecast RU'!$D115:$P115,'Forecast RU'!$D$109:$P$109,'Brand PL_RU'!D$2)</f>
        <v>0</v>
      </c>
      <c r="E47" s="585">
        <f>SUMIFS('Forecast RU'!$D115:$P115,'Forecast RU'!$D$109:$P$109,'Brand PL_RU'!E$2)</f>
        <v>0</v>
      </c>
      <c r="F47" s="585">
        <f>SUMIFS('Forecast RU'!$D115:$P115,'Forecast RU'!$D$109:$P$109,'Brand PL_RU'!F$2)</f>
        <v>0</v>
      </c>
      <c r="G47" s="585">
        <f>SUMIFS('Forecast RU'!$D115:$P115,'Forecast RU'!$D$109:$P$109,'Brand PL_RU'!G$2)</f>
        <v>0</v>
      </c>
      <c r="H47" s="585">
        <f>SUMIFS('Forecast RU'!$D115:$P115,'Forecast RU'!$D$109:$P$109,'Brand PL_RU'!H$2)</f>
        <v>0</v>
      </c>
      <c r="I47" s="585">
        <f>SUMIFS('Forecast RU'!$D115:$P115,'Forecast RU'!$D$109:$P$109,'Brand PL_RU'!I$2)</f>
        <v>0</v>
      </c>
      <c r="M47" s="586"/>
    </row>
    <row r="48" spans="1:13" s="583" customFormat="1" ht="12" outlineLevel="1">
      <c r="A48" s="584" t="s">
        <v>256</v>
      </c>
      <c r="B48" s="585">
        <f>SUMIFS('Forecast RU'!$D116:$P116,'Forecast RU'!$D$109:$P$109,'Brand PL_RU'!B$2)</f>
        <v>0</v>
      </c>
      <c r="C48" s="585">
        <f>SUMIFS('Forecast RU'!$D116:$P116,'Forecast RU'!$D$109:$P$109,'Brand PL_RU'!C$2)</f>
        <v>0</v>
      </c>
      <c r="D48" s="585">
        <f>SUMIFS('Forecast RU'!$D116:$P116,'Forecast RU'!$D$109:$P$109,'Brand PL_RU'!D$2)</f>
        <v>0</v>
      </c>
      <c r="E48" s="585">
        <f>SUMIFS('Forecast RU'!$D116:$P116,'Forecast RU'!$D$109:$P$109,'Brand PL_RU'!E$2)</f>
        <v>0</v>
      </c>
      <c r="F48" s="585">
        <f>SUMIFS('Forecast RU'!$D116:$P116,'Forecast RU'!$D$109:$P$109,'Brand PL_RU'!F$2)</f>
        <v>0</v>
      </c>
      <c r="G48" s="585">
        <f>SUMIFS('Forecast RU'!$D116:$P116,'Forecast RU'!$D$109:$P$109,'Brand PL_RU'!G$2)</f>
        <v>0</v>
      </c>
      <c r="H48" s="585">
        <f>SUMIFS('Forecast RU'!$D116:$P116,'Forecast RU'!$D$109:$P$109,'Brand PL_RU'!H$2)</f>
        <v>0</v>
      </c>
      <c r="I48" s="585">
        <f>SUMIFS('Forecast RU'!$D116:$P116,'Forecast RU'!$D$109:$P$109,'Brand PL_RU'!I$2)</f>
        <v>0</v>
      </c>
      <c r="M48" s="586"/>
    </row>
    <row r="49" spans="1:13" s="583" customFormat="1" ht="12" outlineLevel="1">
      <c r="A49" s="584" t="s">
        <v>257</v>
      </c>
      <c r="B49" s="585">
        <f>SUMIFS('Forecast RU'!$D117:$P117,'Forecast RU'!$D$109:$P$109,'Brand PL_RU'!B$2)</f>
        <v>0</v>
      </c>
      <c r="C49" s="585">
        <f>SUMIFS('Forecast RU'!$D117:$P117,'Forecast RU'!$D$109:$P$109,'Brand PL_RU'!C$2)</f>
        <v>0</v>
      </c>
      <c r="D49" s="585">
        <f>SUMIFS('Forecast RU'!$D117:$P117,'Forecast RU'!$D$109:$P$109,'Brand PL_RU'!D$2)</f>
        <v>0</v>
      </c>
      <c r="E49" s="585">
        <f>SUMIFS('Forecast RU'!$D117:$P117,'Forecast RU'!$D$109:$P$109,'Brand PL_RU'!E$2)</f>
        <v>0</v>
      </c>
      <c r="F49" s="585">
        <f>SUMIFS('Forecast RU'!$D117:$P117,'Forecast RU'!$D$109:$P$109,'Brand PL_RU'!F$2)</f>
        <v>0</v>
      </c>
      <c r="G49" s="585">
        <f>SUMIFS('Forecast RU'!$D117:$P117,'Forecast RU'!$D$109:$P$109,'Brand PL_RU'!G$2)</f>
        <v>0</v>
      </c>
      <c r="H49" s="585">
        <f>SUMIFS('Forecast RU'!$D117:$P117,'Forecast RU'!$D$109:$P$109,'Brand PL_RU'!H$2)</f>
        <v>0</v>
      </c>
      <c r="I49" s="585">
        <f>SUMIFS('Forecast RU'!$D117:$P117,'Forecast RU'!$D$109:$P$109,'Brand PL_RU'!I$2)</f>
        <v>0</v>
      </c>
      <c r="M49" s="586"/>
    </row>
    <row r="50" spans="1:13" s="583" customFormat="1" ht="12" outlineLevel="1">
      <c r="A50" s="584" t="s">
        <v>258</v>
      </c>
      <c r="B50" s="585">
        <f>SUMIFS('Forecast RU'!$D118:$P118,'Forecast RU'!$D$109:$P$109,'Brand PL_RU'!B$2)</f>
        <v>0</v>
      </c>
      <c r="C50" s="585">
        <f>SUMIFS('Forecast RU'!$D118:$P118,'Forecast RU'!$D$109:$P$109,'Brand PL_RU'!C$2)</f>
        <v>0</v>
      </c>
      <c r="D50" s="585">
        <f>SUMIFS('Forecast RU'!$D118:$P118,'Forecast RU'!$D$109:$P$109,'Brand PL_RU'!D$2)</f>
        <v>0</v>
      </c>
      <c r="E50" s="585">
        <f>SUMIFS('Forecast RU'!$D118:$P118,'Forecast RU'!$D$109:$P$109,'Brand PL_RU'!E$2)</f>
        <v>0</v>
      </c>
      <c r="F50" s="585">
        <f>SUMIFS('Forecast RU'!$D118:$P118,'Forecast RU'!$D$109:$P$109,'Brand PL_RU'!F$2)</f>
        <v>0</v>
      </c>
      <c r="G50" s="585">
        <f>SUMIFS('Forecast RU'!$D118:$P118,'Forecast RU'!$D$109:$P$109,'Brand PL_RU'!G$2)</f>
        <v>0</v>
      </c>
      <c r="H50" s="585">
        <f>SUMIFS('Forecast RU'!$D118:$P118,'Forecast RU'!$D$109:$P$109,'Brand PL_RU'!H$2)</f>
        <v>0</v>
      </c>
      <c r="I50" s="585">
        <f>SUMIFS('Forecast RU'!$D118:$P118,'Forecast RU'!$D$109:$P$109,'Brand PL_RU'!I$2)</f>
        <v>0</v>
      </c>
      <c r="M50" s="586"/>
    </row>
    <row r="51" spans="1:13" s="583" customFormat="1" ht="12" outlineLevel="1">
      <c r="A51" s="584"/>
      <c r="B51" s="585"/>
      <c r="C51" s="585"/>
      <c r="D51" s="585"/>
      <c r="E51" s="585"/>
      <c r="F51" s="585"/>
      <c r="G51" s="585"/>
      <c r="H51" s="585"/>
      <c r="I51" s="585"/>
      <c r="M51" s="586"/>
    </row>
    <row r="52" spans="1:13">
      <c r="A52" s="580" t="s">
        <v>332</v>
      </c>
      <c r="B52" s="587">
        <f>SUMIFS('Forecast RU'!$D122:$P122,'Forecast RU'!$D$121:$P$121,'Brand PL_RU'!B$2)/1000000</f>
        <v>0</v>
      </c>
      <c r="C52" s="587">
        <f>SUMIFS('Forecast RU'!$D122:$P122,'Forecast RU'!$D$121:$P$121,'Brand PL_RU'!C$2)/1000000</f>
        <v>0</v>
      </c>
      <c r="D52" s="587">
        <f>SUMIFS('Forecast RU'!$D122:$P122,'Forecast RU'!$D$121:$P$121,'Brand PL_RU'!D$2)/1000000</f>
        <v>0</v>
      </c>
      <c r="E52" s="587">
        <f>SUMIFS('Forecast RU'!$D122:$P122,'Forecast RU'!$D$121:$P$121,'Brand PL_RU'!E$2)/1000000</f>
        <v>0</v>
      </c>
      <c r="F52" s="587">
        <f>SUMIFS('Forecast RU'!$D122:$P122,'Forecast RU'!$D$121:$P$121,'Brand PL_RU'!F$2)/1000000</f>
        <v>0</v>
      </c>
      <c r="G52" s="587">
        <f>SUMIFS('Forecast RU'!$D122:$P122,'Forecast RU'!$D$121:$P$121,'Brand PL_RU'!G$2)/1000000</f>
        <v>0</v>
      </c>
      <c r="H52" s="587">
        <f>SUMIFS('Forecast RU'!$D122:$P122,'Forecast RU'!$D$121:$P$121,'Brand PL_RU'!H$2)/1000000</f>
        <v>0</v>
      </c>
      <c r="I52" s="587">
        <f>SUMIFS('Forecast RU'!$D122:$P122,'Forecast RU'!$D$121:$P$121,'Brand PL_RU'!I$2)/1000000</f>
        <v>0</v>
      </c>
    </row>
    <row r="53" spans="1:13">
      <c r="A53" s="565" t="s">
        <v>333</v>
      </c>
      <c r="B53" s="566">
        <f>B12-B14-B52</f>
        <v>-85.513575000000003</v>
      </c>
      <c r="C53" s="566">
        <f t="shared" ref="C53:I53" si="10">C12-C14-C52</f>
        <v>31.444578199999967</v>
      </c>
      <c r="D53" s="566">
        <f t="shared" si="10"/>
        <v>135.92009829439999</v>
      </c>
      <c r="E53" s="566">
        <f t="shared" si="10"/>
        <v>156.90882984925457</v>
      </c>
      <c r="F53" s="566">
        <f t="shared" si="10"/>
        <v>294.92483477939402</v>
      </c>
      <c r="G53" s="566">
        <f t="shared" si="10"/>
        <v>455.20025796043046</v>
      </c>
      <c r="H53" s="566">
        <f t="shared" si="10"/>
        <v>611.49424322326922</v>
      </c>
      <c r="I53" s="566">
        <f t="shared" si="10"/>
        <v>665.48060690316379</v>
      </c>
    </row>
    <row r="54" spans="1:13">
      <c r="A54" s="590" t="s">
        <v>334</v>
      </c>
      <c r="B54" s="591">
        <f>IFERROR(B53/B8,0)</f>
        <v>-0.55346872718517492</v>
      </c>
      <c r="C54" s="591">
        <f t="shared" ref="C54:I54" si="11">IFERROR(C53/C8,0)</f>
        <v>0.11669636186357121</v>
      </c>
      <c r="D54" s="591">
        <f t="shared" si="11"/>
        <v>0.25709653297992818</v>
      </c>
      <c r="E54" s="591">
        <f t="shared" si="11"/>
        <v>0.19449363367063197</v>
      </c>
      <c r="F54" s="591">
        <f t="shared" si="11"/>
        <v>0.25798799723139226</v>
      </c>
      <c r="G54" s="591">
        <f t="shared" si="11"/>
        <v>0.30442671292724005</v>
      </c>
      <c r="H54" s="591">
        <f t="shared" si="11"/>
        <v>0.37518557614534681</v>
      </c>
      <c r="I54" s="591">
        <f t="shared" si="11"/>
        <v>0.37459559581929952</v>
      </c>
    </row>
    <row r="55" spans="1:13">
      <c r="A55" s="595"/>
    </row>
    <row r="56" spans="1:13">
      <c r="A56" s="595"/>
    </row>
    <row r="57" spans="1:13">
      <c r="A57" s="595"/>
    </row>
  </sheetData>
  <conditionalFormatting sqref="B54:I54">
    <cfRule type="cellIs" dxfId="93" priority="1" operator="lessThan">
      <formula>0.1</formula>
    </cfRule>
  </conditionalFormatting>
  <dataValidations count="1">
    <dataValidation type="list" allowBlank="1" showInputMessage="1" showErrorMessage="1" sqref="A3" xr:uid="{001A00B4-00F7-4099-B919-0055000D008E}">
      <formula1>#REF!</formula1>
    </dataValidation>
  </dataValidations>
  <pageMargins left="0.7" right="0.7" top="0.75" bottom="0.75" header="0.3" footer="0.3"/>
  <pageSetup paperSize="9" orientation="portrait"/>
  <headerFooter>
    <oddHeader>&amp;R&amp;"Calibri"&amp;8&amp;K000000INTERNAL&amp;1#</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I109"/>
  <sheetViews>
    <sheetView zoomScale="80" workbookViewId="0">
      <selection sqref="A1:D1"/>
    </sheetView>
  </sheetViews>
  <sheetFormatPr defaultColWidth="10.1640625" defaultRowHeight="16.5"/>
  <cols>
    <col min="1" max="1" width="11" style="597" customWidth="1"/>
    <col min="2" max="2" width="56.6640625" style="598" customWidth="1"/>
    <col min="3" max="3" width="10.33203125" style="598" customWidth="1"/>
    <col min="4" max="4" width="13.1640625" style="599" bestFit="1" customWidth="1"/>
    <col min="5" max="5" width="24.6640625" style="599" customWidth="1"/>
    <col min="6" max="6" width="34.6640625" style="599" customWidth="1"/>
    <col min="7" max="7" width="25.83203125" style="599" customWidth="1"/>
    <col min="8" max="16384" width="10.1640625" style="596"/>
  </cols>
  <sheetData>
    <row r="1" spans="1:9" s="7" customFormat="1" ht="17.25">
      <c r="A1" s="1517" t="str">
        <f>'Forecast RU'!B1</f>
        <v>Необходимо внести выявленные риски на вкладку RiskAssmt по итогам анализа</v>
      </c>
      <c r="B1" s="1517"/>
      <c r="C1" s="1517"/>
      <c r="D1" s="1517"/>
      <c r="E1" s="113" t="s">
        <v>167</v>
      </c>
      <c r="F1" s="81"/>
    </row>
    <row r="2" spans="1:9" s="81" customFormat="1" ht="25.5">
      <c r="A2" s="1477" t="s">
        <v>335</v>
      </c>
      <c r="B2" s="1518"/>
      <c r="C2" s="1478"/>
      <c r="D2" s="113"/>
      <c r="E2" s="7"/>
      <c r="F2" s="7"/>
      <c r="G2" s="7"/>
    </row>
    <row r="3" spans="1:9" s="7" customFormat="1" ht="25.5">
      <c r="A3" s="600" t="s">
        <v>35</v>
      </c>
      <c r="B3" s="1519">
        <f>Title!C6</f>
        <v>0</v>
      </c>
      <c r="C3" s="1520"/>
      <c r="D3" s="39"/>
    </row>
    <row r="4" spans="1:9" s="81" customFormat="1" ht="17.25">
      <c r="A4" s="1479" t="s">
        <v>336</v>
      </c>
      <c r="B4" s="1521"/>
      <c r="C4" s="1480"/>
      <c r="D4" s="113"/>
      <c r="E4" s="7"/>
      <c r="F4" s="7"/>
      <c r="G4" s="7"/>
    </row>
    <row r="5" spans="1:9" s="81" customFormat="1" ht="17.25">
      <c r="A5" s="45"/>
      <c r="B5" s="45"/>
      <c r="C5" s="45"/>
      <c r="D5" s="113"/>
      <c r="E5" s="7"/>
      <c r="F5" s="7"/>
      <c r="G5" s="7"/>
    </row>
    <row r="6" spans="1:9" ht="25.5">
      <c r="A6" s="601" t="s">
        <v>36</v>
      </c>
      <c r="B6" s="602" t="s">
        <v>337</v>
      </c>
      <c r="C6" s="602" t="s">
        <v>338</v>
      </c>
      <c r="D6" s="602" t="s">
        <v>339</v>
      </c>
      <c r="E6" s="603" t="s">
        <v>340</v>
      </c>
      <c r="F6" s="604" t="s">
        <v>341</v>
      </c>
      <c r="G6" s="605" t="s">
        <v>342</v>
      </c>
    </row>
    <row r="7" spans="1:9" ht="18.75" customHeight="1">
      <c r="A7" s="606">
        <v>1</v>
      </c>
      <c r="B7" s="57" t="s">
        <v>343</v>
      </c>
      <c r="C7" s="1522"/>
      <c r="D7" s="1523"/>
      <c r="E7" s="1523"/>
      <c r="F7" s="1523"/>
      <c r="G7" s="1524"/>
      <c r="I7" s="607"/>
    </row>
    <row r="8" spans="1:9" ht="18" customHeight="1">
      <c r="A8" s="606">
        <v>2</v>
      </c>
      <c r="B8" s="57" t="s">
        <v>344</v>
      </c>
      <c r="C8" s="608"/>
      <c r="D8" s="608"/>
      <c r="E8" s="608"/>
      <c r="F8" s="609"/>
      <c r="G8" s="609"/>
    </row>
    <row r="9" spans="1:9">
      <c r="A9" s="606" t="s">
        <v>56</v>
      </c>
      <c r="B9" s="57" t="s">
        <v>345</v>
      </c>
      <c r="C9" s="608"/>
      <c r="D9" s="608"/>
      <c r="E9" s="608"/>
      <c r="F9" s="609"/>
      <c r="G9" s="609"/>
    </row>
    <row r="10" spans="1:9" ht="18" customHeight="1">
      <c r="A10" s="606" t="s">
        <v>58</v>
      </c>
      <c r="B10" s="57" t="s">
        <v>346</v>
      </c>
      <c r="C10" s="608"/>
      <c r="D10" s="608"/>
      <c r="E10" s="608"/>
      <c r="F10" s="609"/>
      <c r="G10" s="609"/>
    </row>
    <row r="11" spans="1:9" ht="18" customHeight="1">
      <c r="A11" s="606" t="s">
        <v>60</v>
      </c>
      <c r="B11" s="57" t="s">
        <v>347</v>
      </c>
      <c r="C11" s="608"/>
      <c r="D11" s="608"/>
      <c r="E11" s="608"/>
      <c r="F11" s="609"/>
      <c r="G11" s="609"/>
    </row>
    <row r="12" spans="1:9" ht="18" customHeight="1">
      <c r="A12" s="606" t="s">
        <v>62</v>
      </c>
      <c r="B12" s="57" t="s">
        <v>348</v>
      </c>
      <c r="C12" s="608"/>
      <c r="D12" s="608"/>
      <c r="E12" s="608"/>
      <c r="F12" s="609"/>
      <c r="G12" s="609"/>
    </row>
    <row r="13" spans="1:9">
      <c r="A13" s="606">
        <v>3</v>
      </c>
      <c r="B13" s="57" t="s">
        <v>349</v>
      </c>
      <c r="C13" s="608"/>
      <c r="D13" s="608"/>
      <c r="E13" s="608"/>
      <c r="F13" s="609"/>
      <c r="G13" s="609"/>
    </row>
    <row r="14" spans="1:9">
      <c r="A14" s="606">
        <v>4</v>
      </c>
      <c r="B14" s="57" t="s">
        <v>350</v>
      </c>
      <c r="C14" s="610"/>
      <c r="D14" s="611"/>
      <c r="E14" s="611"/>
      <c r="F14" s="609"/>
      <c r="G14" s="609"/>
    </row>
    <row r="15" spans="1:9">
      <c r="A15" s="606">
        <v>5</v>
      </c>
      <c r="B15" s="57" t="s">
        <v>351</v>
      </c>
      <c r="C15" s="609"/>
      <c r="D15" s="609"/>
      <c r="E15" s="609"/>
      <c r="F15" s="609"/>
      <c r="G15" s="609"/>
    </row>
    <row r="16" spans="1:9">
      <c r="A16" s="606">
        <v>6</v>
      </c>
      <c r="B16" s="57" t="s">
        <v>352</v>
      </c>
      <c r="C16" s="609"/>
      <c r="D16" s="609"/>
      <c r="E16" s="609"/>
      <c r="F16" s="609"/>
      <c r="G16" s="609"/>
    </row>
    <row r="17" spans="1:7">
      <c r="A17" s="606">
        <v>7</v>
      </c>
      <c r="B17" s="57" t="s">
        <v>353</v>
      </c>
      <c r="C17" s="609"/>
      <c r="D17" s="609"/>
      <c r="E17" s="609"/>
      <c r="F17" s="609"/>
      <c r="G17" s="609"/>
    </row>
    <row r="18" spans="1:7">
      <c r="A18" s="606">
        <v>8</v>
      </c>
      <c r="B18" s="57" t="s">
        <v>354</v>
      </c>
      <c r="C18" s="612"/>
      <c r="D18" s="611"/>
      <c r="E18" s="611"/>
      <c r="F18" s="611"/>
      <c r="G18" s="611"/>
    </row>
    <row r="19" spans="1:7">
      <c r="A19" s="606">
        <v>9</v>
      </c>
      <c r="B19" s="57" t="s">
        <v>355</v>
      </c>
      <c r="C19" s="609"/>
      <c r="D19" s="609"/>
      <c r="E19" s="609"/>
      <c r="F19" s="609"/>
      <c r="G19" s="609"/>
    </row>
    <row r="20" spans="1:7">
      <c r="A20" s="606">
        <v>10</v>
      </c>
      <c r="B20" s="57" t="s">
        <v>356</v>
      </c>
      <c r="C20" s="609"/>
      <c r="D20" s="609"/>
      <c r="E20" s="609"/>
      <c r="F20" s="609"/>
      <c r="G20" s="609"/>
    </row>
    <row r="21" spans="1:7">
      <c r="A21" s="613"/>
      <c r="B21" s="614"/>
      <c r="C21" s="614"/>
      <c r="D21" s="596"/>
      <c r="E21" s="596"/>
      <c r="F21" s="596"/>
      <c r="G21" s="596"/>
    </row>
    <row r="22" spans="1:7">
      <c r="A22" s="613"/>
      <c r="B22" s="614"/>
      <c r="C22" s="614"/>
      <c r="D22" s="596"/>
      <c r="E22" s="596"/>
      <c r="F22" s="596"/>
      <c r="G22" s="596"/>
    </row>
    <row r="23" spans="1:7" ht="17.25">
      <c r="A23" s="613"/>
      <c r="B23" s="316" t="s">
        <v>134</v>
      </c>
      <c r="C23" s="316"/>
      <c r="D23" s="100"/>
      <c r="E23" s="596"/>
      <c r="F23" s="596"/>
      <c r="G23" s="596"/>
    </row>
    <row r="24" spans="1:7" ht="17.25">
      <c r="A24" s="613"/>
      <c r="B24" s="615" t="s">
        <v>135</v>
      </c>
      <c r="C24" s="616"/>
      <c r="D24" s="616"/>
      <c r="E24" s="596"/>
      <c r="F24" s="596"/>
      <c r="G24" s="596"/>
    </row>
    <row r="25" spans="1:7" ht="17.25">
      <c r="A25" s="613"/>
      <c r="B25" s="615" t="s">
        <v>136</v>
      </c>
      <c r="C25" s="616"/>
      <c r="D25" s="617"/>
      <c r="E25" s="596"/>
      <c r="F25" s="596"/>
      <c r="G25" s="596"/>
    </row>
    <row r="26" spans="1:7" ht="17.25">
      <c r="A26" s="613"/>
      <c r="B26" s="615" t="s">
        <v>137</v>
      </c>
      <c r="C26" s="618"/>
      <c r="D26" s="619"/>
      <c r="E26" s="596"/>
      <c r="F26" s="596"/>
      <c r="G26" s="596"/>
    </row>
    <row r="27" spans="1:7" ht="17.25">
      <c r="A27" s="613"/>
      <c r="B27" s="615" t="s">
        <v>138</v>
      </c>
      <c r="C27" s="615"/>
      <c r="D27" s="619"/>
      <c r="E27" s="596"/>
      <c r="F27" s="596"/>
      <c r="G27" s="596"/>
    </row>
    <row r="28" spans="1:7">
      <c r="A28" s="613"/>
      <c r="B28" s="614"/>
      <c r="C28" s="614"/>
      <c r="D28" s="596"/>
      <c r="E28" s="596"/>
      <c r="F28" s="596"/>
      <c r="G28" s="596"/>
    </row>
    <row r="29" spans="1:7">
      <c r="A29" s="613"/>
      <c r="B29" s="614"/>
      <c r="C29" s="614"/>
      <c r="D29" s="596"/>
      <c r="E29" s="596"/>
      <c r="F29" s="596"/>
      <c r="G29" s="596"/>
    </row>
    <row r="30" spans="1:7">
      <c r="A30" s="613"/>
      <c r="B30" s="614"/>
      <c r="C30" s="614"/>
      <c r="D30" s="596"/>
      <c r="E30" s="596"/>
      <c r="F30" s="596"/>
      <c r="G30" s="596"/>
    </row>
    <row r="31" spans="1:7">
      <c r="A31" s="613"/>
      <c r="B31" s="614"/>
      <c r="C31" s="614"/>
      <c r="D31" s="596"/>
      <c r="E31" s="596"/>
      <c r="F31" s="596"/>
      <c r="G31" s="596"/>
    </row>
    <row r="32" spans="1:7">
      <c r="A32" s="613"/>
      <c r="B32" s="614"/>
      <c r="C32" s="614"/>
      <c r="D32" s="596"/>
      <c r="E32" s="596"/>
      <c r="F32" s="596"/>
      <c r="G32" s="596"/>
    </row>
    <row r="33" spans="1:3" s="596" customFormat="1">
      <c r="A33" s="613"/>
      <c r="B33" s="614"/>
      <c r="C33" s="614"/>
    </row>
    <row r="34" spans="1:3" s="596" customFormat="1">
      <c r="A34" s="613"/>
      <c r="B34" s="614"/>
      <c r="C34" s="614"/>
    </row>
    <row r="35" spans="1:3" s="596" customFormat="1">
      <c r="A35" s="613"/>
      <c r="B35" s="614"/>
      <c r="C35" s="614"/>
    </row>
    <row r="36" spans="1:3" s="596" customFormat="1">
      <c r="A36" s="613"/>
      <c r="B36" s="614"/>
      <c r="C36" s="614"/>
    </row>
    <row r="37" spans="1:3" s="596" customFormat="1">
      <c r="A37" s="613"/>
      <c r="B37" s="614"/>
      <c r="C37" s="614"/>
    </row>
    <row r="38" spans="1:3" s="596" customFormat="1">
      <c r="A38" s="613"/>
      <c r="B38" s="614"/>
      <c r="C38" s="614"/>
    </row>
    <row r="39" spans="1:3" s="596" customFormat="1">
      <c r="A39" s="613"/>
      <c r="B39" s="614"/>
      <c r="C39" s="614"/>
    </row>
    <row r="40" spans="1:3" s="596" customFormat="1">
      <c r="A40" s="613"/>
      <c r="B40" s="614"/>
      <c r="C40" s="614"/>
    </row>
    <row r="41" spans="1:3" s="596" customFormat="1">
      <c r="A41" s="613"/>
      <c r="B41" s="614"/>
      <c r="C41" s="614"/>
    </row>
    <row r="42" spans="1:3" s="596" customFormat="1">
      <c r="A42" s="613"/>
      <c r="B42" s="614"/>
      <c r="C42" s="614"/>
    </row>
    <row r="43" spans="1:3" s="596" customFormat="1">
      <c r="A43" s="613"/>
      <c r="B43" s="614"/>
      <c r="C43" s="614"/>
    </row>
    <row r="44" spans="1:3" s="596" customFormat="1">
      <c r="A44" s="613"/>
      <c r="B44" s="614"/>
      <c r="C44" s="614"/>
    </row>
    <row r="45" spans="1:3" s="596" customFormat="1">
      <c r="A45" s="613"/>
      <c r="B45" s="614"/>
      <c r="C45" s="614"/>
    </row>
    <row r="46" spans="1:3" s="596" customFormat="1">
      <c r="A46" s="613"/>
      <c r="B46" s="614"/>
      <c r="C46" s="614"/>
    </row>
    <row r="47" spans="1:3" s="596" customFormat="1">
      <c r="A47" s="613"/>
      <c r="B47" s="614"/>
      <c r="C47" s="614"/>
    </row>
    <row r="48" spans="1:3" s="596" customFormat="1">
      <c r="A48" s="613"/>
      <c r="B48" s="614"/>
      <c r="C48" s="614"/>
    </row>
    <row r="49" spans="1:3" s="596" customFormat="1">
      <c r="A49" s="613"/>
      <c r="B49" s="614"/>
      <c r="C49" s="614"/>
    </row>
    <row r="50" spans="1:3" s="596" customFormat="1">
      <c r="A50" s="613"/>
      <c r="B50" s="614"/>
      <c r="C50" s="614"/>
    </row>
    <row r="51" spans="1:3" s="596" customFormat="1">
      <c r="A51" s="613"/>
      <c r="B51" s="614"/>
      <c r="C51" s="614"/>
    </row>
    <row r="52" spans="1:3" s="596" customFormat="1">
      <c r="A52" s="613"/>
      <c r="B52" s="614"/>
      <c r="C52" s="614"/>
    </row>
    <row r="53" spans="1:3" s="596" customFormat="1">
      <c r="A53" s="613"/>
      <c r="B53" s="614"/>
      <c r="C53" s="614"/>
    </row>
    <row r="54" spans="1:3" s="596" customFormat="1">
      <c r="A54" s="613"/>
      <c r="B54" s="614"/>
      <c r="C54" s="614"/>
    </row>
    <row r="55" spans="1:3" s="596" customFormat="1">
      <c r="A55" s="613"/>
      <c r="B55" s="614"/>
      <c r="C55" s="614"/>
    </row>
    <row r="56" spans="1:3" s="596" customFormat="1">
      <c r="A56" s="613"/>
      <c r="B56" s="614"/>
      <c r="C56" s="614"/>
    </row>
    <row r="57" spans="1:3" s="596" customFormat="1">
      <c r="A57" s="613"/>
      <c r="B57" s="614"/>
      <c r="C57" s="614"/>
    </row>
    <row r="58" spans="1:3" s="596" customFormat="1">
      <c r="A58" s="613"/>
      <c r="B58" s="614"/>
      <c r="C58" s="614"/>
    </row>
    <row r="59" spans="1:3" s="596" customFormat="1">
      <c r="A59" s="613"/>
      <c r="B59" s="614"/>
      <c r="C59" s="614"/>
    </row>
    <row r="60" spans="1:3" s="596" customFormat="1">
      <c r="A60" s="613"/>
      <c r="B60" s="614"/>
      <c r="C60" s="614"/>
    </row>
    <row r="61" spans="1:3" s="596" customFormat="1">
      <c r="A61" s="613"/>
      <c r="B61" s="614"/>
      <c r="C61" s="614"/>
    </row>
    <row r="62" spans="1:3" s="596" customFormat="1">
      <c r="A62" s="613"/>
      <c r="B62" s="614"/>
      <c r="C62" s="614"/>
    </row>
    <row r="63" spans="1:3" s="596" customFormat="1">
      <c r="A63" s="613"/>
      <c r="B63" s="614"/>
      <c r="C63" s="614"/>
    </row>
    <row r="64" spans="1:3" s="596" customFormat="1">
      <c r="A64" s="613"/>
      <c r="B64" s="614"/>
      <c r="C64" s="614"/>
    </row>
    <row r="65" spans="1:3" s="596" customFormat="1">
      <c r="A65" s="613"/>
      <c r="B65" s="614"/>
      <c r="C65" s="614"/>
    </row>
    <row r="66" spans="1:3" s="596" customFormat="1">
      <c r="A66" s="613"/>
      <c r="B66" s="614"/>
      <c r="C66" s="614"/>
    </row>
    <row r="67" spans="1:3" s="596" customFormat="1">
      <c r="A67" s="613"/>
      <c r="B67" s="614"/>
      <c r="C67" s="614"/>
    </row>
    <row r="68" spans="1:3" s="596" customFormat="1">
      <c r="A68" s="613"/>
      <c r="B68" s="614"/>
      <c r="C68" s="614"/>
    </row>
    <row r="69" spans="1:3" s="596" customFormat="1">
      <c r="A69" s="613"/>
      <c r="B69" s="614"/>
      <c r="C69" s="614"/>
    </row>
    <row r="70" spans="1:3" s="596" customFormat="1">
      <c r="A70" s="613"/>
      <c r="B70" s="614"/>
      <c r="C70" s="614"/>
    </row>
    <row r="71" spans="1:3" s="596" customFormat="1">
      <c r="A71" s="613"/>
      <c r="B71" s="614"/>
      <c r="C71" s="614"/>
    </row>
    <row r="72" spans="1:3" s="596" customFormat="1">
      <c r="A72" s="613"/>
      <c r="B72" s="614"/>
      <c r="C72" s="614"/>
    </row>
    <row r="73" spans="1:3" s="596" customFormat="1">
      <c r="A73" s="613"/>
      <c r="B73" s="614"/>
      <c r="C73" s="614"/>
    </row>
    <row r="74" spans="1:3" s="596" customFormat="1">
      <c r="A74" s="613"/>
      <c r="B74" s="614"/>
      <c r="C74" s="614"/>
    </row>
    <row r="75" spans="1:3" s="596" customFormat="1">
      <c r="A75" s="613"/>
      <c r="B75" s="614"/>
      <c r="C75" s="614"/>
    </row>
    <row r="76" spans="1:3" s="596" customFormat="1">
      <c r="A76" s="613"/>
      <c r="B76" s="614"/>
      <c r="C76" s="614"/>
    </row>
    <row r="77" spans="1:3" s="596" customFormat="1">
      <c r="A77" s="613"/>
      <c r="B77" s="614"/>
      <c r="C77" s="614"/>
    </row>
    <row r="78" spans="1:3" s="596" customFormat="1">
      <c r="A78" s="613"/>
      <c r="B78" s="614"/>
      <c r="C78" s="614"/>
    </row>
    <row r="79" spans="1:3" s="596" customFormat="1">
      <c r="A79" s="613"/>
      <c r="B79" s="614"/>
      <c r="C79" s="614"/>
    </row>
    <row r="80" spans="1:3" s="596" customFormat="1">
      <c r="A80" s="613"/>
      <c r="B80" s="614"/>
      <c r="C80" s="614"/>
    </row>
    <row r="81" spans="1:3" s="596" customFormat="1">
      <c r="A81" s="613"/>
      <c r="B81" s="614"/>
      <c r="C81" s="614"/>
    </row>
    <row r="82" spans="1:3" s="596" customFormat="1">
      <c r="A82" s="613"/>
      <c r="B82" s="614"/>
      <c r="C82" s="614"/>
    </row>
    <row r="83" spans="1:3" s="596" customFormat="1">
      <c r="A83" s="613"/>
      <c r="B83" s="614"/>
      <c r="C83" s="614"/>
    </row>
    <row r="84" spans="1:3" s="596" customFormat="1">
      <c r="A84" s="613"/>
      <c r="B84" s="614"/>
      <c r="C84" s="614"/>
    </row>
    <row r="85" spans="1:3" s="596" customFormat="1">
      <c r="A85" s="613"/>
      <c r="B85" s="614"/>
      <c r="C85" s="614"/>
    </row>
    <row r="86" spans="1:3" s="596" customFormat="1">
      <c r="A86" s="613"/>
      <c r="B86" s="614"/>
      <c r="C86" s="614"/>
    </row>
    <row r="87" spans="1:3" s="596" customFormat="1">
      <c r="A87" s="613"/>
      <c r="B87" s="614"/>
      <c r="C87" s="614"/>
    </row>
    <row r="88" spans="1:3" s="596" customFormat="1">
      <c r="A88" s="613"/>
      <c r="B88" s="614"/>
      <c r="C88" s="614"/>
    </row>
    <row r="89" spans="1:3" s="596" customFormat="1">
      <c r="A89" s="613"/>
      <c r="B89" s="614"/>
      <c r="C89" s="614"/>
    </row>
    <row r="90" spans="1:3" s="596" customFormat="1">
      <c r="A90" s="613"/>
      <c r="B90" s="614"/>
      <c r="C90" s="614"/>
    </row>
    <row r="91" spans="1:3" s="596" customFormat="1">
      <c r="A91" s="613"/>
      <c r="B91" s="614"/>
      <c r="C91" s="614"/>
    </row>
    <row r="92" spans="1:3" s="596" customFormat="1">
      <c r="A92" s="613"/>
      <c r="B92" s="614"/>
      <c r="C92" s="614"/>
    </row>
    <row r="93" spans="1:3" s="596" customFormat="1">
      <c r="A93" s="613"/>
      <c r="B93" s="614"/>
      <c r="C93" s="614"/>
    </row>
    <row r="94" spans="1:3" s="596" customFormat="1">
      <c r="A94" s="613"/>
      <c r="B94" s="614"/>
      <c r="C94" s="614"/>
    </row>
    <row r="95" spans="1:3" s="596" customFormat="1">
      <c r="A95" s="613"/>
      <c r="B95" s="614"/>
      <c r="C95" s="614"/>
    </row>
    <row r="96" spans="1:3" s="596" customFormat="1">
      <c r="A96" s="613"/>
      <c r="B96" s="614"/>
      <c r="C96" s="614"/>
    </row>
    <row r="97" spans="1:3" s="596" customFormat="1">
      <c r="A97" s="613"/>
      <c r="B97" s="614"/>
      <c r="C97" s="614"/>
    </row>
    <row r="98" spans="1:3" s="596" customFormat="1">
      <c r="A98" s="613"/>
      <c r="B98" s="614"/>
      <c r="C98" s="614"/>
    </row>
    <row r="99" spans="1:3" s="596" customFormat="1">
      <c r="A99" s="613"/>
      <c r="B99" s="614"/>
      <c r="C99" s="614"/>
    </row>
    <row r="100" spans="1:3" s="596" customFormat="1">
      <c r="A100" s="613"/>
      <c r="B100" s="614"/>
      <c r="C100" s="614"/>
    </row>
    <row r="101" spans="1:3" s="596" customFormat="1">
      <c r="A101" s="613"/>
      <c r="B101" s="614"/>
      <c r="C101" s="614"/>
    </row>
    <row r="102" spans="1:3" s="596" customFormat="1">
      <c r="A102" s="613"/>
      <c r="B102" s="614"/>
      <c r="C102" s="614"/>
    </row>
    <row r="103" spans="1:3" s="596" customFormat="1">
      <c r="A103" s="613"/>
      <c r="B103" s="614"/>
      <c r="C103" s="614"/>
    </row>
    <row r="104" spans="1:3" s="596" customFormat="1">
      <c r="A104" s="613"/>
      <c r="B104" s="614"/>
      <c r="C104" s="614"/>
    </row>
    <row r="105" spans="1:3" s="596" customFormat="1">
      <c r="A105" s="613"/>
      <c r="B105" s="614"/>
      <c r="C105" s="614"/>
    </row>
    <row r="106" spans="1:3" s="596" customFormat="1">
      <c r="A106" s="613"/>
      <c r="B106" s="614"/>
      <c r="C106" s="614"/>
    </row>
    <row r="107" spans="1:3" s="596" customFormat="1">
      <c r="A107" s="613"/>
      <c r="B107" s="614"/>
      <c r="C107" s="614"/>
    </row>
    <row r="108" spans="1:3" s="596" customFormat="1">
      <c r="A108" s="613"/>
      <c r="B108" s="614"/>
      <c r="C108" s="614"/>
    </row>
    <row r="109" spans="1:3" s="596" customFormat="1">
      <c r="A109" s="613"/>
      <c r="B109" s="614"/>
      <c r="C109" s="614"/>
    </row>
  </sheetData>
  <mergeCells count="5">
    <mergeCell ref="A1:D1"/>
    <mergeCell ref="A2:C2"/>
    <mergeCell ref="B3:C3"/>
    <mergeCell ref="A4:C4"/>
    <mergeCell ref="C7:G7"/>
  </mergeCells>
  <hyperlinks>
    <hyperlink ref="E1" location="RiskAssmt!A1" display="ссылка на RiskAssmt" xr:uid="{00000000-0004-0000-0800-000000000000}"/>
  </hyperlinks>
  <pageMargins left="0.70866141732283472" right="0.70866141732283472" top="0.74803149606299213" bottom="0.74803149606299213" header="0.31496062992125984" footer="0.31496062992125984"/>
  <pageSetup paperSize="9" scale="80" orientation="landscape"/>
  <headerFooter scaleWithDoc="0">
    <oddHeader>&amp;L&amp;A&amp;R&amp;"Calibri"&amp;8&amp;K000000INTERNAL&amp;1#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Документ" ma:contentTypeID="0x010100E88C3DE11A0AC2459E06C630B07013E4" ma:contentTypeVersion="2" ma:contentTypeDescription="Создание документа." ma:contentTypeScope="" ma:versionID="515365b4cdd1a2b0fb07d0cc0f5b36bf">
  <xsd:schema xmlns:xsd="http://www.w3.org/2001/XMLSchema" xmlns:xs="http://www.w3.org/2001/XMLSchema" xmlns:p="http://schemas.microsoft.com/office/2006/metadata/properties" xmlns:ns2="e7a0605e-f109-409a-9e48-428afc6493d4" targetNamespace="http://schemas.microsoft.com/office/2006/metadata/properties" ma:root="true" ma:fieldsID="07cef11c6698e529ff2958d4c24131e3" ns2:_="">
    <xsd:import namespace="e7a0605e-f109-409a-9e48-428afc6493d4"/>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a0605e-f109-409a-9e48-428afc6493d4" elementFormDefault="qualified">
    <xsd:import namespace="http://schemas.microsoft.com/office/2006/documentManagement/types"/>
    <xsd:import namespace="http://schemas.microsoft.com/office/infopath/2007/PartnerControl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Сохранить идентификатор" ma:description="Сохранять идентификатор при добавлении." ma:hidden="true" ma:internalName="_dlc_DocIdPersistId" ma:readOnly="true">
      <xsd:simpleType>
        <xsd:restriction base="dms:Boolean"/>
      </xsd:simpleType>
    </xsd:element>
    <xsd:element name="SharedWithUsers" ma:index="1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80C2A0-01B5-40CB-BEF2-8848BC2EA116}"/>
</file>

<file path=customXml/itemProps2.xml><?xml version="1.0" encoding="utf-8"?>
<ds:datastoreItem xmlns:ds="http://schemas.openxmlformats.org/officeDocument/2006/customXml" ds:itemID="{3F77FC38-F5FD-49D6-8BFA-51035BF3FE3F}"/>
</file>

<file path=customXml/itemProps3.xml><?xml version="1.0" encoding="utf-8"?>
<ds:datastoreItem xmlns:ds="http://schemas.openxmlformats.org/officeDocument/2006/customXml" ds:itemID="{DF5D37A2-38B5-4D8E-A65A-0D2199204F2B}"/>
</file>

<file path=customXml/itemProps4.xml><?xml version="1.0" encoding="utf-8"?>
<ds:datastoreItem xmlns:ds="http://schemas.openxmlformats.org/officeDocument/2006/customXml" ds:itemID="{C74EB898-ACDF-4582-9BF5-1939B669FAB3}"/>
</file>

<file path=docProps/app.xml><?xml version="1.0" encoding="utf-8"?>
<Properties xmlns="http://schemas.openxmlformats.org/officeDocument/2006/extended-properties" xmlns:vt="http://schemas.openxmlformats.org/officeDocument/2006/docPropsVTypes">
  <Application>Microsoft Excel Online</Application>
  <Manager/>
  <Company>STADA Arzneimittel AG</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Novoselova Valentina</dc:creator>
  <cp:keywords/>
  <dc:description/>
  <cp:lastModifiedBy>X</cp:lastModifiedBy>
  <cp:revision>2</cp:revision>
  <dcterms:created xsi:type="dcterms:W3CDTF">2018-02-08T14:52:39Z</dcterms:created>
  <dcterms:modified xsi:type="dcterms:W3CDTF">2025-03-17T00:07:09Z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0x010100E88C3DE11A0AC2459E06C630B07013E4</vt:lpwstr>
  </property>
  <property fmtid="{D5CDD505-2E9C-101B-9397-08002B2CF9AE}" pid="3" name="CustomUiType">
    <vt:lpwstr>2</vt:lpwstr>
  </property>
  <property fmtid="{D5CDD505-2E9C-101B-9397-08002B2CF9AE}" pid="4" name="MSIP_Label_6253c176-a2f2-4be2-8179-4aaddf5854c7_Enabled">
    <vt:lpwstr>true</vt:lpwstr>
  </property>
  <property fmtid="{D5CDD505-2E9C-101B-9397-08002B2CF9AE}" pid="5" name="MSIP_Label_6253c176-a2f2-4be2-8179-4aaddf5854c7_SetDate">
    <vt:lpwstr>2023-10-03T08:27:03Z</vt:lpwstr>
  </property>
  <property fmtid="{D5CDD505-2E9C-101B-9397-08002B2CF9AE}" pid="6" name="MSIP_Label_6253c176-a2f2-4be2-8179-4aaddf5854c7_Method">
    <vt:lpwstr>Standard</vt:lpwstr>
  </property>
  <property fmtid="{D5CDD505-2E9C-101B-9397-08002B2CF9AE}" pid="7" name="MSIP_Label_6253c176-a2f2-4be2-8179-4aaddf5854c7_Name">
    <vt:lpwstr>Internal</vt:lpwstr>
  </property>
  <property fmtid="{D5CDD505-2E9C-101B-9397-08002B2CF9AE}" pid="8" name="MSIP_Label_6253c176-a2f2-4be2-8179-4aaddf5854c7_SiteId">
    <vt:lpwstr>bead5117-9c3e-4ba4-8c6a-360637fe4689</vt:lpwstr>
  </property>
  <property fmtid="{D5CDD505-2E9C-101B-9397-08002B2CF9AE}" pid="9" name="MSIP_Label_6253c176-a2f2-4be2-8179-4aaddf5854c7_ActionId">
    <vt:lpwstr>79aae128-4204-4ba8-add2-a81bd5090559</vt:lpwstr>
  </property>
  <property fmtid="{D5CDD505-2E9C-101B-9397-08002B2CF9AE}" pid="10" name="MSIP_Label_6253c176-a2f2-4be2-8179-4aaddf5854c7_ContentBits">
    <vt:lpwstr>1</vt:lpwstr>
  </property>
  <property fmtid="{D5CDD505-2E9C-101B-9397-08002B2CF9AE}" pid="11" name="Order">
    <vt:lpwstr>35800.0000000000</vt:lpwstr>
  </property>
  <property fmtid="{D5CDD505-2E9C-101B-9397-08002B2CF9AE}" pid="12" name="xd_ProgID">
    <vt:lpwstr/>
  </property>
  <property fmtid="{D5CDD505-2E9C-101B-9397-08002B2CF9AE}" pid="13" name="TemplateUrl">
    <vt:lpwstr/>
  </property>
  <property fmtid="{D5CDD505-2E9C-101B-9397-08002B2CF9AE}" pid="14" name="NPV">
    <vt:lpwstr/>
  </property>
</Properties>
</file>